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Web Content manager info\"/>
    </mc:Choice>
  </mc:AlternateContent>
  <xr:revisionPtr revIDLastSave="0" documentId="8_{A6CFA476-E949-46CF-919E-5198E886C4EA}" xr6:coauthVersionLast="45" xr6:coauthVersionMax="45" xr10:uidLastSave="{00000000-0000-0000-0000-000000000000}"/>
  <bookViews>
    <workbookView xWindow="-120" yWindow="-120" windowWidth="25440" windowHeight="15390" activeTab="5" xr2:uid="{00000000-000D-0000-FFFF-FFFF00000000}"/>
  </bookViews>
  <sheets>
    <sheet name="HB3 STATE AID" sheetId="62" r:id="rId1"/>
    <sheet name="WADAAVG" sheetId="77" state="hidden" r:id="rId2"/>
    <sheet name="Cal 35" sheetId="72" state="hidden" r:id="rId3"/>
    <sheet name="Calc 9" sheetId="71" state="hidden" r:id="rId4"/>
    <sheet name="Charter" sheetId="78" state="hidden" r:id="rId5"/>
    <sheet name="PRIOR LAW STATE AID" sheetId="26" r:id="rId6"/>
  </sheets>
  <definedNames>
    <definedName name="_cdn1" localSheetId="0">#REF!</definedName>
    <definedName name="_cdn1">#REF!</definedName>
    <definedName name="_cdn10" localSheetId="0">#REF!</definedName>
    <definedName name="_cdn10">#REF!</definedName>
    <definedName name="_cdn11" localSheetId="0">#REF!</definedName>
    <definedName name="_cdn11">#REF!</definedName>
    <definedName name="_cdn12" localSheetId="0">#REF!</definedName>
    <definedName name="_cdn12">#REF!</definedName>
    <definedName name="_cdn13" localSheetId="0">#REF!</definedName>
    <definedName name="_cdn13">#REF!</definedName>
    <definedName name="_cdn14" localSheetId="0">#REF!</definedName>
    <definedName name="_cdn14">#REF!</definedName>
    <definedName name="_cdn15" localSheetId="0">#REF!</definedName>
    <definedName name="_cdn15">#REF!</definedName>
    <definedName name="_cdn16" localSheetId="0">#REF!</definedName>
    <definedName name="_cdn16">#REF!</definedName>
    <definedName name="_cdn17" localSheetId="0">#REF!</definedName>
    <definedName name="_cdn17">#REF!</definedName>
    <definedName name="_cdn18" localSheetId="0">#REF!</definedName>
    <definedName name="_cdn18">#REF!</definedName>
    <definedName name="_cdn19" localSheetId="0">#REF!</definedName>
    <definedName name="_cdn19">#REF!</definedName>
    <definedName name="_cdn2" localSheetId="0">#REF!</definedName>
    <definedName name="_cdn2">#REF!</definedName>
    <definedName name="_cdn20" localSheetId="0">#REF!</definedName>
    <definedName name="_cdn20">#REF!</definedName>
    <definedName name="_cdn21" localSheetId="0">#REF!</definedName>
    <definedName name="_cdn21">#REF!</definedName>
    <definedName name="_cdn22" localSheetId="0">#REF!</definedName>
    <definedName name="_cdn22">#REF!</definedName>
    <definedName name="_cdn23" localSheetId="0">#REF!</definedName>
    <definedName name="_cdn23">#REF!</definedName>
    <definedName name="_cdn24" localSheetId="0">#REF!</definedName>
    <definedName name="_cdn24">#REF!</definedName>
    <definedName name="_cdn25" localSheetId="0">#REF!</definedName>
    <definedName name="_cdn25">#REF!</definedName>
    <definedName name="_cdn26" localSheetId="0">#REF!</definedName>
    <definedName name="_cdn26">#REF!</definedName>
    <definedName name="_cdn27" localSheetId="0">#REF!</definedName>
    <definedName name="_cdn27">#REF!</definedName>
    <definedName name="_cdn28" localSheetId="0">#REF!</definedName>
    <definedName name="_cdn28">#REF!</definedName>
    <definedName name="_cdn29" localSheetId="0">#REF!</definedName>
    <definedName name="_cdn29">#REF!</definedName>
    <definedName name="_cdn3" localSheetId="0">#REF!</definedName>
    <definedName name="_cdn3">#REF!</definedName>
    <definedName name="_cdn30" localSheetId="0">#REF!</definedName>
    <definedName name="_cdn30">#REF!</definedName>
    <definedName name="_cdn31" localSheetId="0">#REF!</definedName>
    <definedName name="_cdn31">#REF!</definedName>
    <definedName name="_cdn32" localSheetId="0">#REF!</definedName>
    <definedName name="_cdn32">#REF!</definedName>
    <definedName name="_cdn33" localSheetId="0">#REF!</definedName>
    <definedName name="_cdn33">#REF!</definedName>
    <definedName name="_cdn34" localSheetId="0">#REF!</definedName>
    <definedName name="_cdn34">#REF!</definedName>
    <definedName name="_cdn35" localSheetId="0">#REF!</definedName>
    <definedName name="_cdn35">#REF!</definedName>
    <definedName name="_cdn36" localSheetId="0">#REF!</definedName>
    <definedName name="_cdn36">#REF!</definedName>
    <definedName name="_cdn37" localSheetId="0">#REF!</definedName>
    <definedName name="_cdn37">#REF!</definedName>
    <definedName name="_cdn38" localSheetId="0">#REF!</definedName>
    <definedName name="_cdn38">#REF!</definedName>
    <definedName name="_cdn39" localSheetId="0">#REF!</definedName>
    <definedName name="_cdn39">#REF!</definedName>
    <definedName name="_cdn4" localSheetId="0">#REF!</definedName>
    <definedName name="_cdn4">#REF!</definedName>
    <definedName name="_cdn40" localSheetId="0">#REF!</definedName>
    <definedName name="_cdn40">#REF!</definedName>
    <definedName name="_cdn5" localSheetId="0">#REF!</definedName>
    <definedName name="_cdn5">#REF!</definedName>
    <definedName name="_cdn6" localSheetId="0">#REF!</definedName>
    <definedName name="_cdn6">#REF!</definedName>
    <definedName name="_cdn7" localSheetId="0">#REF!</definedName>
    <definedName name="_cdn7">#REF!</definedName>
    <definedName name="_cdn8" localSheetId="0">#REF!</definedName>
    <definedName name="_cdn8">#REF!</definedName>
    <definedName name="_cdn9" localSheetId="0">#REF!</definedName>
    <definedName name="_cdn9">#REF!</definedName>
    <definedName name="admin" localSheetId="0">#REF!</definedName>
    <definedName name="admin">#REF!</definedName>
    <definedName name="CHARTER">Charter!$A:$B</definedName>
    <definedName name="data" localSheetId="0">#REF!</definedName>
    <definedName name="data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HB">'Calc 9'!$A$4:$JA$366</definedName>
    <definedName name="isdcdn" localSheetId="0">#REF!</definedName>
    <definedName name="isdcdn">#REF!</definedName>
    <definedName name="may">'Calc 9'!$A$4</definedName>
    <definedName name="PL">'Cal 35'!$A$3:$JA$545</definedName>
    <definedName name="_xlnm.Print_Area" localSheetId="0">'HB3 STATE AID'!$A$1:$F$131</definedName>
    <definedName name="_xlnm.Print_Area" localSheetId="5">'PRIOR LAW STATE AID'!$A$8:$C$99</definedName>
    <definedName name="_xlnm.Print_Titles" localSheetId="0">'HB3 STATE AID'!$1:$6</definedName>
    <definedName name="_xlnm.Print_Titles" localSheetId="5">'PRIOR LAW STATE AID'!$1:$7</definedName>
    <definedName name="Table">#REF!</definedName>
    <definedName name="Table1">#REF!</definedName>
    <definedName name="TABLE2">#REF!</definedName>
    <definedName name="WADAAVG">WADAAVG!$A:$F</definedName>
    <definedName name="whatif" localSheetId="0">#REF!</definedName>
    <definedName name="whatif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3" i="26" l="1"/>
  <c r="E41" i="26"/>
  <c r="C31" i="62" l="1"/>
  <c r="C30" i="62"/>
  <c r="C29" i="62"/>
  <c r="C28" i="62"/>
  <c r="C26" i="62"/>
  <c r="C25" i="62"/>
  <c r="C24" i="62"/>
  <c r="C23" i="62"/>
  <c r="C22" i="62"/>
  <c r="A2" i="62" l="1"/>
  <c r="C121" i="62" l="1"/>
  <c r="C116" i="62" l="1"/>
  <c r="E121" i="62" l="1"/>
  <c r="D121" i="62"/>
  <c r="D116" i="62" l="1"/>
  <c r="E116" i="62" l="1"/>
  <c r="C17" i="26"/>
  <c r="D105" i="62" l="1"/>
  <c r="E56" i="62"/>
  <c r="E55" i="62"/>
  <c r="E54" i="62"/>
  <c r="E53" i="62"/>
  <c r="D44" i="26"/>
  <c r="D8" i="26"/>
  <c r="E51" i="62"/>
  <c r="E92" i="62" l="1"/>
  <c r="C92" i="62"/>
  <c r="D38" i="62" l="1"/>
  <c r="D20" i="62"/>
  <c r="A1" i="26" l="1"/>
  <c r="C105" i="62"/>
  <c r="A2" i="26"/>
  <c r="E9" i="26" s="1"/>
  <c r="D84" i="26" l="1"/>
  <c r="C44" i="26"/>
  <c r="C8" i="26"/>
  <c r="C81" i="26"/>
  <c r="C95" i="62"/>
  <c r="D95" i="62" s="1"/>
  <c r="E95" i="62" l="1"/>
  <c r="E106" i="62"/>
  <c r="C79" i="62"/>
  <c r="E47" i="26"/>
  <c r="E39" i="26"/>
  <c r="E73" i="26" s="1"/>
  <c r="D47" i="26"/>
  <c r="D43" i="26"/>
  <c r="D39" i="26"/>
  <c r="D73" i="26" s="1"/>
  <c r="D38" i="26"/>
  <c r="D37" i="26"/>
  <c r="D34" i="26"/>
  <c r="D33" i="26"/>
  <c r="D32" i="26"/>
  <c r="D31" i="26"/>
  <c r="D30" i="26"/>
  <c r="D29" i="26"/>
  <c r="D28" i="26"/>
  <c r="D27" i="26"/>
  <c r="D26" i="26"/>
  <c r="D25" i="26"/>
  <c r="D21" i="26"/>
  <c r="D20" i="26"/>
  <c r="D19" i="26"/>
  <c r="D18" i="26"/>
  <c r="D17" i="26"/>
  <c r="D16" i="26"/>
  <c r="D15" i="26"/>
  <c r="D14" i="26"/>
  <c r="D13" i="26"/>
  <c r="D12" i="26"/>
  <c r="E40" i="62"/>
  <c r="E38" i="26" s="1"/>
  <c r="E39" i="62"/>
  <c r="E37" i="26" s="1"/>
  <c r="E52" i="62"/>
  <c r="E43" i="26"/>
  <c r="E36" i="62"/>
  <c r="E37" i="62"/>
  <c r="E35" i="62"/>
  <c r="E23" i="62"/>
  <c r="E26" i="26" s="1"/>
  <c r="E24" i="62"/>
  <c r="E27" i="26" s="1"/>
  <c r="E25" i="62"/>
  <c r="E28" i="26" s="1"/>
  <c r="E26" i="62"/>
  <c r="E29" i="26" s="1"/>
  <c r="E27" i="62"/>
  <c r="E30" i="26" s="1"/>
  <c r="E28" i="62"/>
  <c r="E31" i="26" s="1"/>
  <c r="E29" i="62"/>
  <c r="E32" i="26" s="1"/>
  <c r="E30" i="62"/>
  <c r="E33" i="26" s="1"/>
  <c r="E31" i="62"/>
  <c r="E34" i="26" s="1"/>
  <c r="E22" i="62"/>
  <c r="E25" i="26" s="1"/>
  <c r="E10" i="62"/>
  <c r="E13" i="26" s="1"/>
  <c r="E11" i="62"/>
  <c r="E14" i="26" s="1"/>
  <c r="E12" i="62"/>
  <c r="E15" i="26" s="1"/>
  <c r="E13" i="62"/>
  <c r="E16" i="26" s="1"/>
  <c r="E14" i="62"/>
  <c r="E15" i="62"/>
  <c r="E18" i="26" s="1"/>
  <c r="E16" i="62"/>
  <c r="E19" i="26" s="1"/>
  <c r="E17" i="62"/>
  <c r="E20" i="26" s="1"/>
  <c r="E18" i="62"/>
  <c r="E21" i="26" s="1"/>
  <c r="E9" i="62"/>
  <c r="E7" i="62"/>
  <c r="D79" i="62" l="1"/>
  <c r="E79" i="62" s="1"/>
  <c r="E44" i="26"/>
  <c r="E38" i="62"/>
  <c r="E12" i="26"/>
  <c r="E20" i="62"/>
  <c r="E8" i="26"/>
  <c r="E84" i="26" s="1"/>
  <c r="E36" i="26"/>
  <c r="E35" i="26"/>
  <c r="E17" i="26"/>
  <c r="D36" i="26"/>
  <c r="D23" i="26"/>
  <c r="D35" i="26"/>
  <c r="D22" i="26"/>
  <c r="D63" i="62"/>
  <c r="E63" i="62" s="1"/>
  <c r="D61" i="62"/>
  <c r="C47" i="26"/>
  <c r="C109" i="62"/>
  <c r="C108" i="62"/>
  <c r="C107" i="62"/>
  <c r="C97" i="62"/>
  <c r="C96" i="62"/>
  <c r="D96" i="62" s="1"/>
  <c r="C103" i="62"/>
  <c r="C102" i="62"/>
  <c r="C101" i="62"/>
  <c r="C43" i="62"/>
  <c r="C34" i="26"/>
  <c r="C33" i="26"/>
  <c r="C32" i="26"/>
  <c r="C31" i="26"/>
  <c r="C30" i="26"/>
  <c r="C29" i="26"/>
  <c r="C28" i="26"/>
  <c r="C27" i="26"/>
  <c r="C26" i="26"/>
  <c r="C25" i="26"/>
  <c r="C66" i="62"/>
  <c r="D66" i="62" s="1"/>
  <c r="C65" i="62"/>
  <c r="D65" i="62" s="1"/>
  <c r="E65" i="62" s="1"/>
  <c r="C64" i="62"/>
  <c r="D64" i="62" s="1"/>
  <c r="E64" i="62" s="1"/>
  <c r="C60" i="62"/>
  <c r="C10" i="26" s="1"/>
  <c r="C59" i="62"/>
  <c r="D59" i="62" s="1"/>
  <c r="E59" i="62" s="1"/>
  <c r="C56" i="62"/>
  <c r="C55" i="62"/>
  <c r="C54" i="62"/>
  <c r="C53" i="62"/>
  <c r="C52" i="62"/>
  <c r="C51" i="62"/>
  <c r="C43" i="26" s="1"/>
  <c r="C49" i="62"/>
  <c r="C48" i="62"/>
  <c r="C47" i="62"/>
  <c r="C46" i="62"/>
  <c r="C45" i="62"/>
  <c r="D45" i="62" s="1"/>
  <c r="C41" i="62"/>
  <c r="C39" i="26" s="1"/>
  <c r="C40" i="62"/>
  <c r="C38" i="26" s="1"/>
  <c r="C39" i="62"/>
  <c r="C37" i="26" s="1"/>
  <c r="C37" i="62"/>
  <c r="C36" i="62"/>
  <c r="C35" i="62"/>
  <c r="C18" i="62"/>
  <c r="C21" i="26" s="1"/>
  <c r="C17" i="62"/>
  <c r="C20" i="26" s="1"/>
  <c r="C16" i="62"/>
  <c r="C19" i="26" s="1"/>
  <c r="C15" i="62"/>
  <c r="C18" i="26" s="1"/>
  <c r="C13" i="62"/>
  <c r="C16" i="26" s="1"/>
  <c r="C12" i="62"/>
  <c r="C15" i="26" s="1"/>
  <c r="C11" i="62"/>
  <c r="C14" i="26" s="1"/>
  <c r="C10" i="62"/>
  <c r="C13" i="26" s="1"/>
  <c r="C9" i="62"/>
  <c r="C12" i="26" s="1"/>
  <c r="C7" i="62"/>
  <c r="D103" i="62" l="1"/>
  <c r="E103" i="62" s="1"/>
  <c r="D102" i="62"/>
  <c r="E102" i="62" s="1"/>
  <c r="D97" i="62"/>
  <c r="E97" i="62" s="1"/>
  <c r="D107" i="62"/>
  <c r="E107" i="62" s="1"/>
  <c r="D108" i="62"/>
  <c r="E108" i="62" s="1"/>
  <c r="D109" i="62"/>
  <c r="E109" i="62" s="1"/>
  <c r="D101" i="62"/>
  <c r="E66" i="62"/>
  <c r="D117" i="62"/>
  <c r="C117" i="62"/>
  <c r="E61" i="62"/>
  <c r="D98" i="62"/>
  <c r="D47" i="62"/>
  <c r="E47" i="62" s="1"/>
  <c r="D48" i="62"/>
  <c r="E48" i="62" s="1"/>
  <c r="D49" i="62"/>
  <c r="E49" i="62" s="1"/>
  <c r="E45" i="62"/>
  <c r="D46" i="62"/>
  <c r="E46" i="62" s="1"/>
  <c r="C38" i="62"/>
  <c r="E43" i="62"/>
  <c r="E84" i="62" s="1"/>
  <c r="D84" i="62"/>
  <c r="E22" i="26"/>
  <c r="E40" i="26" s="1"/>
  <c r="E85" i="26"/>
  <c r="E81" i="26"/>
  <c r="E50" i="26"/>
  <c r="E49" i="26"/>
  <c r="E87" i="26"/>
  <c r="E23" i="26"/>
  <c r="C83" i="26"/>
  <c r="C85" i="26"/>
  <c r="C84" i="26"/>
  <c r="D60" i="62"/>
  <c r="D130" i="62" s="1"/>
  <c r="C42" i="26"/>
  <c r="D42" i="26" s="1"/>
  <c r="D55" i="26"/>
  <c r="D65" i="26" s="1"/>
  <c r="C54" i="26"/>
  <c r="D54" i="26" s="1"/>
  <c r="E54" i="26" s="1"/>
  <c r="C41" i="26"/>
  <c r="C52" i="26"/>
  <c r="D52" i="26" s="1"/>
  <c r="C49" i="26"/>
  <c r="C58" i="26"/>
  <c r="D58" i="26" s="1"/>
  <c r="C56" i="26"/>
  <c r="D56" i="26" s="1"/>
  <c r="E56" i="26" s="1"/>
  <c r="C57" i="26"/>
  <c r="D57" i="26" s="1"/>
  <c r="E57" i="26" s="1"/>
  <c r="C50" i="26"/>
  <c r="C9" i="26"/>
  <c r="C53" i="26"/>
  <c r="D53" i="26" s="1"/>
  <c r="E122" i="62"/>
  <c r="E94" i="62"/>
  <c r="E87" i="62"/>
  <c r="E91" i="62"/>
  <c r="E93" i="62" s="1"/>
  <c r="E75" i="62"/>
  <c r="E33" i="62"/>
  <c r="E78" i="62" s="1"/>
  <c r="E32" i="62"/>
  <c r="E76" i="62"/>
  <c r="E77" i="62"/>
  <c r="E19" i="62"/>
  <c r="D122" i="62"/>
  <c r="D106" i="62"/>
  <c r="D94" i="62"/>
  <c r="D87" i="62"/>
  <c r="D91" i="62"/>
  <c r="D93" i="62" s="1"/>
  <c r="D75" i="62"/>
  <c r="D33" i="62"/>
  <c r="D78" i="62" s="1"/>
  <c r="D32" i="62"/>
  <c r="D76" i="62"/>
  <c r="D77" i="62"/>
  <c r="D19" i="62"/>
  <c r="D104" i="62" l="1"/>
  <c r="E101" i="62"/>
  <c r="E104" i="62" s="1"/>
  <c r="E42" i="26"/>
  <c r="E95" i="26"/>
  <c r="C95" i="26"/>
  <c r="E52" i="26"/>
  <c r="E60" i="62"/>
  <c r="E10" i="26" s="1"/>
  <c r="D69" i="26"/>
  <c r="E58" i="26"/>
  <c r="E94" i="26" s="1"/>
  <c r="E86" i="26"/>
  <c r="E55" i="26"/>
  <c r="E75" i="26" s="1"/>
  <c r="D66" i="26"/>
  <c r="D72" i="26"/>
  <c r="D78" i="26"/>
  <c r="D68" i="26"/>
  <c r="D80" i="26"/>
  <c r="D67" i="26"/>
  <c r="D45" i="26"/>
  <c r="E53" i="26"/>
  <c r="E45" i="26" s="1"/>
  <c r="E117" i="62"/>
  <c r="D50" i="62"/>
  <c r="E89" i="62"/>
  <c r="E50" i="62"/>
  <c r="E74" i="62"/>
  <c r="E80" i="62" s="1"/>
  <c r="E42" i="62"/>
  <c r="E98" i="62"/>
  <c r="D74" i="62"/>
  <c r="D80" i="62" s="1"/>
  <c r="D42" i="62"/>
  <c r="E96" i="26" l="1"/>
  <c r="E86" i="62"/>
  <c r="E88" i="62" s="1"/>
  <c r="E98" i="26"/>
  <c r="D86" i="62"/>
  <c r="D88" i="62" s="1"/>
  <c r="D74" i="26"/>
  <c r="D70" i="26"/>
  <c r="E77" i="26"/>
  <c r="E130" i="62"/>
  <c r="E66" i="26"/>
  <c r="E63" i="26"/>
  <c r="E72" i="26"/>
  <c r="E74" i="26" s="1"/>
  <c r="E78" i="26"/>
  <c r="E69" i="26"/>
  <c r="E65" i="26"/>
  <c r="E67" i="26"/>
  <c r="E68" i="26"/>
  <c r="E80" i="26"/>
  <c r="E72" i="62"/>
  <c r="D72" i="62"/>
  <c r="D81" i="62" l="1"/>
  <c r="E79" i="26"/>
  <c r="E70" i="26"/>
  <c r="E81" i="62" s="1"/>
  <c r="E82" i="62" s="1"/>
  <c r="E83" i="62" s="1"/>
  <c r="C122" i="62"/>
  <c r="E46" i="26" l="1"/>
  <c r="E90" i="26" s="1"/>
  <c r="E88" i="26"/>
  <c r="E91" i="26" l="1"/>
  <c r="E92" i="26" s="1"/>
  <c r="E100" i="26" l="1"/>
  <c r="E118" i="62" s="1"/>
  <c r="E97" i="26"/>
  <c r="E99" i="26" s="1"/>
  <c r="E101" i="26" l="1"/>
  <c r="E119" i="62" s="1"/>
  <c r="D82" i="62"/>
  <c r="D71" i="62" s="1"/>
  <c r="E120" i="62" l="1"/>
  <c r="E123" i="62" s="1"/>
  <c r="E124" i="62" s="1"/>
  <c r="D75" i="26"/>
  <c r="D10" i="26"/>
  <c r="D98" i="26" s="1"/>
  <c r="D87" i="26"/>
  <c r="D49" i="26"/>
  <c r="D85" i="26"/>
  <c r="D77" i="26"/>
  <c r="D81" i="26"/>
  <c r="D50" i="26"/>
  <c r="D40" i="26"/>
  <c r="D63" i="26" s="1"/>
  <c r="D94" i="26"/>
  <c r="D83" i="62"/>
  <c r="D95" i="26" l="1"/>
  <c r="D96" i="26" s="1"/>
  <c r="D79" i="26"/>
  <c r="D86" i="26"/>
  <c r="D88" i="26" l="1"/>
  <c r="D46" i="26"/>
  <c r="D91" i="26" l="1"/>
  <c r="D90" i="26"/>
  <c r="C73" i="26"/>
  <c r="C94" i="26"/>
  <c r="C33" i="62"/>
  <c r="C32" i="62"/>
  <c r="D92" i="26" l="1"/>
  <c r="C106" i="62"/>
  <c r="C87" i="26"/>
  <c r="C98" i="26"/>
  <c r="C72" i="26"/>
  <c r="C77" i="26"/>
  <c r="C67" i="26"/>
  <c r="C75" i="26"/>
  <c r="C35" i="26"/>
  <c r="C86" i="26"/>
  <c r="C66" i="26"/>
  <c r="C68" i="26"/>
  <c r="C80" i="26"/>
  <c r="C78" i="26"/>
  <c r="C36" i="26"/>
  <c r="C69" i="26" s="1"/>
  <c r="C22" i="26"/>
  <c r="C23" i="26"/>
  <c r="C45" i="26"/>
  <c r="D100" i="26" l="1"/>
  <c r="D97" i="26"/>
  <c r="C65" i="26"/>
  <c r="C40" i="26"/>
  <c r="D89" i="62"/>
  <c r="D110" i="62" s="1"/>
  <c r="C50" i="62"/>
  <c r="C86" i="62" s="1"/>
  <c r="C94" i="62"/>
  <c r="C87" i="62"/>
  <c r="C98" i="62"/>
  <c r="C91" i="62"/>
  <c r="C89" i="62"/>
  <c r="C104" i="62"/>
  <c r="C75" i="62"/>
  <c r="C77" i="62"/>
  <c r="C19" i="62"/>
  <c r="C42" i="62" s="1"/>
  <c r="C20" i="62"/>
  <c r="C74" i="62" s="1"/>
  <c r="C84" i="62"/>
  <c r="C76" i="62"/>
  <c r="C78" i="62"/>
  <c r="C130" i="62"/>
  <c r="C74" i="26"/>
  <c r="C79" i="26"/>
  <c r="D57" i="62" l="1"/>
  <c r="D99" i="26"/>
  <c r="D101" i="26"/>
  <c r="D119" i="62" s="1"/>
  <c r="D118" i="62"/>
  <c r="C70" i="26"/>
  <c r="C63" i="26"/>
  <c r="C80" i="62"/>
  <c r="C88" i="62"/>
  <c r="C93" i="62"/>
  <c r="C72" i="62"/>
  <c r="C96" i="26"/>
  <c r="D120" i="62" l="1"/>
  <c r="D123" i="62" s="1"/>
  <c r="D124" i="62" s="1"/>
  <c r="C46" i="26"/>
  <c r="C91" i="26" s="1"/>
  <c r="C81" i="62"/>
  <c r="C88" i="26"/>
  <c r="D113" i="62"/>
  <c r="D112" i="62"/>
  <c r="C90" i="26" l="1"/>
  <c r="C92" i="26" s="1"/>
  <c r="D114" i="62"/>
  <c r="D125" i="62" l="1"/>
  <c r="D126" i="62" s="1"/>
  <c r="C97" i="26"/>
  <c r="C82" i="62"/>
  <c r="C83" i="62" s="1"/>
  <c r="C100" i="26"/>
  <c r="C118" i="62" s="1"/>
  <c r="D127" i="62" l="1"/>
  <c r="D128" i="62" s="1"/>
  <c r="D129" i="62" s="1"/>
  <c r="D131" i="62" s="1"/>
  <c r="C99" i="26"/>
  <c r="E71" i="62"/>
  <c r="C71" i="62"/>
  <c r="C110" i="62" s="1"/>
  <c r="C101" i="26"/>
  <c r="C57" i="62" l="1"/>
  <c r="C113" i="62" s="1"/>
  <c r="C119" i="62"/>
  <c r="E110" i="62"/>
  <c r="E57" i="62" l="1"/>
  <c r="C112" i="62"/>
  <c r="C114" i="62" s="1"/>
  <c r="C125" i="62" s="1"/>
  <c r="C126" i="62" l="1"/>
  <c r="E113" i="62"/>
  <c r="E112" i="62"/>
  <c r="E114" i="62" l="1"/>
  <c r="C120" i="62"/>
  <c r="C123" i="62" s="1"/>
  <c r="C124" i="62" s="1"/>
  <c r="E125" i="62" l="1"/>
  <c r="E126" i="62" s="1"/>
  <c r="C127" i="62"/>
  <c r="C128" i="62" s="1"/>
  <c r="E127" i="62" l="1"/>
  <c r="E128" i="62" s="1"/>
  <c r="E129" i="62" s="1"/>
  <c r="E131" i="62" s="1"/>
  <c r="C129" i="62"/>
  <c r="C131" i="62" s="1"/>
  <c r="F129" i="6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Black, Dina</author>
  </authors>
  <commentList>
    <comment ref="D79" authorId="0" shapeId="0" xr:uid="{F0837536-8DF3-430E-A651-DF74F29C3A9F}">
      <text>
        <r>
          <rPr>
            <b/>
            <sz val="14"/>
            <color indexed="10"/>
            <rFont val="Tahoma"/>
            <family val="2"/>
          </rPr>
          <t xml:space="preserve">Update based on latest SOF. See Tier One Detail Report.
 </t>
        </r>
      </text>
    </comment>
    <comment ref="D109" authorId="0" shapeId="0" xr:uid="{2F460281-8142-4518-A00D-4D906B706101}">
      <text>
        <r>
          <rPr>
            <b/>
            <sz val="14"/>
            <color indexed="10"/>
            <rFont val="Tahoma"/>
            <family val="2"/>
          </rPr>
          <t>Update Based on latest SOF.  Line item 41 of SOF.</t>
        </r>
        <r>
          <rPr>
            <sz val="14"/>
            <color indexed="81"/>
            <rFont val="Tahoma"/>
            <family val="2"/>
          </rPr>
          <t xml:space="preserve">
</t>
        </r>
      </text>
    </comment>
    <comment ref="D121" authorId="0" shapeId="0" xr:uid="{52036C7C-E4C0-4968-8853-B1290669CBB9}">
      <text>
        <r>
          <rPr>
            <b/>
            <sz val="14"/>
            <color indexed="10"/>
            <rFont val="Tahoma"/>
            <family val="2"/>
          </rPr>
          <t>Find latest SOF, go to FTG Detail, Line item 4 for "Prior Law Statewide Average M&amp;O Revenue per ADA"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Black, Dina</author>
  </authors>
  <commentList>
    <comment ref="A40" authorId="0" shapeId="0" xr:uid="{00000000-0006-0000-0100-000001000000}">
      <text>
        <r>
          <rPr>
            <b/>
            <sz val="10"/>
            <color indexed="81"/>
            <rFont val="Arial Nova"/>
            <family val="2"/>
          </rPr>
          <t xml:space="preserve">REGULAR PROGRAM ADA </t>
        </r>
        <r>
          <rPr>
            <sz val="10"/>
            <color indexed="81"/>
            <rFont val="Arial Nova"/>
            <family val="2"/>
          </rPr>
          <t xml:space="preserve">= Refined ADA minus Special Ed. FTEs and CTE FTEs. </t>
        </r>
      </text>
    </comment>
    <comment ref="D42" authorId="0" shapeId="0" xr:uid="{BC2A95C9-01F6-460E-A150-AFDB6A9AE80D}">
      <text>
        <r>
          <rPr>
            <b/>
            <sz val="9"/>
            <color indexed="81"/>
            <rFont val="Tahoma"/>
            <family val="2"/>
          </rPr>
          <t>State Comp Ed Enrollment should not be edited unless you were a new open enrollment charter school opening for the first time in the 2019-2020 school year.</t>
        </r>
      </text>
    </comment>
  </commentList>
</comments>
</file>

<file path=xl/sharedStrings.xml><?xml version="1.0" encoding="utf-8"?>
<sst xmlns="http://schemas.openxmlformats.org/spreadsheetml/2006/main" count="1688" uniqueCount="688">
  <si>
    <t>WESTLAKE ACADEMY CHARTER SCHOOL</t>
  </si>
  <si>
    <t>ORENDA CHARTER SCHOOL</t>
  </si>
  <si>
    <t>MEYERPARK ELEMENTARY</t>
  </si>
  <si>
    <t>TEXAS PREPARATORY SCHOOL</t>
  </si>
  <si>
    <t>EHRHART SCHOOL</t>
  </si>
  <si>
    <t>WACO CHARTER SCHOOL</t>
  </si>
  <si>
    <t>CROSSTIMBERS ACADEMY</t>
  </si>
  <si>
    <t>GEORGE I SANCHEZ CHARTER</t>
  </si>
  <si>
    <t>UNIVERSITY OF HOUSTON CHARTER SCHOOL</t>
  </si>
  <si>
    <t>AMIGOS POR VIDA-FRIENDS FOR LIFE PUBLIC CHARTER SC</t>
  </si>
  <si>
    <t>HOUSTON HEIGHTS HIGH SCHOOL</t>
  </si>
  <si>
    <t>HOUSTON GATEWAY ACADEMY, INC.</t>
  </si>
  <si>
    <t>OTHER PROGRAMS</t>
  </si>
  <si>
    <t>CALVIN NELMS CHARTER SCHOOLS</t>
  </si>
  <si>
    <t>SOUTHWEST SCHOOL</t>
  </si>
  <si>
    <t>ACCELERATED INTERMEDIATE ACADEMY</t>
  </si>
  <si>
    <t>SCHOOL OF SCIENCE AND TECHNOLOGY</t>
  </si>
  <si>
    <t>HARMONY SCIENCE ACAD (SAN ANTONIO)</t>
  </si>
  <si>
    <t>PEGASUS SCHOOL OF LIBERAL ARTS AND SCIENCES</t>
  </si>
  <si>
    <t>LIFE SCHOOL</t>
  </si>
  <si>
    <t>NOVA ACADEMY (OAK CLIFF)</t>
  </si>
  <si>
    <t>ACADEMY OF DALLAS</t>
  </si>
  <si>
    <t>TRINITY BASIN PREPARATORY</t>
  </si>
  <si>
    <t>NOVA ACADEMY (SOUTHEAST)</t>
  </si>
  <si>
    <t>EVOLUTION ACADEMY</t>
  </si>
  <si>
    <t>ST ANTHONY SCHOOL</t>
  </si>
  <si>
    <t>EL PASO ACADEMY</t>
  </si>
  <si>
    <t>HARMONY SCIENCE ACAD (EL PASO)</t>
  </si>
  <si>
    <t>ODYSSEY ACADEMY, THE</t>
  </si>
  <si>
    <t>EAST TEXAS CHARTER SCHOOLS</t>
  </si>
  <si>
    <t>TWO DIMENSIONS PREPARATORY ACADEMY</t>
  </si>
  <si>
    <t>COMQUEST ACADEMY</t>
  </si>
  <si>
    <t>HARMONY SCIENCE ACADEMY</t>
  </si>
  <si>
    <t>BEATRICE MAYES INSTITUTE CHARTER SCHOOL</t>
  </si>
  <si>
    <t>DRAW ACADEMY</t>
  </si>
  <si>
    <t>KATHERINE ANNE PORTER SCHOOL</t>
  </si>
  <si>
    <t>RICHARD MILBURN ALTER HIGH SCHOOL (KILLEEN)</t>
  </si>
  <si>
    <t>POR VIDA ACADEMY</t>
  </si>
  <si>
    <t>BEXAR COUNTY ACADEMY</t>
  </si>
  <si>
    <t>SOUTHWEST PREPARATORY SCHOOL</t>
  </si>
  <si>
    <t>POSITIVE SOLUTIONS CHARTER SCHOOL</t>
  </si>
  <si>
    <t>BRAZOS SCHOOL FOR INQUIRY &amp; CREATIVITY</t>
  </si>
  <si>
    <t>TRINITY CHARTER SCHOOL</t>
  </si>
  <si>
    <t>UNIVERSAL ACADEMY</t>
  </si>
  <si>
    <t>JEAN MASSIEU ACADEMY</t>
  </si>
  <si>
    <t>A+ ACADEMY</t>
  </si>
  <si>
    <t>INSPIRED VISION ACADEMY</t>
  </si>
  <si>
    <t>GATEWAY CHARTER ACADEMY</t>
  </si>
  <si>
    <t>EDUCATION CENTER INTERNATIONAL ACADEMY</t>
  </si>
  <si>
    <t>GOLDEN RULE CHARTER SCHOOL</t>
  </si>
  <si>
    <t>WAXAHACHIE FAITH FAMILY ACADEMY</t>
  </si>
  <si>
    <t>SER-NINOS CHARTER SCHOOL</t>
  </si>
  <si>
    <t>ACADEMY OF ACCELERATED LEARNING, INC</t>
  </si>
  <si>
    <t>KIPP, INC CHARTER</t>
  </si>
  <si>
    <t>ALIEF MONTESSORI COMMUNITY SCHOOL</t>
  </si>
  <si>
    <t>PINEYWOODS COMMUNITY ACADEMY</t>
  </si>
  <si>
    <t>ST MARY'S ACADEMY CHARTER SCHOOL</t>
  </si>
  <si>
    <t>GEORGE GERVIN ACADEMY</t>
  </si>
  <si>
    <t>SCHOOL OF EXCELLENCE IN EDUCATION</t>
  </si>
  <si>
    <t>BROOKS ACADEMY OF SCIENCE AND ENGINEERING</t>
  </si>
  <si>
    <t>LA ACADEMIA DE ESTRELLAS</t>
  </si>
  <si>
    <t>HARMONY SCHOOL OF EXCELLENCE</t>
  </si>
  <si>
    <t>CDN</t>
  </si>
  <si>
    <t>LIGHTHOUSE CHARTER SCHOOL</t>
  </si>
  <si>
    <t>EAST FORT WORTH MONTESSORI ACADEMY</t>
  </si>
  <si>
    <t>LA FE PREPARATORY SCHOOL</t>
  </si>
  <si>
    <t>AMBASSADORS PREPARATORY ACADEMY</t>
  </si>
  <si>
    <t>AUSTIN DISCOVERY SCHOOL</t>
  </si>
  <si>
    <t>CORPUS CHRISTI MONTESSORI SCHOOL</t>
  </si>
  <si>
    <t>TEXAS SERENITY ACADEMY</t>
  </si>
  <si>
    <t>PANOLA CHARTER SCHOOL</t>
  </si>
  <si>
    <t>BIG SPRINGS CHARTER SCHOOL</t>
  </si>
  <si>
    <t>CUMBERLAND ACADEMY</t>
  </si>
  <si>
    <t>BRAZOS RIVER CHARTER SCHOOL</t>
  </si>
  <si>
    <t>TREETOPS SCHOOL INTERNATIONAL</t>
  </si>
  <si>
    <t>ARLINGTON CLASSICS ACADEMY</t>
  </si>
  <si>
    <t>FORT WORTH ACADEMY OF FINE ARTS</t>
  </si>
  <si>
    <t>NYOS CHARTER SCHOOL</t>
  </si>
  <si>
    <t>TEXAS EMPOWERMENT ACADEMY</t>
  </si>
  <si>
    <t>CEDARS INTERNATIONAL ACADEMY</t>
  </si>
  <si>
    <t>RANCH ACADEMY</t>
  </si>
  <si>
    <t>RAVEN SCHOOL</t>
  </si>
  <si>
    <t>WINFREE ACADEMY CHARTER SCHOOLS</t>
  </si>
  <si>
    <t>BURNHAM WOOD CHARTER SCHOOL DISTRICT</t>
  </si>
  <si>
    <t>UNIVERSITY OF TEXAS UNIVERSITY CHARTER SCHOOL</t>
  </si>
  <si>
    <t>HARMONY SCIENCE ACADEMY (AUSTIN)</t>
  </si>
  <si>
    <t>UNIVERSITY OF TEXAS ELEMENTARY CHARTER SCHOOL</t>
  </si>
  <si>
    <t>VANGUARD ACADEMY</t>
  </si>
  <si>
    <t>RISE ACADEMY</t>
  </si>
  <si>
    <t>MIDLAND ACADEMY CHARTER SCHOOL</t>
  </si>
  <si>
    <t>ARISTOI CLASSICAL ACADEMY</t>
  </si>
  <si>
    <t>CHAPARRAL STAR ACADEMY</t>
  </si>
  <si>
    <t>DR M L GARZA-GONZALEZ CHARTER SCHOOL</t>
  </si>
  <si>
    <t>HENRY FORD ACADEMY ALAMEDA SCHOOL FOR ART + DESIGN</t>
  </si>
  <si>
    <t>IDEA PUBLIC SCHOOLS</t>
  </si>
  <si>
    <t>KIPP SAN ANTONIO</t>
  </si>
  <si>
    <t>MERIDIAN WORLD SCHOOL LLC</t>
  </si>
  <si>
    <t>PREMIER HIGH SCHOOLS</t>
  </si>
  <si>
    <t>PROMISE COMMUNITY SCHOOL</t>
  </si>
  <si>
    <t>SEASHORE CHARTER SCHOOLS</t>
  </si>
  <si>
    <t>TEXAS LEADERSHIP</t>
  </si>
  <si>
    <t>YES PREP PUBLIC SCHOOLS INC</t>
  </si>
  <si>
    <t>UME PREPARATORY ACADEMY</t>
  </si>
  <si>
    <t>LEGACY PREPARATORY</t>
  </si>
  <si>
    <t>EXCELLENCE IN LEADERSHIP ACADEMY</t>
  </si>
  <si>
    <t>UT TYLER INNOVATION ACADEMY</t>
  </si>
  <si>
    <t>AUSTIN ACHIEVE PUBLIC SCHOOLS</t>
  </si>
  <si>
    <t>TOTAL TIER II</t>
  </si>
  <si>
    <t>SOF_RUN_ID</t>
  </si>
  <si>
    <t>DISTRICT_ID</t>
  </si>
  <si>
    <t>SCHOOLYEAR</t>
  </si>
  <si>
    <t>ABA</t>
  </si>
  <si>
    <t>ACTIVE_MILITARY_ADA</t>
  </si>
  <si>
    <t>ADA_ADJ_TOT_REFINED</t>
  </si>
  <si>
    <t>ADA_REG_PGM</t>
  </si>
  <si>
    <t>ADA_REG_PGM_ACTUAL</t>
  </si>
  <si>
    <t>ADA_TOT_REFINED</t>
  </si>
  <si>
    <t>ADDL_AID_FED_IMPACT</t>
  </si>
  <si>
    <t>ADJ_ALLOT</t>
  </si>
  <si>
    <t>APPLY_ASATR_TO_COO_FLAG</t>
  </si>
  <si>
    <t>ASATR_ADDL_AID</t>
  </si>
  <si>
    <t>ASATR_REDUC_EXCESS</t>
  </si>
  <si>
    <t>ASF_ADA</t>
  </si>
  <si>
    <t>ASF_ADJ_TO_DATE_AMT</t>
  </si>
  <si>
    <t>ASF_ALLOT</t>
  </si>
  <si>
    <t>ASF_RATE</t>
  </si>
  <si>
    <t>ASF_SFSF</t>
  </si>
  <si>
    <t>ASF_YTD_PAYMENTS</t>
  </si>
  <si>
    <t>BIL_ADA</t>
  </si>
  <si>
    <t>BIL_ALLOT</t>
  </si>
  <si>
    <t>BIL_BLOCK_GRANT</t>
  </si>
  <si>
    <t>BIL_SETASIDE_P2</t>
  </si>
  <si>
    <t>BUDGET_BALANCED_AMT</t>
  </si>
  <si>
    <t>CEI</t>
  </si>
  <si>
    <t>CEI_ADJ</t>
  </si>
  <si>
    <t>CH313_TAX_CREDIT</t>
  </si>
  <si>
    <t>CH41_FLAG</t>
  </si>
  <si>
    <t>CH41_PARTNER_GAIN</t>
  </si>
  <si>
    <t>CODT215</t>
  </si>
  <si>
    <t>CODT231</t>
  </si>
  <si>
    <t>CPTD_PROPERTY_VALUE</t>
  </si>
  <si>
    <t>CREDRECAP</t>
  </si>
  <si>
    <t>DISTRICT_BA</t>
  </si>
  <si>
    <t>DISTRICT_FSP_TYPE</t>
  </si>
  <si>
    <t>DISTRICT_NAME</t>
  </si>
  <si>
    <t>DRATE3</t>
  </si>
  <si>
    <t>EARLY_GRAD_ALLOT</t>
  </si>
  <si>
    <t>EDA_ELIG_DEBT_SVC_AMT</t>
  </si>
  <si>
    <t>EDA_LOCAL_SHARE</t>
  </si>
  <si>
    <t>EDA_STATE_SHARE</t>
  </si>
  <si>
    <t>FINCOST</t>
  </si>
  <si>
    <t>FINL3</t>
  </si>
  <si>
    <t>FLAG_300SQMI</t>
  </si>
  <si>
    <t>FLAG_30MI</t>
  </si>
  <si>
    <t>FSF_ADJ_TO_DATE_AMT</t>
  </si>
  <si>
    <t>FSF_ALLOT_ADJ</t>
  </si>
  <si>
    <t>FSF_ALLOT_TOT</t>
  </si>
  <si>
    <t>FSF_YTD_PAYMENTS</t>
  </si>
  <si>
    <t>FSP_TOT_RECEIPTS</t>
  </si>
  <si>
    <t>FT_STAFF_CNT</t>
  </si>
  <si>
    <t>GT_ALLOT</t>
  </si>
  <si>
    <t>GT_BLOCK_GRANT</t>
  </si>
  <si>
    <t>GT_ENROLL</t>
  </si>
  <si>
    <t>GT_SETASIDE_P2</t>
  </si>
  <si>
    <t>GYA_COST</t>
  </si>
  <si>
    <t>HHB1</t>
  </si>
  <si>
    <t>HIGH_SCHOOL_ADA</t>
  </si>
  <si>
    <t>HIGH_SCHOOL_ALLOT</t>
  </si>
  <si>
    <t>HIGHEST_GRADE</t>
  </si>
  <si>
    <t>IFA_BOND_LEASE_STATE</t>
  </si>
  <si>
    <t>IFA_BOND_LOCAL</t>
  </si>
  <si>
    <t>IFA_BOND_STATE</t>
  </si>
  <si>
    <t>IFA_BOND_STATE_LOCAL</t>
  </si>
  <si>
    <t>IFA_LEASE_PURCH_LOCAL</t>
  </si>
  <si>
    <t>IFA_LEASE_PURCH_STATE</t>
  </si>
  <si>
    <t>MDA</t>
  </si>
  <si>
    <t>MIDFLAG</t>
  </si>
  <si>
    <t>MIGRANT_DIST_FLAG</t>
  </si>
  <si>
    <t>MO_COLL_LV1</t>
  </si>
  <si>
    <t>MO_COLL_LV2</t>
  </si>
  <si>
    <t>MO_COLL_LV3</t>
  </si>
  <si>
    <t>MO_COLL_RATE_AVG</t>
  </si>
  <si>
    <t>MO_RATE_COMPR</t>
  </si>
  <si>
    <t>MO_RATE_LV2</t>
  </si>
  <si>
    <t>MULT</t>
  </si>
  <si>
    <t>NIFA_ADA</t>
  </si>
  <si>
    <t>NIFA_ALLOT</t>
  </si>
  <si>
    <t>OEYP_ALLOCATION</t>
  </si>
  <si>
    <t>OP3_RECAP_AMT_LV1</t>
  </si>
  <si>
    <t>OP3_RECAP_AMT_LV3</t>
  </si>
  <si>
    <t>OP4_RECAP_AMT_LV1</t>
  </si>
  <si>
    <t>OTHER_ADJUSTMENT</t>
  </si>
  <si>
    <t>OTHER_PROGRAMS_AMOUNT</t>
  </si>
  <si>
    <t>PAY_ADA</t>
  </si>
  <si>
    <t>PAYMENT_CLASS_CD</t>
  </si>
  <si>
    <t>PEG_ADA</t>
  </si>
  <si>
    <t>PEG_ALLOT</t>
  </si>
  <si>
    <t>PFTAX</t>
  </si>
  <si>
    <t>PRE_K_K_GRANT</t>
  </si>
  <si>
    <t>PROCESSING_FLAG</t>
  </si>
  <si>
    <t>PRS_FTE</t>
  </si>
  <si>
    <t>PT_STAFF_CNT</t>
  </si>
  <si>
    <t>PY1_ADA_TOT_REFINED</t>
  </si>
  <si>
    <t>PY1_DPV_LOCAL</t>
  </si>
  <si>
    <t>PY1_IS_COLL</t>
  </si>
  <si>
    <t>PY1_MO_COLL_LOCAL</t>
  </si>
  <si>
    <t>PY1_MO_RATE_ADOPT</t>
  </si>
  <si>
    <t>PY1_TAX_LEVY_TOT</t>
  </si>
  <si>
    <t>PY1_TAX_TIF_PAYMENT</t>
  </si>
  <si>
    <t>PY2_DPV_ADJ_15K</t>
  </si>
  <si>
    <t>RECAPTURE</t>
  </si>
  <si>
    <t>REG_PGM_ADJ_FACTOR</t>
  </si>
  <si>
    <t>REG_PGM_ALLOT</t>
  </si>
  <si>
    <t>RIDER71_AMT</t>
  </si>
  <si>
    <t>SALARY_ALLOT_CNT</t>
  </si>
  <si>
    <t>SCE_ALLOT</t>
  </si>
  <si>
    <t>SCE_BLOCK_GRANT</t>
  </si>
  <si>
    <t>SCE_ENROLL</t>
  </si>
  <si>
    <t>SCE_MILITARY_ALLOT</t>
  </si>
  <si>
    <t>SCE_PRS_ALLOT</t>
  </si>
  <si>
    <t>SCE_SETASIDE_P2</t>
  </si>
  <si>
    <t>SDA</t>
  </si>
  <si>
    <t>SEC_30_83_TOT_ALLOT</t>
  </si>
  <si>
    <t>SPECED_BLOCK_GRANT</t>
  </si>
  <si>
    <t>SPECED_ECI_SETASIDE_P2</t>
  </si>
  <si>
    <t>SPECED_EYS_ALLOT</t>
  </si>
  <si>
    <t>SPECED_EYS_HOMEBOUND_FTE</t>
  </si>
  <si>
    <t>SPECED_EYS_HOSPITAL_FTE</t>
  </si>
  <si>
    <t>SPECED_EYS_OFF_CAMP_FTE</t>
  </si>
  <si>
    <t>SPECED_EYS_RES_CT_FTE</t>
  </si>
  <si>
    <t>SPECED_EYS_RESOURCE_FTE</t>
  </si>
  <si>
    <t>SPECED_EYS_SELF_CONT_SV_FTE</t>
  </si>
  <si>
    <t>SPECED_EYS_SELF_CONTAIN_FTE</t>
  </si>
  <si>
    <t>SPECED_EYS_SPEECH_FTE</t>
  </si>
  <si>
    <t>SPECED_EYS_ST_SCHOOL_FTE</t>
  </si>
  <si>
    <t>SPECED_EYS_VAC_FTE</t>
  </si>
  <si>
    <t>SPECED_EYS_WEIGHTED_FTE</t>
  </si>
  <si>
    <t>SPECED_HOMEBOUND_FTE</t>
  </si>
  <si>
    <t>SPECED_HOSPITAL_FTE</t>
  </si>
  <si>
    <t>SPECED_MAINSTREAM_ADA</t>
  </si>
  <si>
    <t>SPECED_MAINSTREAM_ALLOT</t>
  </si>
  <si>
    <t>SPECED_NONPUB_ALLOT</t>
  </si>
  <si>
    <t>SPECED_NONPUB_FTE</t>
  </si>
  <si>
    <t>SPECED_OFF_CAMP_FTE</t>
  </si>
  <si>
    <t>SPECED_REG_ALLOT</t>
  </si>
  <si>
    <t>SPECED_RES_CT_ALLOT</t>
  </si>
  <si>
    <t>SPECED_RES_CT_FTE</t>
  </si>
  <si>
    <t>SPECED_RESOURCE_FTE</t>
  </si>
  <si>
    <t>SPECED_SELF_CONT_SV_FTE</t>
  </si>
  <si>
    <t>SPECED_SELF_CONTAIN_FTE</t>
  </si>
  <si>
    <t>SPECED_SPEECH_FTE</t>
  </si>
  <si>
    <t>SPECED_ST_SCHOOL_ALLOT</t>
  </si>
  <si>
    <t>SPECED_ST_SCHOOL_FTE</t>
  </si>
  <si>
    <t>SPECED_SUM_TOT_FTE</t>
  </si>
  <si>
    <t>SPECED_VAC_FTE</t>
  </si>
  <si>
    <t>SPECED_WEIGHTED_TOT_FTE</t>
  </si>
  <si>
    <t>STAFF_ALLOT</t>
  </si>
  <si>
    <t>SUPER_ASF</t>
  </si>
  <si>
    <t>SUPP_TIF_PAYMENT</t>
  </si>
  <si>
    <t>TECH_ADJ_ALLOT</t>
  </si>
  <si>
    <t>TECH_ALLOT</t>
  </si>
  <si>
    <t>TECH_SETASIDE_P2</t>
  </si>
  <si>
    <t>TIER_I_ALLOT_P2</t>
  </si>
  <si>
    <t>TIER_I_LOCAL_SHARE</t>
  </si>
  <si>
    <t>TIER_I_TOT_COST_P2</t>
  </si>
  <si>
    <t>TIER_II_ABA_ADJ</t>
  </si>
  <si>
    <t>TIER_II_AID_LV1</t>
  </si>
  <si>
    <t>TIER_II_AID_LV2</t>
  </si>
  <si>
    <t>TIER_II_AID_LV3</t>
  </si>
  <si>
    <t>TIER_II_DTR_LV2</t>
  </si>
  <si>
    <t>TIER_II_DTR_LV3</t>
  </si>
  <si>
    <t>TIER_II_LOCAL_REV_LV2</t>
  </si>
  <si>
    <t>TIER_II_LOCAL_REV_LV3</t>
  </si>
  <si>
    <t>TIER_II_WADA</t>
  </si>
  <si>
    <t>TOT_STATE_AID</t>
  </si>
  <si>
    <t>TOT_TAX_COLLECTION</t>
  </si>
  <si>
    <t>TRANS_PRIVATE_ALLOT</t>
  </si>
  <si>
    <t>TRANS_REG_ALLOT</t>
  </si>
  <si>
    <t>TRANS_SPECED_ALLOT</t>
  </si>
  <si>
    <t>TRANS_TOT_ALLOT</t>
  </si>
  <si>
    <t>TRANS_TOT_REGULAR_ALLOT</t>
  </si>
  <si>
    <t>TRANS_VOCED_ALLOT</t>
  </si>
  <si>
    <t>TRS_CVR_MBR_AMT</t>
  </si>
  <si>
    <t>TSBVI_ADA</t>
  </si>
  <si>
    <t>TSBVI_FOUNDATION_AMT</t>
  </si>
  <si>
    <t>TSD_ADA</t>
  </si>
  <si>
    <t>TSD_FOUNDATION_AMT</t>
  </si>
  <si>
    <t>TUITION_PAID</t>
  </si>
  <si>
    <t>VOCED_ADV_ALLOT</t>
  </si>
  <si>
    <t>VOCED_ADV_FTE</t>
  </si>
  <si>
    <t>VOCED_ALLOT</t>
  </si>
  <si>
    <t>VOCED_BLOCK_GRANT</t>
  </si>
  <si>
    <t>VOCED_FTE</t>
  </si>
  <si>
    <t>VOCED_SETASIDE_P2</t>
  </si>
  <si>
    <t>VSN_ADA</t>
  </si>
  <si>
    <t>VSN_ENROLL</t>
  </si>
  <si>
    <t>WADA_REDUCTION</t>
  </si>
  <si>
    <t>WINDHAM_APPROP</t>
  </si>
  <si>
    <t>Y05_MO_RATE_ADOPT</t>
  </si>
  <si>
    <t>Y10_HB1_REV_PER_WADA</t>
  </si>
  <si>
    <t>Y09_EDSAL_ALLOT</t>
  </si>
  <si>
    <t>Y10_NIFA_ALLOT</t>
  </si>
  <si>
    <t>Y10_TRANS_ALLOT</t>
  </si>
  <si>
    <t>N</t>
  </si>
  <si>
    <t>PRIORITY CHARTER SCHOOLS</t>
  </si>
  <si>
    <t>SCHOOL OF SCIENCE AND TECHNOLOGY DISCOVERY</t>
  </si>
  <si>
    <t>BASIS TEXAS</t>
  </si>
  <si>
    <t>GREAT HEARTS TEXAS</t>
  </si>
  <si>
    <t>ELEANOR KOLITZ HEBREW LANGUAGE ACADEMY</t>
  </si>
  <si>
    <t>ARROW ACADEMY</t>
  </si>
  <si>
    <t>IMAGINE INTERNATIONAL ACADEMY OF NORTH TEXAS</t>
  </si>
  <si>
    <t>TEXANS CAN ACADEMIES</t>
  </si>
  <si>
    <t>LUMIN EDUCATION</t>
  </si>
  <si>
    <t>ADVANTAGE ACADEMY</t>
  </si>
  <si>
    <t>NOVA ACADEMY</t>
  </si>
  <si>
    <t>ACADEMY FOR ACADEMIC EXCELLENCE</t>
  </si>
  <si>
    <t>EVOLUTION ACADEMY CHARTER SCHOOL</t>
  </si>
  <si>
    <t>KIPP DALLAS-FORT WORTH</t>
  </si>
  <si>
    <t>RICHLAND COLLEGIATE HIGH SCHOOL</t>
  </si>
  <si>
    <t>CITYSCAPE SCHOOLS</t>
  </si>
  <si>
    <t>MANARA ACADEMY</t>
  </si>
  <si>
    <t>VILLAGE TECH SCHOOLS</t>
  </si>
  <si>
    <t>INTERNATIONAL LEADERSHIP OF TEXAS (ILT)</t>
  </si>
  <si>
    <t>NORTH TEXAS COLLEGIATE ACADEMY</t>
  </si>
  <si>
    <t>LEADERSHIP PREP SCHOOL</t>
  </si>
  <si>
    <t>COMPASS ACADEMY CHARTER SCHOOL</t>
  </si>
  <si>
    <t>UTPB STEM ACADEMY</t>
  </si>
  <si>
    <t>PASO DEL NORTE ACADEMY CHARTER DISTRICT</t>
  </si>
  <si>
    <t>VISTA DEL FUTURO CHARTER SCHOOL</t>
  </si>
  <si>
    <t>EL PASO LEADERSHIP ACADEMY</t>
  </si>
  <si>
    <t>ERATH EXCELS ACADEMY INC</t>
  </si>
  <si>
    <t>ODYSSEY ACADEMY INC</t>
  </si>
  <si>
    <t>ACADEMY OF ACCELERATED LEARNING INC</t>
  </si>
  <si>
    <t>EXCEL ACADEMY</t>
  </si>
  <si>
    <t>THE VARNETT PUBLIC SCHOOL</t>
  </si>
  <si>
    <t>AMIGOS POR VIDA-FRIENDS FOR LIFE PUB CHTR SCH</t>
  </si>
  <si>
    <t>HOUSTON GATEWAY ACADEMY INC</t>
  </si>
  <si>
    <t>STEP CHARTER SCHOOL</t>
  </si>
  <si>
    <t>THE RHODES SCHOOL</t>
  </si>
  <si>
    <t>HARMONY SCHOOL OF SCIENCE - HOUSTON</t>
  </si>
  <si>
    <t>THE LAWSON ACADEMY</t>
  </si>
  <si>
    <t>THE PRO-VISION ACADEMY</t>
  </si>
  <si>
    <t>HORIZON MONTESSORI PUBLIC SCHOOLS</t>
  </si>
  <si>
    <t>MIDVALLEY ACADEMY CHARTER DISTRICT</t>
  </si>
  <si>
    <t>TEKOA ACADEMY OF ACCELERATED STUDIES STEM SCHOOL</t>
  </si>
  <si>
    <t>BOB HOPE SCHOOL</t>
  </si>
  <si>
    <t>SOUTH PLAINS ACADEMY CHARTER DISTRICT</t>
  </si>
  <si>
    <t>RAPOPORT ACADEMY PUBLIC SCHOOL</t>
  </si>
  <si>
    <t>HARMONY SCIENCE ACAD (WACO)</t>
  </si>
  <si>
    <t>STEPHEN F AUSTIN STATE UNIVERSITY CHARTER SCHOOL</t>
  </si>
  <si>
    <t>TEXAS SCHOOL OF THE ARTS</t>
  </si>
  <si>
    <t>CHAPEL HILL ACADEMY</t>
  </si>
  <si>
    <t>NEWMAN INTERNATIONAL ACADEMY OF ARLINGTON</t>
  </si>
  <si>
    <t>TEXAS COLLEGE PREPARATORY ACADEMIES</t>
  </si>
  <si>
    <t>WAYSIDE SCHOOLS</t>
  </si>
  <si>
    <t>MONTESSORI FOR ALL</t>
  </si>
  <si>
    <t>THE EXCEL CENTER (FOR ADULTS)</t>
  </si>
  <si>
    <t>GATEWAY ACADEMY CHARTER DISTRICT</t>
  </si>
  <si>
    <t>TRINITY ENVIRONMENTAL ACADEMY</t>
  </si>
  <si>
    <t>BETA ACADEMY</t>
  </si>
  <si>
    <t>KI CHARTER ACADEMY</t>
  </si>
  <si>
    <t>HIGH POINT ACADEMY</t>
  </si>
  <si>
    <t>THE EXCEL CENTER</t>
  </si>
  <si>
    <t>DR. M.L. GARZA-GONZALEZ CHARTER SCHOOL</t>
  </si>
  <si>
    <t>HARMONY SCIENCE ACAD (HOUSTON)</t>
  </si>
  <si>
    <t>HARMONY SCIENCE ACAD (AUSTIN)</t>
  </si>
  <si>
    <t>KIPP AUSTIN PUBLIC SCHOOLS</t>
  </si>
  <si>
    <t>MERIDIAN WORLD SCHOOL</t>
  </si>
  <si>
    <t>RHODES SCHOOL, THE</t>
  </si>
  <si>
    <t>ST MARYS ACADEMY CHARTER SCHOOL</t>
  </si>
  <si>
    <t>TEKOA ACADEMY OF ACCELERATED STUDIES S.T.E.M. SCH.</t>
  </si>
  <si>
    <t>VARNETT PUBLIC SCHOOL, THE</t>
  </si>
  <si>
    <t>YES PREP PUBLIC SCHOOLS, INC.</t>
  </si>
  <si>
    <t>UPLIFT EDUCATION</t>
  </si>
  <si>
    <t>A+ UNLIMITED POTENTIAL</t>
  </si>
  <si>
    <t>KAUFFMAN LEADERSHIP ACADEMY</t>
  </si>
  <si>
    <t>PIONEER TECHNOLOGY &amp; ARTS ACADEMY</t>
  </si>
  <si>
    <t>TRIVIUM ACADEMY</t>
  </si>
  <si>
    <t>SAM HOUSTON STATE UNIVERSITY CHARTER SCHOOL</t>
  </si>
  <si>
    <t>HERITAGE ACADEMY</t>
  </si>
  <si>
    <t>A. W. BROWN LEADERSHIP ACADEMY</t>
  </si>
  <si>
    <t>COMPASS ROSE ACADEMY</t>
  </si>
  <si>
    <t>GOODWATER MONTESSORI SCHOOL</t>
  </si>
  <si>
    <t>SOUTHWEST SCHOOLS</t>
  </si>
  <si>
    <t>Weight or Rate</t>
  </si>
  <si>
    <t>TIER II</t>
  </si>
  <si>
    <t>CALC_FORM_CD</t>
  </si>
  <si>
    <t>NET_MO_LOCAL_REV</t>
  </si>
  <si>
    <t>FSF_ALLOT_BEFORE_42_2518</t>
  </si>
  <si>
    <t>NET_MO_REV_TOT</t>
  </si>
  <si>
    <t>PY2_DPV_ADJ</t>
  </si>
  <si>
    <t>PY1_MO_COLL_FRZ</t>
  </si>
  <si>
    <t>PY1_MO_COLL_TOT</t>
  </si>
  <si>
    <t>JUBILEE ACADEMIES</t>
  </si>
  <si>
    <t>A W BROWN LEADERSHIP ACADEMY</t>
  </si>
  <si>
    <t>TOTAL OTHER PROGRAMS</t>
  </si>
  <si>
    <t>DPV_ADJ_DECLINE</t>
  </si>
  <si>
    <t>STATE_AID_INCR_DECLINE</t>
  </si>
  <si>
    <t>RECAP_DECR_DECLINE</t>
  </si>
  <si>
    <t>DPV_DECLINE_AMT</t>
  </si>
  <si>
    <t>DPV_DECLINE_AMT_ADJ</t>
  </si>
  <si>
    <t>DPV_DECLINE_PCT_5K</t>
  </si>
  <si>
    <t>DPV_DECLINE_PCT_15K</t>
  </si>
  <si>
    <t>STATE_CHART_FACIL_UNADJ</t>
  </si>
  <si>
    <t>AVG_IS_RATE_CHART_CAP</t>
  </si>
  <si>
    <t>FACIL_ALLOT_CHART</t>
  </si>
  <si>
    <t>BRIDGEWAY PREPARATORY ACADEMY</t>
  </si>
  <si>
    <t>ETOILE ACADEMY CHARTER SCHOOL</t>
  </si>
  <si>
    <t>INSPIRE ACADEMIES</t>
  </si>
  <si>
    <t>LEGACY SCHOOL OF SPORT SCIENCES</t>
  </si>
  <si>
    <t>LONE STAR LANGUAGE ACADEMY</t>
  </si>
  <si>
    <t>MEADOWLAND CHARTER DISTRICT</t>
  </si>
  <si>
    <t>NEW FRONTIERS PUBLIC SCHOOLS, INC.</t>
  </si>
  <si>
    <t>PROMESA PUBLIC SCHOOLS</t>
  </si>
  <si>
    <t>RAUL YZAGUIRRE SCHOOLS FOR SUCCESS</t>
  </si>
  <si>
    <t>VALOR PUBLIC SCHOOLS</t>
  </si>
  <si>
    <t>YELLOWSTONE COLLEGE PREPARATORY</t>
  </si>
  <si>
    <t xml:space="preserve">     Homebound (Code 01)</t>
  </si>
  <si>
    <t xml:space="preserve">     Hospital Class (Code 02)</t>
  </si>
  <si>
    <t xml:space="preserve">     Speech Therapy (Code 00)</t>
  </si>
  <si>
    <t xml:space="preserve">     Resource Room (Code 41&amp; 42)</t>
  </si>
  <si>
    <t xml:space="preserve">     Self-contained Mild/Mod/Severe (Code 43 &amp; 44)</t>
  </si>
  <si>
    <t xml:space="preserve">     Full Time Early Childhood (Code 45)</t>
  </si>
  <si>
    <t xml:space="preserve">     Off-home Campus (Codes 91-98)</t>
  </si>
  <si>
    <t xml:space="preserve">     VAC (Code 08)</t>
  </si>
  <si>
    <t xml:space="preserve">     State School Students (Code 30)</t>
  </si>
  <si>
    <t xml:space="preserve">     Residential Care &amp; Treatment (Code 81-89)</t>
  </si>
  <si>
    <t>TOTAL SPECIAL EDUCATION FTE</t>
  </si>
  <si>
    <t>TOTAL SPECIAL EDUCATION WEIGHTED FTE</t>
  </si>
  <si>
    <t xml:space="preserve">     Refined Average Daily Attendance (ADA)</t>
  </si>
  <si>
    <t xml:space="preserve">TOTAL FOUNDATION SCHOOL PROGRAM STATE AID </t>
  </si>
  <si>
    <t xml:space="preserve">     EYS Hospital Class (Code 02)</t>
  </si>
  <si>
    <t xml:space="preserve">     EYS Homebound (Code 01)</t>
  </si>
  <si>
    <t>TOTAL EYS SPECIAL EDUCATION FTE</t>
  </si>
  <si>
    <t xml:space="preserve">     EYS Resource Room (Code 41&amp; 42)</t>
  </si>
  <si>
    <t xml:space="preserve">     EYS Speech Therapy (Code 00)</t>
  </si>
  <si>
    <t xml:space="preserve">     EYS Self-contained Mild/Mod/Severe (Code 43 &amp; 44)</t>
  </si>
  <si>
    <t xml:space="preserve">     EYS Full Time Early Childhood (Code 45)</t>
  </si>
  <si>
    <t xml:space="preserve">     EYS Off-home Campus (Codes 91-98)</t>
  </si>
  <si>
    <t xml:space="preserve">     EYS VAC (Code 08)</t>
  </si>
  <si>
    <t xml:space="preserve">     EYS State School Students (Code 30)</t>
  </si>
  <si>
    <t xml:space="preserve">     EYS Residential Care &amp; Treatment (Code 81-89)</t>
  </si>
  <si>
    <t>TOTAL EYS SPECIAL EDUCATION WEIGHTED FTE</t>
  </si>
  <si>
    <t xml:space="preserve">     Mainstream ADA</t>
  </si>
  <si>
    <t xml:space="preserve">     Career &amp; Technology FTEs</t>
  </si>
  <si>
    <t>REGULAR PROGRAM ADA</t>
  </si>
  <si>
    <t xml:space="preserve">     Pregnancy Related FTEs</t>
  </si>
  <si>
    <t xml:space="preserve">     Bilingual ADA</t>
  </si>
  <si>
    <t>TIER I ALLOTMENTS</t>
  </si>
  <si>
    <t xml:space="preserve">     Per Capita Rate</t>
  </si>
  <si>
    <t xml:space="preserve">     District Basic Allotment (DBA)</t>
  </si>
  <si>
    <t xml:space="preserve">     Adjusted Basic Allotment (ABA)</t>
  </si>
  <si>
    <t xml:space="preserve">     Adjusted Allotment</t>
  </si>
  <si>
    <t xml:space="preserve">     District Tax Rate Level 1 (DTR1)</t>
  </si>
  <si>
    <t xml:space="preserve">     District Tax Rate Level 2 (DTR2)</t>
  </si>
  <si>
    <t xml:space="preserve">     EDA Guaranteed Yield (GY)</t>
  </si>
  <si>
    <t xml:space="preserve">     Level 1 Entitlement</t>
  </si>
  <si>
    <t xml:space="preserve">     Level 2 Entitlement</t>
  </si>
  <si>
    <t xml:space="preserve">     Interest &amp; Sinking Rate</t>
  </si>
  <si>
    <t xml:space="preserve">          Full-Time Staff (not MSS)</t>
  </si>
  <si>
    <t xml:space="preserve">          Part-Time Staff (not MSS)</t>
  </si>
  <si>
    <t xml:space="preserve">          Tier II Level 1</t>
  </si>
  <si>
    <t xml:space="preserve">          Tier II Level 2</t>
  </si>
  <si>
    <t>TOTAL TIER I</t>
  </si>
  <si>
    <t>ASF</t>
  </si>
  <si>
    <t>FSF</t>
  </si>
  <si>
    <t>Method of finance: Available School Fund (ASF) and 
Foundattion School Fund (FSF)</t>
  </si>
  <si>
    <t>SPECIAL EDUCATION FTEs</t>
  </si>
  <si>
    <t>EXTENDED YEAR SERVICES (EYS) SPECIAL EDUCATION FTEs</t>
  </si>
  <si>
    <t xml:space="preserve">     Dyslexia Enrollment</t>
  </si>
  <si>
    <t xml:space="preserve">        Adjusted GYA</t>
  </si>
  <si>
    <t>NEW FRONTIERS PUBLIC SCHOOLS INC</t>
  </si>
  <si>
    <t>BROOKS ACADEMIES OF TEXAS</t>
  </si>
  <si>
    <t>PROMESA ACADEMY CHARTER SCHOOL</t>
  </si>
  <si>
    <t>NOVA ACADEMY SOUTHEAST</t>
  </si>
  <si>
    <t>INTERNATIONAL LEADERSHIP OF TEXAS (ILTEXAS)</t>
  </si>
  <si>
    <t>BLOOM ACADEMY CHARTER SCHOOL</t>
  </si>
  <si>
    <t>REVE PREPARATORY CHARTER SCHOOL</t>
  </si>
  <si>
    <t>TRIUMPH PUBLIC HIGH SCHOOLS-RIO GRANDE VALLEY</t>
  </si>
  <si>
    <t>LAKE GRANBURY ACADEMY CHARTER SCHOOL</t>
  </si>
  <si>
    <t>UT TYLER UNIVERSITY ACADEMY</t>
  </si>
  <si>
    <t>KIPP TEXAS PUBLIC SCHOOLS</t>
  </si>
  <si>
    <t>TRIUMPH PUBLIC HIGH SCHOOLS-LAREDO</t>
  </si>
  <si>
    <t>TRIUMPH PUBLIC HIGH SCHOOLS-EL PASO</t>
  </si>
  <si>
    <t>TRIUMPH PUBLIC HIGH SCHOOLS-LUBBOCK</t>
  </si>
  <si>
    <t xml:space="preserve">     District Basic Allotment (DBA) </t>
  </si>
  <si>
    <t xml:space="preserve">                          Mainstream</t>
  </si>
  <si>
    <t xml:space="preserve">                          Residential Care and Treatment</t>
  </si>
  <si>
    <t xml:space="preserve">                          State Schools</t>
  </si>
  <si>
    <t xml:space="preserve">                          Extended Year Special Education</t>
  </si>
  <si>
    <t xml:space="preserve">                          State Compensatory Allotment</t>
  </si>
  <si>
    <t xml:space="preserve">                          Pregnancy Related</t>
  </si>
  <si>
    <t xml:space="preserve">     ASF ADA</t>
  </si>
  <si>
    <t xml:space="preserve">     School Safety Allotment</t>
  </si>
  <si>
    <t>TIER TWO</t>
  </si>
  <si>
    <t>TOTAL TIER TWO</t>
  </si>
  <si>
    <t>TOTAL TIER ONE</t>
  </si>
  <si>
    <t>11    -    Regular Program Allotment, 48.051</t>
  </si>
  <si>
    <t xml:space="preserve">   99    -    Transportation Allotment, 48.151</t>
  </si>
  <si>
    <t>99    -    New Instructional Facility Allotment, 48.152</t>
  </si>
  <si>
    <r>
      <t xml:space="preserve">   22    -   Career and Technology Allotment, 48.106 </t>
    </r>
    <r>
      <rPr>
        <b/>
        <sz val="10.5"/>
        <rFont val="Arial Nova"/>
        <family val="2"/>
      </rPr>
      <t>(spend 55% of amount)</t>
    </r>
  </si>
  <si>
    <r>
      <t xml:space="preserve">   24    -    Compensatory Education Allotment, 48.104 </t>
    </r>
    <r>
      <rPr>
        <b/>
        <sz val="10.5"/>
        <rFont val="Arial Nova"/>
        <family val="2"/>
      </rPr>
      <t>(spend 55% of amount)</t>
    </r>
  </si>
  <si>
    <r>
      <t xml:space="preserve">   23    -   Special Education Adjusted Allotment, 48.102 </t>
    </r>
    <r>
      <rPr>
        <b/>
        <sz val="10"/>
        <rFont val="Arial Nova"/>
        <family val="2"/>
      </rPr>
      <t>(spend 55% of amount)</t>
    </r>
  </si>
  <si>
    <t>TIER ONE SUBCHAPTER B AND C ALLOTMENTS:</t>
  </si>
  <si>
    <t>TIER ONE SUBCHAPTER D ALLOTMENTS:</t>
  </si>
  <si>
    <t xml:space="preserve">        Refined Average Daily Attendance (ADA)</t>
  </si>
  <si>
    <t xml:space="preserve">        Prior Year Refined ADA </t>
  </si>
  <si>
    <t>TOTAL BILINGUAL WEIGHTED ADA</t>
  </si>
  <si>
    <t>BILINGUAL ADA</t>
  </si>
  <si>
    <t>WEIGHTED SCE COUNT</t>
  </si>
  <si>
    <t>M&amp;O Revenue Before HB3</t>
  </si>
  <si>
    <t xml:space="preserve">     Economically disadvantaged graduates above cohort threshold</t>
  </si>
  <si>
    <t xml:space="preserve">     Special Ed. Graduates above cohort threshold</t>
  </si>
  <si>
    <t xml:space="preserve">     Non-economically disadvanteged graduates above cohort
     threshold</t>
  </si>
  <si>
    <t xml:space="preserve">    Tier 2 Census Block</t>
  </si>
  <si>
    <t xml:space="preserve">    Tier 3 Census Block</t>
  </si>
  <si>
    <t xml:space="preserve">    Tier 4 Census Block</t>
  </si>
  <si>
    <r>
      <t xml:space="preserve">     Bilingual ADA </t>
    </r>
    <r>
      <rPr>
        <b/>
        <sz val="11"/>
        <rFont val="Arial Nova"/>
        <family val="2"/>
      </rPr>
      <t>(LEP only)</t>
    </r>
  </si>
  <si>
    <r>
      <t xml:space="preserve">     Dual Language ADA, </t>
    </r>
    <r>
      <rPr>
        <b/>
        <sz val="11"/>
        <rFont val="Arial Nova"/>
        <family val="2"/>
      </rPr>
      <t>NonLEP in</t>
    </r>
    <r>
      <rPr>
        <sz val="11"/>
        <rFont val="Arial Nova"/>
        <family val="2"/>
      </rPr>
      <t xml:space="preserve">:
     </t>
    </r>
    <r>
      <rPr>
        <sz val="10"/>
        <rFont val="Arial Nova"/>
        <family val="2"/>
      </rPr>
      <t>dual lang. immersion/one-way or two-way program model</t>
    </r>
  </si>
  <si>
    <t xml:space="preserve">    11    -    Regular Program Allotment</t>
  </si>
  <si>
    <t xml:space="preserve">                            Special Education Detail:</t>
  </si>
  <si>
    <t xml:space="preserve">       23    -    Special Education Adjusted Allotment </t>
  </si>
  <si>
    <t xml:space="preserve">                            Career and Technology Detail:</t>
  </si>
  <si>
    <t xml:space="preserve">       22    -    Career and Technology Allotment </t>
  </si>
  <si>
    <r>
      <t xml:space="preserve">    21    -    Gifted &amp; Talented Adjusted Allotment </t>
    </r>
    <r>
      <rPr>
        <sz val="10"/>
        <rFont val="Arial Nova"/>
        <family val="2"/>
      </rPr>
      <t>(Not applicable under HB3)</t>
    </r>
  </si>
  <si>
    <t xml:space="preserve">       24    -    Compensatory Education Allotment </t>
  </si>
  <si>
    <t xml:space="preserve">    25    -    Bilingual Education Allotment</t>
  </si>
  <si>
    <t xml:space="preserve">    99    -    New Instructional Facility Allotment</t>
  </si>
  <si>
    <t xml:space="preserve">       99    -    Transportation Allotment</t>
  </si>
  <si>
    <r>
      <t xml:space="preserve">    31    -    High School Allotment </t>
    </r>
    <r>
      <rPr>
        <sz val="10"/>
        <rFont val="Arial Nova"/>
        <family val="2"/>
      </rPr>
      <t>(Not applicable under HB3)</t>
    </r>
  </si>
  <si>
    <t xml:space="preserve">                     Tier II Level 1</t>
  </si>
  <si>
    <t xml:space="preserve">                     Tier II Level 2</t>
  </si>
  <si>
    <t xml:space="preserve">                     Charter Schools Facilities Funding (12.106(d))</t>
  </si>
  <si>
    <r>
      <t xml:space="preserve">                     Staff Salary Allotment </t>
    </r>
    <r>
      <rPr>
        <sz val="10"/>
        <rFont val="Arial Nova"/>
        <family val="2"/>
      </rPr>
      <t>(Not applicable under HB3)</t>
    </r>
  </si>
  <si>
    <t xml:space="preserve">                            Transporation Detail:</t>
  </si>
  <si>
    <t xml:space="preserve">                            State Compensatory Education Detail:</t>
  </si>
  <si>
    <t xml:space="preserve">                          Special Education </t>
  </si>
  <si>
    <t xml:space="preserve">                           Career &amp; Technology (CTE) Allotment</t>
  </si>
  <si>
    <t xml:space="preserve">                           Advanced CTE Allotment</t>
  </si>
  <si>
    <t xml:space="preserve">                          Special Education Transportation</t>
  </si>
  <si>
    <t xml:space="preserve">                          Career &amp; Technology Education Transporation</t>
  </si>
  <si>
    <r>
      <t xml:space="preserve">SUMMARY OF FINANCE (SOF) DESCRIPTION
</t>
    </r>
    <r>
      <rPr>
        <b/>
        <sz val="14"/>
        <color rgb="FF00B050"/>
        <rFont val="Arial Nova"/>
        <family val="2"/>
      </rPr>
      <t>LAW PRIOR TO HOUSE BILL 3</t>
    </r>
  </si>
  <si>
    <r>
      <t xml:space="preserve">     High School ADA </t>
    </r>
    <r>
      <rPr>
        <sz val="10"/>
        <rFont val="Arial Nova"/>
        <family val="2"/>
      </rPr>
      <t>(Not applicable under HB3)</t>
    </r>
  </si>
  <si>
    <r>
      <t xml:space="preserve">     Dual Language ADA, </t>
    </r>
    <r>
      <rPr>
        <b/>
        <sz val="11"/>
        <rFont val="Arial Nova"/>
        <family val="2"/>
      </rPr>
      <t>LEP in</t>
    </r>
    <r>
      <rPr>
        <sz val="11"/>
        <rFont val="Arial Nova"/>
        <family val="2"/>
      </rPr>
      <t xml:space="preserve">:
     </t>
    </r>
    <r>
      <rPr>
        <sz val="10"/>
        <rFont val="Arial Nova"/>
        <family val="2"/>
      </rPr>
      <t>dual language immersion/one-way or two-way program model</t>
    </r>
  </si>
  <si>
    <r>
      <t xml:space="preserve">SUMMARY OF FINANCE (SOF) DESCRIPTION
</t>
    </r>
    <r>
      <rPr>
        <b/>
        <sz val="14"/>
        <color rgb="FF0070C0"/>
        <rFont val="Arial Nova"/>
        <family val="2"/>
      </rPr>
      <t>HOUSE BILL 3</t>
    </r>
  </si>
  <si>
    <t xml:space="preserve">                          Regular Transporation (Based on Linear Density + Bus Passes)</t>
  </si>
  <si>
    <t xml:space="preserve">M&amp;O Revenue Per ADA Before HB3 </t>
  </si>
  <si>
    <t>Prior Law 2020 M&amp;O Revenue Per ADA</t>
  </si>
  <si>
    <t>Prior Law 2020 State Average M&amp;O Revenue Per ADA</t>
  </si>
  <si>
    <t>Charter Schools Facilities Funding (12.106(d))</t>
  </si>
  <si>
    <t xml:space="preserve">     Advanced Career &amp; Technology Education Students</t>
  </si>
  <si>
    <t>Advanced CTE Allotment</t>
  </si>
  <si>
    <t>TOTAL WEIGHTED AVERAGE DAILY ATTENDANCE (WADA)</t>
  </si>
  <si>
    <t xml:space="preserve">Prior Law 2020 M&amp; O Revenue </t>
  </si>
  <si>
    <t>Prior Law 2020 M&amp;O Revenue Per ADA*1.03</t>
  </si>
  <si>
    <t>Prior Law 2020 State Average M&amp;O Revenue Per ADA*1.28</t>
  </si>
  <si>
    <t>Current Law M&amp;O Revenue Per ADA</t>
  </si>
  <si>
    <r>
      <t xml:space="preserve">   25    -    Bilingual Education Allotment, 48.105 </t>
    </r>
    <r>
      <rPr>
        <b/>
        <sz val="10.5"/>
        <rFont val="Arial Nova"/>
        <family val="2"/>
      </rPr>
      <t>(spend 55% of amount)</t>
    </r>
  </si>
  <si>
    <r>
      <t xml:space="preserve">FUNDING COMPONENTS 
</t>
    </r>
    <r>
      <rPr>
        <b/>
        <u/>
        <sz val="11"/>
        <rFont val="Arial Nova"/>
        <family val="2"/>
      </rPr>
      <t>Enter data on highlighted cells using latest Summary of Finance publication</t>
    </r>
  </si>
  <si>
    <r>
      <t xml:space="preserve">     Gifted &amp; Talented Enrollment </t>
    </r>
    <r>
      <rPr>
        <sz val="10"/>
        <rFont val="Arial Nova"/>
        <family val="2"/>
      </rPr>
      <t>(Not applicable under HB3)</t>
    </r>
  </si>
  <si>
    <r>
      <t xml:space="preserve">Eligible for Staff Salary Allotment?: </t>
    </r>
    <r>
      <rPr>
        <sz val="10"/>
        <rFont val="Arial Nova"/>
        <family val="2"/>
      </rPr>
      <t>(Not applicable under HB3)</t>
    </r>
  </si>
  <si>
    <r>
      <t xml:space="preserve">TOTAL WEIGHTED AVERAGE DAILY ATTENDANCE (WADA)
</t>
    </r>
    <r>
      <rPr>
        <sz val="10"/>
        <color rgb="FF0070C0"/>
        <rFont val="Arial Nova"/>
        <family val="2"/>
      </rPr>
      <t>WADA (col E) editable to match SOF should the
WADA excel calculation vary from the SOF due to rounding.</t>
    </r>
  </si>
  <si>
    <r>
      <t xml:space="preserve">    Tier 1 Census Block </t>
    </r>
    <r>
      <rPr>
        <b/>
        <sz val="11"/>
        <rFont val="Arial Nova"/>
        <family val="2"/>
      </rPr>
      <t>(least severe economic disadvantage)</t>
    </r>
  </si>
  <si>
    <r>
      <t xml:space="preserve">    Tier 5 Census Block </t>
    </r>
    <r>
      <rPr>
        <b/>
        <sz val="11"/>
        <rFont val="Arial Nova"/>
        <family val="2"/>
      </rPr>
      <t>(most severe economic disadvantage)</t>
    </r>
  </si>
  <si>
    <t>Bloom Academy Charter School</t>
  </si>
  <si>
    <t>Elementary School for Education Innovation</t>
  </si>
  <si>
    <t xml:space="preserve">Rêve Preparatory Charter School </t>
  </si>
  <si>
    <t>SB1882_TOT_AID</t>
  </si>
  <si>
    <t>SMALL_MID_ALLOT</t>
  </si>
  <si>
    <t>DYSLEXIA_ALLOT</t>
  </si>
  <si>
    <t>EARLY_ED_ALLOT</t>
  </si>
  <si>
    <t>FAST_GROWTH_ALLOT</t>
  </si>
  <si>
    <t>SAFETY_ALLOT</t>
  </si>
  <si>
    <t>COLLEGE_PREP_REIMB</t>
  </si>
  <si>
    <t>CERT_EXAM_REIMB</t>
  </si>
  <si>
    <t>CCMR_OUTCOMES_ALLOT</t>
  </si>
  <si>
    <t>TCHR_INCENTIVE_ALLOT</t>
  </si>
  <si>
    <t>MENTOR_ALLOT</t>
  </si>
  <si>
    <t>DROPOUT_ALLOT</t>
  </si>
  <si>
    <t>TIER_I_MO_TAX_RATE</t>
  </si>
  <si>
    <t>MAX_COMPR_RATE</t>
  </si>
  <si>
    <t>TIER_I_STATE_SHARE</t>
  </si>
  <si>
    <t>TIER_II_ENT_LV3</t>
  </si>
  <si>
    <t>FORM_TRANS_GRANT</t>
  </si>
  <si>
    <t>EWTG</t>
  </si>
  <si>
    <t>INTEREST_REFUNDS_48271</t>
  </si>
  <si>
    <t>TIER_1_STU_CNT</t>
  </si>
  <si>
    <t>TIER_2_STU_CNT</t>
  </si>
  <si>
    <t>TIER_3_STU_CNT</t>
  </si>
  <si>
    <t>TIER_4_STU_CNT</t>
  </si>
  <si>
    <t>TIER_5_STU_CNT</t>
  </si>
  <si>
    <t>TOT_TIER_STU_CNT</t>
  </si>
  <si>
    <t>SCE_RES_FAC_NON_ENROLL</t>
  </si>
  <si>
    <t>BIL_LEP_DUAL_ADA</t>
  </si>
  <si>
    <t>BIL_NONLEP_DUAL_ADA</t>
  </si>
  <si>
    <t>DYSLEXIA_ENROLL</t>
  </si>
  <si>
    <t>EARLY_ED_ADA</t>
  </si>
  <si>
    <t>DROPOUT_ADA</t>
  </si>
  <si>
    <t>BIL_TOT_ADA</t>
  </si>
  <si>
    <t>RES_FAC_ADA</t>
  </si>
  <si>
    <t>CCMR_ECODIS_ENROLL</t>
  </si>
  <si>
    <t>CCMR_NONECODIS_ENROLL</t>
  </si>
  <si>
    <t>CCMR_SPED_ENROLL</t>
  </si>
  <si>
    <t>CCMR_OUTCOMES_ENROLL</t>
  </si>
  <si>
    <t>DROPOUT_RES_ADA</t>
  </si>
  <si>
    <t>BILINGUAL_ADA</t>
  </si>
  <si>
    <t>BILINGUAL_ALLOT</t>
  </si>
  <si>
    <t>RES_FAC_ALLOT</t>
  </si>
  <si>
    <t>CCMR_ECODIS_ALLOT</t>
  </si>
  <si>
    <t>CCMR_NONECODIS_ALLOT</t>
  </si>
  <si>
    <t>CCMR_SPED_ALLOT</t>
  </si>
  <si>
    <t>SM_MID_SPED</t>
  </si>
  <si>
    <t>BIL_LEP_DUAL_ALLOT</t>
  </si>
  <si>
    <t>BIL_NONLEP_DUAL_ALLOT</t>
  </si>
  <si>
    <t>DROPOUT_RES_ALLOT</t>
  </si>
  <si>
    <t>SCE_RES_FAC_NON_ALLOT</t>
  </si>
  <si>
    <t>BETTY M CONDRA SCHOOL FOR EDUCATION INNOVATION</t>
  </si>
  <si>
    <t xml:space="preserve">STATE COMPENSATORY ENROLLMENT (SCE)
</t>
  </si>
  <si>
    <t>PEIMS 1st through 4th Six Weeks Average
To Calculate FTG</t>
  </si>
  <si>
    <t>Adjusted ADA
To Calculate FTG</t>
  </si>
  <si>
    <t>(E129 minus C129)</t>
  </si>
  <si>
    <t>FSP Settle-up Estimate</t>
  </si>
  <si>
    <t>Small &amp; Mid-Sized District Allotment, 48.101</t>
  </si>
  <si>
    <t>Teacher Incentive Allotment, 48.112</t>
  </si>
  <si>
    <t xml:space="preserve"> Mentor Program Allotment, 48.114</t>
  </si>
  <si>
    <t xml:space="preserve"> School Safety Allotment, 42.168</t>
  </si>
  <si>
    <t>37   -    Dyslexia or Related Disorder Allotment, 48.103</t>
  </si>
  <si>
    <t xml:space="preserve">   38    -   College Career or Military Readiness Outcomes Bonus, 48.110</t>
  </si>
  <si>
    <t xml:space="preserve">   36    -   Early Education Allotment, 48.108 </t>
  </si>
  <si>
    <t xml:space="preserve">Dropout Recovery School &amp; Residential Placement Facility Allotment, 48.153
             </t>
  </si>
  <si>
    <t>College Preparation Assessment Reimbursement, 48.155</t>
  </si>
  <si>
    <t>Certification Examination Reimbursement, 48.156</t>
  </si>
  <si>
    <t>Transporation Allotment Detail:</t>
  </si>
  <si>
    <t>Regular Routes Transportation @ $1 per mile Plus Bus Passes</t>
  </si>
  <si>
    <t>Special Education Transportation</t>
  </si>
  <si>
    <t>Career &amp; Technology Education Transporation</t>
  </si>
  <si>
    <t xml:space="preserve"> Career and Technology Detail:</t>
  </si>
  <si>
    <t>Career &amp; Technology (CTE) Allotment</t>
  </si>
  <si>
    <t>State Compensatory Detail:</t>
  </si>
  <si>
    <t>State Compensatory Allotment</t>
  </si>
  <si>
    <t>Pregnancy Related</t>
  </si>
  <si>
    <t>Special Education Detail:</t>
  </si>
  <si>
    <t>Special Education (regular)</t>
  </si>
  <si>
    <t>Mainstream</t>
  </si>
  <si>
    <t>Residential Care and Treatment</t>
  </si>
  <si>
    <t>State Schools</t>
  </si>
  <si>
    <t>Extended Year Special Education</t>
  </si>
  <si>
    <t>Prior Law Special Ed Total (from Prior Law State Aid tab)</t>
  </si>
  <si>
    <t>HB3 Special Ed Total (C74 through C78)</t>
  </si>
  <si>
    <t>Unintended Consequence (C81 minus C80)</t>
  </si>
  <si>
    <r>
      <t xml:space="preserve">     Early Education ADA, K - 3
 </t>
    </r>
    <r>
      <rPr>
        <sz val="10"/>
        <rFont val="Arial Nova"/>
        <family val="2"/>
      </rPr>
      <t xml:space="preserve">    (Educationally disadvantaged or LEP &amp; bilingual or special language)</t>
    </r>
  </si>
  <si>
    <r>
      <t xml:space="preserve">FUNDING COMPONENTS </t>
    </r>
    <r>
      <rPr>
        <b/>
        <u/>
        <sz val="11"/>
        <rFont val="Arial Nova"/>
        <family val="2"/>
      </rPr>
      <t>Enter data from latest Summary of Finance publication</t>
    </r>
  </si>
  <si>
    <r>
      <t xml:space="preserve">     Small &amp; Mid-Size Charter Allotment </t>
    </r>
    <r>
      <rPr>
        <sz val="10"/>
        <rFont val="Arial Nova"/>
        <family val="2"/>
      </rPr>
      <t>(all charter schools regardless of size)</t>
    </r>
  </si>
  <si>
    <t>Charter Schools Facilites Funding Eligibility? Defaults to YES</t>
  </si>
  <si>
    <t xml:space="preserve">Is the charter district eligible for 12.106(d) facilities funding?
  Reads from HB3 State Aid tab
</t>
  </si>
  <si>
    <t>For Use by Charter Districts in 2019-2020 Settle-Up Process</t>
  </si>
  <si>
    <t xml:space="preserve">     Dropout Recovery ADA</t>
  </si>
  <si>
    <t>Adjusted ADA for Funding
(Column D's ADA/FTE's x * ADA Ratio )</t>
  </si>
  <si>
    <t>other</t>
  </si>
  <si>
    <t xml:space="preserve">Revenue Target Per ADA </t>
  </si>
  <si>
    <t xml:space="preserve">Revenue Target </t>
  </si>
  <si>
    <t xml:space="preserve">Current Law M&amp;O Revenue </t>
  </si>
  <si>
    <t xml:space="preserve">Transition Formula Grant 48.277 </t>
  </si>
  <si>
    <t>Enter 6-digit CDN in Cell B1:</t>
  </si>
  <si>
    <t xml:space="preserve">No Data Entry
 May Summary of Finances
</t>
  </si>
  <si>
    <t xml:space="preserve">May  Summary of Finances To Calculate FTG
</t>
  </si>
  <si>
    <t>Enter 2019-2020
PEIMS 1st thru 4th
 Six Weeks' Average</t>
  </si>
  <si>
    <t>Enter 2018-2019 
Refined ADA Ratio in Cell E3</t>
  </si>
  <si>
    <t>Update Cell B116 to NO if charter is not eligible for Facility Funding.</t>
  </si>
  <si>
    <t>Enter Updates to Prior Year Law Data Elements</t>
  </si>
  <si>
    <t>PL_TOT_MOREV</t>
  </si>
  <si>
    <t>PL_REV_PADA</t>
  </si>
  <si>
    <t>PL_STATE_AVG_MOREV</t>
  </si>
  <si>
    <t>PL_REV103</t>
  </si>
  <si>
    <t>PL_STATE_AVG128</t>
  </si>
  <si>
    <t>PL_REV_PP</t>
  </si>
  <si>
    <t>PL_TOT_MOREV_HH</t>
  </si>
  <si>
    <t>PL_REV_PP_D1</t>
  </si>
  <si>
    <t>HH_TARGET_REV</t>
  </si>
  <si>
    <t>CL_MOREV</t>
  </si>
  <si>
    <t>Charter District Name</t>
  </si>
  <si>
    <t>CHARTER DISTRICT NAME</t>
  </si>
  <si>
    <t xml:space="preserve">     State Compensatory Education Enrollment </t>
  </si>
  <si>
    <t>Less Early Child Intervention Set-Aside</t>
  </si>
  <si>
    <t>Less Advanced Placement Set-Aside</t>
  </si>
  <si>
    <t>After Column D is complete, go to Prior Law State Aid tab and update Prior Law Data Elements</t>
  </si>
  <si>
    <t>YES</t>
  </si>
  <si>
    <r>
      <t xml:space="preserve">2018-2019 PEIMS Data, Refined ADA Ratio Calculation:
</t>
    </r>
    <r>
      <rPr>
        <b/>
        <sz val="14"/>
        <color rgb="FF00B050"/>
        <rFont val="Arial Nova"/>
        <family val="2"/>
      </rPr>
      <t>1st thru 6th Six Weeks' Refined ADA Average</t>
    </r>
    <r>
      <rPr>
        <sz val="14"/>
        <rFont val="Arial Nova"/>
        <family val="2"/>
      </rPr>
      <t xml:space="preserve"> DIVIDED BY
 </t>
    </r>
    <r>
      <rPr>
        <b/>
        <sz val="14"/>
        <color rgb="FF002060"/>
        <rFont val="Arial Nova"/>
        <family val="2"/>
      </rPr>
      <t>1st thru 4th Six Weeks' Refined ADA Avergage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</si>
</sst>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_(&quot;$&quot;* #,##0_);_(&quot;$&quot;* \(#,##0\);_(&quot;$&quot;* &quot;-&quot;??_);_(@_)"/>
    <numFmt numFmtId="167" formatCode="000000"/>
    <numFmt numFmtId="168" formatCode="0.0"/>
    <numFmt numFmtId="169" formatCode="&quot;$&quot;#,##0"/>
    <numFmt numFmtId="170" formatCode="&quot;$&quot;#,##0.00"/>
    <numFmt numFmtId="171" formatCode="&quot;$&quot;#,##0.000000"/>
    <numFmt numFmtId="172" formatCode="&quot;$&quot;#,##0.00000"/>
    <numFmt numFmtId="173" formatCode="&quot;$&quot;#,##0.00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 Nova"/>
      <family val="2"/>
    </font>
    <font>
      <sz val="10"/>
      <name val="Arial Nova"/>
      <family val="2"/>
    </font>
    <font>
      <b/>
      <sz val="12"/>
      <name val="Arial Nova"/>
      <family val="2"/>
    </font>
    <font>
      <b/>
      <sz val="14"/>
      <name val="Arial Nova"/>
      <family val="2"/>
    </font>
    <font>
      <b/>
      <sz val="11"/>
      <name val="Arial Nova"/>
      <family val="2"/>
    </font>
    <font>
      <b/>
      <sz val="11"/>
      <color rgb="FF0070C0"/>
      <name val="Arial Nova"/>
      <family val="2"/>
    </font>
    <font>
      <b/>
      <sz val="10"/>
      <name val="Arial Nova"/>
      <family val="2"/>
    </font>
    <font>
      <sz val="10"/>
      <color indexed="81"/>
      <name val="Arial Nova"/>
      <family val="2"/>
    </font>
    <font>
      <b/>
      <sz val="10"/>
      <color indexed="81"/>
      <name val="Arial Nova"/>
      <family val="2"/>
    </font>
    <font>
      <b/>
      <sz val="10"/>
      <name val="Arial"/>
      <family val="2"/>
    </font>
    <font>
      <b/>
      <sz val="10.5"/>
      <name val="Arial Nov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70C0"/>
      <name val="Arial Nova"/>
      <family val="2"/>
    </font>
    <font>
      <b/>
      <sz val="14"/>
      <color rgb="FF00B050"/>
      <name val="Arial Nova"/>
      <family val="2"/>
    </font>
    <font>
      <b/>
      <sz val="14"/>
      <color rgb="FF0070C0"/>
      <name val="Arial Nova"/>
      <family val="2"/>
    </font>
    <font>
      <b/>
      <u/>
      <sz val="11"/>
      <name val="Arial Nova"/>
      <family val="2"/>
    </font>
    <font>
      <sz val="10"/>
      <color theme="0"/>
      <name val="Arial"/>
      <family val="2"/>
    </font>
    <font>
      <sz val="14"/>
      <name val="Arial Nova"/>
      <family val="2"/>
    </font>
    <font>
      <b/>
      <sz val="14"/>
      <color rgb="FFFF0000"/>
      <name val="Arial Nova"/>
      <family val="2"/>
    </font>
    <font>
      <b/>
      <sz val="14"/>
      <color theme="1"/>
      <name val="Arial Nova"/>
      <family val="2"/>
    </font>
    <font>
      <sz val="14"/>
      <color theme="1"/>
      <name val="Arial Nova"/>
      <family val="2"/>
    </font>
    <font>
      <b/>
      <sz val="14"/>
      <name val="Arial"/>
      <family val="2"/>
    </font>
    <font>
      <b/>
      <sz val="9"/>
      <color indexed="81"/>
      <name val="Tahoma"/>
      <family val="2"/>
    </font>
    <font>
      <b/>
      <sz val="14"/>
      <color theme="9" tint="-0.499984740745262"/>
      <name val="Arial Nova"/>
      <family val="2"/>
    </font>
    <font>
      <b/>
      <sz val="14"/>
      <color theme="9" tint="-0.499984740745262"/>
      <name val="Arial"/>
      <family val="2"/>
    </font>
    <font>
      <sz val="14"/>
      <color theme="9" tint="-0.499984740745262"/>
      <name val="Arial"/>
      <family val="2"/>
    </font>
    <font>
      <b/>
      <sz val="14"/>
      <color theme="5" tint="-0.249977111117893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 tint="-4.9989318521683403E-2"/>
      <name val="Arial Nova"/>
      <family val="2"/>
    </font>
    <font>
      <sz val="11"/>
      <color theme="0"/>
      <name val="Calibri"/>
      <family val="2"/>
    </font>
    <font>
      <sz val="14"/>
      <color indexed="81"/>
      <name val="Tahoma"/>
      <family val="2"/>
    </font>
    <font>
      <b/>
      <sz val="14"/>
      <color indexed="10"/>
      <name val="Tahoma"/>
      <family val="2"/>
    </font>
    <font>
      <b/>
      <sz val="14"/>
      <color rgb="FF002060"/>
      <name val="Arial Nova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8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/>
  </cellStyleXfs>
  <cellXfs count="338">
    <xf numFmtId="0" fontId="0" fillId="0" borderId="0" xfId="0"/>
    <xf numFmtId="0" fontId="8" fillId="4" borderId="0" xfId="0" applyFont="1" applyFill="1" applyAlignment="1" applyProtection="1">
      <alignment horizontal="left"/>
    </xf>
    <xf numFmtId="0" fontId="8" fillId="4" borderId="0" xfId="0" applyFont="1" applyFill="1" applyProtection="1"/>
    <xf numFmtId="0" fontId="8" fillId="4" borderId="0" xfId="0" applyFont="1" applyFill="1" applyAlignment="1" applyProtection="1">
      <alignment horizontal="left" vertical="center"/>
    </xf>
    <xf numFmtId="0" fontId="12" fillId="4" borderId="0" xfId="0" applyFont="1" applyFill="1" applyAlignment="1" applyProtection="1">
      <alignment vertical="center"/>
    </xf>
    <xf numFmtId="0" fontId="12" fillId="4" borderId="0" xfId="0" applyFont="1" applyFill="1" applyProtection="1"/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9" fillId="4" borderId="0" xfId="0" applyFont="1" applyFill="1" applyProtection="1"/>
    <xf numFmtId="0" fontId="10" fillId="4" borderId="0" xfId="0" applyFont="1" applyFill="1" applyProtection="1"/>
    <xf numFmtId="0" fontId="9" fillId="4" borderId="0" xfId="0" applyFont="1" applyFill="1" applyAlignment="1" applyProtection="1">
      <alignment horizontal="center"/>
    </xf>
    <xf numFmtId="168" fontId="8" fillId="6" borderId="25" xfId="0" applyNumberFormat="1" applyFont="1" applyFill="1" applyBorder="1" applyAlignment="1" applyProtection="1">
      <alignment horizontal="center"/>
    </xf>
    <xf numFmtId="0" fontId="8" fillId="6" borderId="27" xfId="0" applyFont="1" applyFill="1" applyBorder="1" applyAlignment="1" applyProtection="1">
      <alignment horizontal="left" indent="1"/>
    </xf>
    <xf numFmtId="0" fontId="8" fillId="6" borderId="27" xfId="0" applyFont="1" applyFill="1" applyBorder="1" applyAlignment="1" applyProtection="1">
      <alignment horizontal="center"/>
    </xf>
    <xf numFmtId="5" fontId="8" fillId="6" borderId="25" xfId="2" applyNumberFormat="1" applyFont="1" applyFill="1" applyBorder="1" applyAlignment="1" applyProtection="1">
      <alignment horizontal="center"/>
    </xf>
    <xf numFmtId="0" fontId="8" fillId="6" borderId="25" xfId="0" applyFont="1" applyFill="1" applyBorder="1" applyAlignment="1" applyProtection="1">
      <alignment horizontal="center"/>
    </xf>
    <xf numFmtId="2" fontId="8" fillId="6" borderId="25" xfId="0" applyNumberFormat="1" applyFont="1" applyFill="1" applyBorder="1" applyAlignment="1" applyProtection="1">
      <alignment horizontal="center"/>
    </xf>
    <xf numFmtId="0" fontId="8" fillId="4" borderId="0" xfId="0" applyFont="1" applyFill="1" applyAlignment="1" applyProtection="1">
      <alignment wrapText="1"/>
    </xf>
    <xf numFmtId="0" fontId="12" fillId="6" borderId="25" xfId="0" applyFont="1" applyFill="1" applyBorder="1" applyAlignment="1" applyProtection="1">
      <alignment horizontal="left" indent="1"/>
    </xf>
    <xf numFmtId="0" fontId="12" fillId="2" borderId="36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right"/>
    </xf>
    <xf numFmtId="0" fontId="8" fillId="4" borderId="0" xfId="0" applyFont="1" applyFill="1" applyAlignment="1" applyProtection="1">
      <alignment horizontal="right"/>
    </xf>
    <xf numFmtId="0" fontId="12" fillId="2" borderId="44" xfId="0" applyNumberFormat="1" applyFont="1" applyFill="1" applyBorder="1" applyAlignment="1" applyProtection="1">
      <alignment horizontal="center" vertical="center"/>
    </xf>
    <xf numFmtId="14" fontId="12" fillId="8" borderId="42" xfId="0" applyNumberFormat="1" applyFont="1" applyFill="1" applyBorder="1" applyAlignment="1" applyProtection="1">
      <alignment horizontal="center" vertical="center" wrapText="1"/>
    </xf>
    <xf numFmtId="14" fontId="8" fillId="8" borderId="1" xfId="0" applyNumberFormat="1" applyFont="1" applyFill="1" applyBorder="1" applyAlignment="1" applyProtection="1">
      <alignment horizontal="center" vertical="center" wrapText="1"/>
    </xf>
    <xf numFmtId="14" fontId="12" fillId="8" borderId="1" xfId="0" applyNumberFormat="1" applyFont="1" applyFill="1" applyBorder="1" applyAlignment="1" applyProtection="1">
      <alignment horizontal="center" wrapText="1"/>
    </xf>
    <xf numFmtId="0" fontId="8" fillId="3" borderId="0" xfId="0" applyFont="1" applyFill="1" applyProtection="1">
      <protection locked="0"/>
    </xf>
    <xf numFmtId="0" fontId="12" fillId="6" borderId="44" xfId="0" applyNumberFormat="1" applyFont="1" applyFill="1" applyBorder="1" applyAlignment="1" applyProtection="1">
      <alignment horizontal="center" vertical="center"/>
    </xf>
    <xf numFmtId="0" fontId="12" fillId="6" borderId="36" xfId="0" applyNumberFormat="1" applyFont="1" applyFill="1" applyBorder="1" applyAlignment="1" applyProtection="1">
      <alignment horizontal="center" vertical="center"/>
    </xf>
    <xf numFmtId="14" fontId="12" fillId="10" borderId="1" xfId="0" applyNumberFormat="1" applyFont="1" applyFill="1" applyBorder="1" applyAlignment="1" applyProtection="1">
      <alignment horizontal="center" vertical="center" wrapText="1"/>
    </xf>
    <xf numFmtId="14" fontId="8" fillId="10" borderId="16" xfId="0" applyNumberFormat="1" applyFont="1" applyFill="1" applyBorder="1" applyAlignment="1" applyProtection="1">
      <alignment horizontal="center" vertical="center" wrapText="1"/>
    </xf>
    <xf numFmtId="14" fontId="8" fillId="10" borderId="1" xfId="0" applyNumberFormat="1" applyFont="1" applyFill="1" applyBorder="1" applyAlignment="1" applyProtection="1">
      <alignment horizontal="center" vertical="center" wrapText="1"/>
    </xf>
    <xf numFmtId="14" fontId="12" fillId="10" borderId="1" xfId="0" applyNumberFormat="1" applyFont="1" applyFill="1" applyBorder="1" applyAlignment="1" applyProtection="1">
      <alignment horizontal="center" wrapText="1"/>
    </xf>
    <xf numFmtId="14" fontId="12" fillId="10" borderId="42" xfId="0" applyNumberFormat="1" applyFont="1" applyFill="1" applyBorder="1" applyAlignment="1" applyProtection="1">
      <alignment horizontal="center" vertical="center" wrapText="1"/>
    </xf>
    <xf numFmtId="14" fontId="12" fillId="10" borderId="38" xfId="0" applyNumberFormat="1" applyFont="1" applyFill="1" applyBorder="1" applyAlignment="1" applyProtection="1">
      <alignment horizontal="center" vertical="center" wrapText="1"/>
    </xf>
    <xf numFmtId="14" fontId="12" fillId="10" borderId="16" xfId="0" applyNumberFormat="1" applyFont="1" applyFill="1" applyBorder="1" applyAlignment="1" applyProtection="1">
      <alignment horizontal="center" vertical="center" wrapText="1"/>
    </xf>
    <xf numFmtId="14" fontId="12" fillId="10" borderId="16" xfId="0" applyNumberFormat="1" applyFont="1" applyFill="1" applyBorder="1" applyAlignment="1" applyProtection="1">
      <alignment horizontal="center" wrapText="1"/>
    </xf>
    <xf numFmtId="14" fontId="11" fillId="10" borderId="27" xfId="0" applyNumberFormat="1" applyFont="1" applyFill="1" applyBorder="1" applyAlignment="1" applyProtection="1">
      <alignment horizontal="center" vertical="center" wrapText="1"/>
    </xf>
    <xf numFmtId="0" fontId="25" fillId="0" borderId="0" xfId="0" applyFont="1"/>
    <xf numFmtId="0" fontId="8" fillId="6" borderId="33" xfId="0" applyFont="1" applyFill="1" applyBorder="1" applyAlignment="1" applyProtection="1">
      <alignment horizontal="left" wrapText="1" indent="1"/>
    </xf>
    <xf numFmtId="2" fontId="12" fillId="6" borderId="25" xfId="0" applyNumberFormat="1" applyFont="1" applyFill="1" applyBorder="1" applyAlignment="1" applyProtection="1">
      <alignment horizontal="center"/>
    </xf>
    <xf numFmtId="0" fontId="8" fillId="6" borderId="25" xfId="0" applyFont="1" applyFill="1" applyBorder="1" applyAlignment="1" applyProtection="1">
      <alignment horizontal="left" wrapText="1" indent="1"/>
    </xf>
    <xf numFmtId="0" fontId="25" fillId="0" borderId="0" xfId="0" applyNumberFormat="1" applyFont="1"/>
    <xf numFmtId="167" fontId="11" fillId="8" borderId="4" xfId="0" applyNumberFormat="1" applyFont="1" applyFill="1" applyBorder="1" applyAlignment="1" applyProtection="1">
      <alignment horizontal="center" vertical="center"/>
    </xf>
    <xf numFmtId="167" fontId="11" fillId="8" borderId="5" xfId="0" applyNumberFormat="1" applyFont="1" applyFill="1" applyBorder="1" applyAlignment="1" applyProtection="1">
      <alignment horizontal="center" vertical="center"/>
    </xf>
    <xf numFmtId="0" fontId="26" fillId="3" borderId="0" xfId="0" applyFont="1" applyFill="1" applyProtection="1">
      <protection locked="0"/>
    </xf>
    <xf numFmtId="0" fontId="26" fillId="4" borderId="0" xfId="0" applyFont="1" applyFill="1" applyProtection="1"/>
    <xf numFmtId="14" fontId="11" fillId="8" borderId="0" xfId="0" applyNumberFormat="1" applyFont="1" applyFill="1" applyBorder="1" applyAlignment="1" applyProtection="1">
      <alignment horizontal="center" vertical="center" wrapText="1"/>
    </xf>
    <xf numFmtId="167" fontId="11" fillId="8" borderId="0" xfId="0" applyNumberFormat="1" applyFont="1" applyFill="1" applyBorder="1" applyAlignment="1" applyProtection="1">
      <alignment horizontal="center" vertical="center"/>
    </xf>
    <xf numFmtId="167" fontId="11" fillId="8" borderId="6" xfId="0" applyNumberFormat="1" applyFont="1" applyFill="1" applyBorder="1" applyAlignment="1" applyProtection="1">
      <alignment horizontal="center" vertical="center"/>
    </xf>
    <xf numFmtId="14" fontId="12" fillId="8" borderId="6" xfId="0" applyNumberFormat="1" applyFont="1" applyFill="1" applyBorder="1" applyAlignment="1" applyProtection="1">
      <alignment horizontal="center" vertical="center" wrapText="1"/>
    </xf>
    <xf numFmtId="14" fontId="8" fillId="8" borderId="6" xfId="0" applyNumberFormat="1" applyFont="1" applyFill="1" applyBorder="1" applyAlignment="1" applyProtection="1">
      <alignment horizontal="center" vertical="center" wrapText="1"/>
    </xf>
    <xf numFmtId="14" fontId="12" fillId="8" borderId="6" xfId="0" applyNumberFormat="1" applyFont="1" applyFill="1" applyBorder="1" applyAlignment="1" applyProtection="1">
      <alignment horizontal="center" wrapText="1"/>
    </xf>
    <xf numFmtId="14" fontId="11" fillId="8" borderId="2" xfId="0" applyNumberFormat="1" applyFont="1" applyFill="1" applyBorder="1" applyAlignment="1" applyProtection="1">
      <alignment horizontal="center" vertical="center" wrapText="1"/>
    </xf>
    <xf numFmtId="164" fontId="11" fillId="4" borderId="22" xfId="0" applyNumberFormat="1" applyFont="1" applyFill="1" applyBorder="1" applyAlignment="1" applyProtection="1">
      <alignment horizontal="right" vertical="center"/>
      <protection locked="0"/>
    </xf>
    <xf numFmtId="164" fontId="26" fillId="2" borderId="17" xfId="0" applyNumberFormat="1" applyFont="1" applyFill="1" applyBorder="1" applyProtection="1"/>
    <xf numFmtId="164" fontId="23" fillId="7" borderId="23" xfId="1" applyNumberFormat="1" applyFont="1" applyFill="1" applyBorder="1" applyProtection="1"/>
    <xf numFmtId="164" fontId="23" fillId="7" borderId="26" xfId="1" applyNumberFormat="1" applyFont="1" applyFill="1" applyBorder="1" applyProtection="1"/>
    <xf numFmtId="164" fontId="26" fillId="2" borderId="22" xfId="0" applyNumberFormat="1" applyFont="1" applyFill="1" applyBorder="1" applyProtection="1"/>
    <xf numFmtId="164" fontId="23" fillId="7" borderId="23" xfId="1" applyNumberFormat="1" applyFont="1" applyFill="1" applyBorder="1" applyAlignment="1" applyProtection="1"/>
    <xf numFmtId="164" fontId="11" fillId="2" borderId="17" xfId="0" applyNumberFormat="1" applyFont="1" applyFill="1" applyBorder="1" applyProtection="1"/>
    <xf numFmtId="166" fontId="11" fillId="2" borderId="17" xfId="2" applyNumberFormat="1" applyFont="1" applyFill="1" applyBorder="1" applyProtection="1"/>
    <xf numFmtId="169" fontId="11" fillId="2" borderId="17" xfId="0" applyNumberFormat="1" applyFont="1" applyFill="1" applyBorder="1" applyAlignment="1" applyProtection="1">
      <alignment horizontal="left" vertical="center"/>
    </xf>
    <xf numFmtId="0" fontId="11" fillId="2" borderId="17" xfId="0" applyFont="1" applyFill="1" applyBorder="1" applyAlignment="1" applyProtection="1">
      <alignment horizontal="left" vertical="center"/>
    </xf>
    <xf numFmtId="166" fontId="11" fillId="2" borderId="23" xfId="2" applyNumberFormat="1" applyFont="1" applyFill="1" applyBorder="1" applyProtection="1"/>
    <xf numFmtId="169" fontId="11" fillId="2" borderId="24" xfId="2" applyNumberFormat="1" applyFont="1" applyFill="1" applyBorder="1" applyProtection="1"/>
    <xf numFmtId="166" fontId="11" fillId="2" borderId="24" xfId="2" applyNumberFormat="1" applyFont="1" applyFill="1" applyBorder="1" applyProtection="1"/>
    <xf numFmtId="166" fontId="26" fillId="2" borderId="17" xfId="2" applyNumberFormat="1" applyFont="1" applyFill="1" applyBorder="1" applyProtection="1"/>
    <xf numFmtId="166" fontId="26" fillId="2" borderId="22" xfId="2" applyNumberFormat="1" applyFont="1" applyFill="1" applyBorder="1" applyProtection="1"/>
    <xf numFmtId="169" fontId="26" fillId="2" borderId="17" xfId="0" applyNumberFormat="1" applyFont="1" applyFill="1" applyBorder="1" applyProtection="1"/>
    <xf numFmtId="169" fontId="28" fillId="2" borderId="23" xfId="2" applyNumberFormat="1" applyFont="1" applyFill="1" applyBorder="1" applyAlignment="1" applyProtection="1">
      <alignment horizontal="right"/>
    </xf>
    <xf numFmtId="169" fontId="26" fillId="2" borderId="22" xfId="0" applyNumberFormat="1" applyFont="1" applyFill="1" applyBorder="1" applyProtection="1"/>
    <xf numFmtId="166" fontId="29" fillId="2" borderId="17" xfId="2" applyNumberFormat="1" applyFont="1" applyFill="1" applyBorder="1" applyProtection="1"/>
    <xf numFmtId="169" fontId="28" fillId="2" borderId="23" xfId="2" applyNumberFormat="1" applyFont="1" applyFill="1" applyBorder="1" applyProtection="1"/>
    <xf numFmtId="166" fontId="28" fillId="2" borderId="23" xfId="2" applyNumberFormat="1" applyFont="1" applyFill="1" applyBorder="1" applyProtection="1"/>
    <xf numFmtId="164" fontId="26" fillId="2" borderId="49" xfId="0" applyNumberFormat="1" applyFont="1" applyFill="1" applyBorder="1" applyProtection="1"/>
    <xf numFmtId="0" fontId="26" fillId="3" borderId="0" xfId="0" applyFont="1" applyFill="1" applyProtection="1"/>
    <xf numFmtId="166" fontId="28" fillId="2" borderId="17" xfId="2" applyNumberFormat="1" applyFont="1" applyFill="1" applyBorder="1" applyProtection="1"/>
    <xf numFmtId="164" fontId="23" fillId="7" borderId="23" xfId="0" applyNumberFormat="1" applyFont="1" applyFill="1" applyBorder="1" applyProtection="1"/>
    <xf numFmtId="164" fontId="23" fillId="7" borderId="23" xfId="0" applyNumberFormat="1" applyFont="1" applyFill="1" applyBorder="1" applyAlignment="1" applyProtection="1">
      <alignment wrapText="1"/>
    </xf>
    <xf numFmtId="164" fontId="11" fillId="2" borderId="19" xfId="0" applyNumberFormat="1" applyFont="1" applyFill="1" applyBorder="1" applyAlignment="1" applyProtection="1">
      <alignment horizontal="center" vertical="center"/>
    </xf>
    <xf numFmtId="164" fontId="11" fillId="2" borderId="17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 wrapText="1"/>
    </xf>
    <xf numFmtId="169" fontId="11" fillId="2" borderId="17" xfId="0" applyNumberFormat="1" applyFont="1" applyFill="1" applyBorder="1" applyProtection="1"/>
    <xf numFmtId="42" fontId="26" fillId="2" borderId="17" xfId="0" applyNumberFormat="1" applyFont="1" applyFill="1" applyBorder="1" applyProtection="1"/>
    <xf numFmtId="166" fontId="11" fillId="2" borderId="22" xfId="2" applyNumberFormat="1" applyFont="1" applyFill="1" applyBorder="1" applyProtection="1"/>
    <xf numFmtId="166" fontId="28" fillId="2" borderId="23" xfId="2" applyNumberFormat="1" applyFont="1" applyFill="1" applyBorder="1" applyAlignment="1" applyProtection="1">
      <alignment horizontal="right"/>
    </xf>
    <xf numFmtId="166" fontId="29" fillId="2" borderId="22" xfId="2" applyNumberFormat="1" applyFont="1" applyFill="1" applyBorder="1" applyProtection="1"/>
    <xf numFmtId="166" fontId="28" fillId="2" borderId="24" xfId="2" applyNumberFormat="1" applyFont="1" applyFill="1" applyBorder="1" applyProtection="1"/>
    <xf numFmtId="166" fontId="28" fillId="2" borderId="30" xfId="2" applyNumberFormat="1" applyFont="1" applyFill="1" applyBorder="1" applyAlignment="1" applyProtection="1">
      <alignment horizontal="left" vertical="center"/>
    </xf>
    <xf numFmtId="166" fontId="29" fillId="2" borderId="26" xfId="2" applyNumberFormat="1" applyFont="1" applyFill="1" applyBorder="1" applyProtection="1"/>
    <xf numFmtId="166" fontId="29" fillId="2" borderId="31" xfId="2" applyNumberFormat="1" applyFont="1" applyFill="1" applyBorder="1" applyProtection="1"/>
    <xf numFmtId="166" fontId="28" fillId="12" borderId="30" xfId="2" applyNumberFormat="1" applyFont="1" applyFill="1" applyBorder="1" applyAlignment="1" applyProtection="1">
      <alignment horizontal="left" vertical="center"/>
    </xf>
    <xf numFmtId="42" fontId="11" fillId="2" borderId="17" xfId="0" applyNumberFormat="1" applyFont="1" applyFill="1" applyBorder="1" applyAlignment="1" applyProtection="1">
      <alignment horizontal="left" vertical="center"/>
    </xf>
    <xf numFmtId="42" fontId="11" fillId="2" borderId="24" xfId="2" applyNumberFormat="1" applyFont="1" applyFill="1" applyBorder="1" applyProtection="1"/>
    <xf numFmtId="7" fontId="11" fillId="2" borderId="17" xfId="2" applyNumberFormat="1" applyFont="1" applyFill="1" applyBorder="1" applyProtection="1"/>
    <xf numFmtId="170" fontId="11" fillId="2" borderId="17" xfId="0" applyNumberFormat="1" applyFont="1" applyFill="1" applyBorder="1" applyProtection="1"/>
    <xf numFmtId="5" fontId="29" fillId="13" borderId="26" xfId="2" applyNumberFormat="1" applyFont="1" applyFill="1" applyBorder="1" applyAlignment="1" applyProtection="1">
      <alignment horizontal="right"/>
    </xf>
    <xf numFmtId="5" fontId="29" fillId="13" borderId="32" xfId="2" applyNumberFormat="1" applyFont="1" applyFill="1" applyBorder="1" applyAlignment="1" applyProtection="1">
      <alignment horizontal="right"/>
    </xf>
    <xf numFmtId="0" fontId="0" fillId="6" borderId="21" xfId="0" applyFill="1" applyBorder="1" applyAlignment="1" applyProtection="1">
      <alignment horizontal="left"/>
    </xf>
    <xf numFmtId="0" fontId="9" fillId="6" borderId="11" xfId="0" applyFont="1" applyFill="1" applyBorder="1" applyAlignment="1" applyProtection="1">
      <alignment horizontal="left"/>
    </xf>
    <xf numFmtId="0" fontId="8" fillId="6" borderId="25" xfId="0" applyFont="1" applyFill="1" applyBorder="1" applyAlignment="1" applyProtection="1">
      <alignment horizontal="left" indent="1"/>
    </xf>
    <xf numFmtId="14" fontId="11" fillId="8" borderId="1" xfId="0" applyNumberFormat="1" applyFont="1" applyFill="1" applyBorder="1" applyAlignment="1" applyProtection="1">
      <alignment horizontal="center" vertical="center" wrapText="1"/>
    </xf>
    <xf numFmtId="14" fontId="11" fillId="8" borderId="3" xfId="0" applyNumberFormat="1" applyFont="1" applyFill="1" applyBorder="1" applyAlignment="1" applyProtection="1">
      <alignment horizontal="center" vertical="center" wrapText="1"/>
    </xf>
    <xf numFmtId="171" fontId="11" fillId="2" borderId="17" xfId="0" applyNumberFormat="1" applyFont="1" applyFill="1" applyBorder="1" applyProtection="1"/>
    <xf numFmtId="172" fontId="11" fillId="2" borderId="17" xfId="0" applyNumberFormat="1" applyFont="1" applyFill="1" applyBorder="1" applyProtection="1"/>
    <xf numFmtId="0" fontId="26" fillId="2" borderId="0" xfId="0" applyFont="1" applyFill="1" applyAlignment="1" applyProtection="1">
      <alignment horizontal="left" vertical="center"/>
    </xf>
    <xf numFmtId="0" fontId="9" fillId="6" borderId="50" xfId="0" applyFont="1" applyFill="1" applyBorder="1" applyAlignment="1" applyProtection="1">
      <alignment vertical="center" wrapText="1"/>
    </xf>
    <xf numFmtId="0" fontId="12" fillId="6" borderId="18" xfId="0" applyFont="1" applyFill="1" applyBorder="1" applyAlignment="1" applyProtection="1">
      <alignment vertical="center"/>
    </xf>
    <xf numFmtId="5" fontId="28" fillId="2" borderId="24" xfId="2" applyNumberFormat="1" applyFont="1" applyFill="1" applyBorder="1" applyProtection="1"/>
    <xf numFmtId="164" fontId="23" fillId="7" borderId="53" xfId="0" applyNumberFormat="1" applyFont="1" applyFill="1" applyBorder="1" applyProtection="1">
      <protection locked="0"/>
    </xf>
    <xf numFmtId="164" fontId="11" fillId="2" borderId="49" xfId="0" applyNumberFormat="1" applyFont="1" applyFill="1" applyBorder="1" applyAlignment="1" applyProtection="1">
      <alignment horizontal="center" vertical="center"/>
    </xf>
    <xf numFmtId="169" fontId="11" fillId="6" borderId="17" xfId="2" applyNumberFormat="1" applyFont="1" applyFill="1" applyBorder="1" applyProtection="1">
      <protection locked="0"/>
    </xf>
    <xf numFmtId="164" fontId="11" fillId="6" borderId="22" xfId="0" applyNumberFormat="1" applyFont="1" applyFill="1" applyBorder="1" applyAlignment="1" applyProtection="1">
      <alignment horizontal="right" vertical="center"/>
    </xf>
    <xf numFmtId="164" fontId="11" fillId="6" borderId="17" xfId="0" applyNumberFormat="1" applyFont="1" applyFill="1" applyBorder="1" applyProtection="1"/>
    <xf numFmtId="2" fontId="12" fillId="6" borderId="27" xfId="0" applyNumberFormat="1" applyFont="1" applyFill="1" applyBorder="1" applyAlignment="1" applyProtection="1">
      <alignment horizontal="center"/>
    </xf>
    <xf numFmtId="164" fontId="8" fillId="6" borderId="17" xfId="0" applyNumberFormat="1" applyFont="1" applyFill="1" applyBorder="1" applyProtection="1"/>
    <xf numFmtId="165" fontId="12" fillId="6" borderId="25" xfId="0" applyNumberFormat="1" applyFont="1" applyFill="1" applyBorder="1" applyAlignment="1" applyProtection="1">
      <alignment horizontal="center"/>
    </xf>
    <xf numFmtId="164" fontId="8" fillId="6" borderId="25" xfId="0" applyNumberFormat="1" applyFont="1" applyFill="1" applyBorder="1" applyProtection="1"/>
    <xf numFmtId="5" fontId="12" fillId="6" borderId="33" xfId="0" applyNumberFormat="1" applyFont="1" applyFill="1" applyBorder="1" applyAlignment="1" applyProtection="1">
      <alignment horizontal="center"/>
    </xf>
    <xf numFmtId="169" fontId="11" fillId="6" borderId="22" xfId="0" applyNumberFormat="1" applyFont="1" applyFill="1" applyBorder="1" applyAlignment="1" applyProtection="1">
      <alignment horizontal="right" vertical="center"/>
      <protection locked="0"/>
    </xf>
    <xf numFmtId="170" fontId="11" fillId="6" borderId="17" xfId="2" applyNumberFormat="1" applyFont="1" applyFill="1" applyBorder="1" applyProtection="1">
      <protection locked="0"/>
    </xf>
    <xf numFmtId="171" fontId="11" fillId="6" borderId="22" xfId="0" applyNumberFormat="1" applyFont="1" applyFill="1" applyBorder="1" applyAlignment="1" applyProtection="1">
      <alignment horizontal="right" vertical="center"/>
      <protection locked="0"/>
    </xf>
    <xf numFmtId="169" fontId="11" fillId="6" borderId="17" xfId="2" applyNumberFormat="1" applyFont="1" applyFill="1" applyBorder="1" applyProtection="1"/>
    <xf numFmtId="169" fontId="26" fillId="6" borderId="17" xfId="2" applyNumberFormat="1" applyFont="1" applyFill="1" applyBorder="1" applyAlignment="1" applyProtection="1">
      <alignment horizontal="right"/>
    </xf>
    <xf numFmtId="169" fontId="26" fillId="6" borderId="24" xfId="2" applyNumberFormat="1" applyFont="1" applyFill="1" applyBorder="1" applyAlignment="1" applyProtection="1">
      <alignment horizontal="right"/>
    </xf>
    <xf numFmtId="169" fontId="11" fillId="6" borderId="23" xfId="2" applyNumberFormat="1" applyFont="1" applyFill="1" applyBorder="1" applyAlignment="1" applyProtection="1">
      <alignment horizontal="right"/>
    </xf>
    <xf numFmtId="169" fontId="11" fillId="6" borderId="23" xfId="2" applyNumberFormat="1" applyFont="1" applyFill="1" applyBorder="1" applyProtection="1"/>
    <xf numFmtId="169" fontId="11" fillId="6" borderId="10" xfId="2" applyNumberFormat="1" applyFont="1" applyFill="1" applyBorder="1" applyProtection="1"/>
    <xf numFmtId="169" fontId="26" fillId="6" borderId="9" xfId="2" applyNumberFormat="1" applyFont="1" applyFill="1" applyBorder="1" applyProtection="1"/>
    <xf numFmtId="169" fontId="26" fillId="6" borderId="17" xfId="2" applyNumberFormat="1" applyFont="1" applyFill="1" applyBorder="1" applyProtection="1"/>
    <xf numFmtId="169" fontId="26" fillId="6" borderId="22" xfId="2" applyNumberFormat="1" applyFont="1" applyFill="1" applyBorder="1" applyProtection="1"/>
    <xf numFmtId="169" fontId="26" fillId="6" borderId="9" xfId="2" applyNumberFormat="1" applyFont="1" applyFill="1" applyBorder="1" applyProtection="1">
      <protection locked="0"/>
    </xf>
    <xf numFmtId="169" fontId="11" fillId="6" borderId="9" xfId="2" applyNumberFormat="1" applyFont="1" applyFill="1" applyBorder="1" applyProtection="1">
      <protection locked="0"/>
    </xf>
    <xf numFmtId="5" fontId="29" fillId="6" borderId="46" xfId="2" applyNumberFormat="1" applyFont="1" applyFill="1" applyBorder="1" applyProtection="1"/>
    <xf numFmtId="5" fontId="29" fillId="6" borderId="24" xfId="2" applyNumberFormat="1" applyFont="1" applyFill="1" applyBorder="1" applyProtection="1"/>
    <xf numFmtId="5" fontId="29" fillId="6" borderId="51" xfId="2" applyNumberFormat="1" applyFont="1" applyFill="1" applyBorder="1" applyProtection="1">
      <protection locked="0"/>
    </xf>
    <xf numFmtId="5" fontId="29" fillId="6" borderId="26" xfId="2" applyNumberFormat="1" applyFont="1" applyFill="1" applyBorder="1" applyAlignment="1" applyProtection="1">
      <alignment horizontal="right"/>
    </xf>
    <xf numFmtId="5" fontId="29" fillId="6" borderId="32" xfId="2" applyNumberFormat="1" applyFont="1" applyFill="1" applyBorder="1" applyAlignment="1" applyProtection="1">
      <alignment horizontal="right"/>
    </xf>
    <xf numFmtId="5" fontId="28" fillId="11" borderId="30" xfId="2" applyNumberFormat="1" applyFont="1" applyFill="1" applyBorder="1" applyAlignment="1">
      <alignment horizontal="right"/>
    </xf>
    <xf numFmtId="169" fontId="29" fillId="11" borderId="17" xfId="2" applyNumberFormat="1" applyFont="1" applyFill="1" applyBorder="1" applyProtection="1">
      <protection locked="0"/>
    </xf>
    <xf numFmtId="164" fontId="11" fillId="6" borderId="51" xfId="0" applyNumberFormat="1" applyFont="1" applyFill="1" applyBorder="1" applyAlignment="1" applyProtection="1">
      <alignment horizontal="right" vertical="center"/>
      <protection locked="0"/>
    </xf>
    <xf numFmtId="42" fontId="11" fillId="6" borderId="17" xfId="2" applyNumberFormat="1" applyFont="1" applyFill="1" applyBorder="1" applyProtection="1"/>
    <xf numFmtId="42" fontId="26" fillId="6" borderId="17" xfId="2" applyNumberFormat="1" applyFont="1" applyFill="1" applyBorder="1" applyAlignment="1" applyProtection="1">
      <alignment horizontal="left"/>
    </xf>
    <xf numFmtId="169" fontId="26" fillId="6" borderId="24" xfId="2" applyNumberFormat="1" applyFont="1" applyFill="1" applyBorder="1" applyAlignment="1" applyProtection="1">
      <alignment horizontal="right"/>
      <protection locked="0"/>
    </xf>
    <xf numFmtId="42" fontId="26" fillId="6" borderId="24" xfId="2" applyNumberFormat="1" applyFont="1" applyFill="1" applyBorder="1" applyAlignment="1" applyProtection="1">
      <alignment horizontal="left"/>
    </xf>
    <xf numFmtId="42" fontId="11" fillId="6" borderId="23" xfId="2" applyNumberFormat="1" applyFont="1" applyFill="1" applyBorder="1" applyProtection="1"/>
    <xf numFmtId="42" fontId="26" fillId="6" borderId="9" xfId="2" applyNumberFormat="1" applyFont="1" applyFill="1" applyBorder="1" applyProtection="1"/>
    <xf numFmtId="42" fontId="26" fillId="6" borderId="17" xfId="2" applyNumberFormat="1" applyFont="1" applyFill="1" applyBorder="1" applyProtection="1"/>
    <xf numFmtId="169" fontId="26" fillId="6" borderId="22" xfId="2" applyNumberFormat="1" applyFont="1" applyFill="1" applyBorder="1" applyProtection="1">
      <protection locked="0"/>
    </xf>
    <xf numFmtId="167" fontId="11" fillId="8" borderId="7" xfId="0" applyNumberFormat="1" applyFont="1" applyFill="1" applyBorder="1" applyAlignment="1" applyProtection="1">
      <alignment horizontal="center" vertical="center"/>
    </xf>
    <xf numFmtId="14" fontId="11" fillId="8" borderId="7" xfId="0" applyNumberFormat="1" applyFont="1" applyFill="1" applyBorder="1" applyAlignment="1" applyProtection="1">
      <alignment horizontal="center" vertical="center" wrapText="1"/>
    </xf>
    <xf numFmtId="14" fontId="11" fillId="8" borderId="20" xfId="0" applyNumberFormat="1" applyFont="1" applyFill="1" applyBorder="1" applyAlignment="1" applyProtection="1">
      <alignment horizontal="center" vertical="center" wrapText="1"/>
    </xf>
    <xf numFmtId="0" fontId="26" fillId="13" borderId="7" xfId="0" applyFont="1" applyFill="1" applyBorder="1" applyAlignment="1" applyProtection="1">
      <alignment horizontal="left" vertical="center"/>
    </xf>
    <xf numFmtId="164" fontId="11" fillId="13" borderId="58" xfId="0" applyNumberFormat="1" applyFont="1" applyFill="1" applyBorder="1" applyAlignment="1" applyProtection="1">
      <alignment horizontal="right" vertical="center"/>
    </xf>
    <xf numFmtId="164" fontId="26" fillId="13" borderId="58" xfId="0" applyNumberFormat="1" applyFont="1" applyFill="1" applyBorder="1" applyProtection="1"/>
    <xf numFmtId="164" fontId="23" fillId="13" borderId="58" xfId="1" applyNumberFormat="1" applyFont="1" applyFill="1" applyBorder="1" applyProtection="1"/>
    <xf numFmtId="164" fontId="11" fillId="13" borderId="58" xfId="0" applyNumberFormat="1" applyFont="1" applyFill="1" applyBorder="1" applyProtection="1"/>
    <xf numFmtId="164" fontId="23" fillId="13" borderId="58" xfId="1" applyNumberFormat="1" applyFont="1" applyFill="1" applyBorder="1" applyAlignment="1" applyProtection="1"/>
    <xf numFmtId="164" fontId="23" fillId="13" borderId="58" xfId="0" applyNumberFormat="1" applyFont="1" applyFill="1" applyBorder="1" applyProtection="1"/>
    <xf numFmtId="170" fontId="11" fillId="13" borderId="58" xfId="0" applyNumberFormat="1" applyFont="1" applyFill="1" applyBorder="1" applyAlignment="1" applyProtection="1">
      <alignment horizontal="right" vertical="center"/>
    </xf>
    <xf numFmtId="170" fontId="11" fillId="13" borderId="58" xfId="2" applyNumberFormat="1" applyFont="1" applyFill="1" applyBorder="1" applyProtection="1"/>
    <xf numFmtId="169" fontId="11" fillId="13" borderId="58" xfId="0" applyNumberFormat="1" applyFont="1" applyFill="1" applyBorder="1" applyAlignment="1" applyProtection="1">
      <alignment horizontal="right" vertical="center"/>
    </xf>
    <xf numFmtId="169" fontId="11" fillId="13" borderId="58" xfId="2" applyNumberFormat="1" applyFont="1" applyFill="1" applyBorder="1" applyProtection="1"/>
    <xf numFmtId="171" fontId="11" fillId="13" borderId="58" xfId="0" applyNumberFormat="1" applyFont="1" applyFill="1" applyBorder="1" applyAlignment="1" applyProtection="1">
      <alignment horizontal="right" vertical="center"/>
    </xf>
    <xf numFmtId="42" fontId="11" fillId="13" borderId="58" xfId="2" applyNumberFormat="1" applyFont="1" applyFill="1" applyBorder="1" applyProtection="1"/>
    <xf numFmtId="42" fontId="11" fillId="13" borderId="58" xfId="0" applyNumberFormat="1" applyFont="1" applyFill="1" applyBorder="1" applyAlignment="1" applyProtection="1">
      <alignment horizontal="left" vertical="center"/>
    </xf>
    <xf numFmtId="42" fontId="26" fillId="13" borderId="58" xfId="2" applyNumberFormat="1" applyFont="1" applyFill="1" applyBorder="1" applyAlignment="1" applyProtection="1">
      <alignment horizontal="left"/>
    </xf>
    <xf numFmtId="42" fontId="26" fillId="13" borderId="58" xfId="2" applyNumberFormat="1" applyFont="1" applyFill="1" applyBorder="1" applyAlignment="1" applyProtection="1">
      <alignment horizontal="right"/>
    </xf>
    <xf numFmtId="42" fontId="26" fillId="13" borderId="7" xfId="2" applyNumberFormat="1" applyFont="1" applyFill="1" applyBorder="1" applyProtection="1"/>
    <xf numFmtId="42" fontId="26" fillId="13" borderId="58" xfId="2" applyNumberFormat="1" applyFont="1" applyFill="1" applyBorder="1" applyProtection="1"/>
    <xf numFmtId="169" fontId="11" fillId="13" borderId="7" xfId="2" applyNumberFormat="1" applyFont="1" applyFill="1" applyBorder="1" applyProtection="1"/>
    <xf numFmtId="169" fontId="11" fillId="13" borderId="58" xfId="0" applyNumberFormat="1" applyFont="1" applyFill="1" applyBorder="1" applyAlignment="1" applyProtection="1">
      <alignment horizontal="left" vertical="center"/>
    </xf>
    <xf numFmtId="169" fontId="26" fillId="13" borderId="58" xfId="2" applyNumberFormat="1" applyFont="1" applyFill="1" applyBorder="1" applyProtection="1"/>
    <xf numFmtId="0" fontId="11" fillId="13" borderId="58" xfId="0" applyFont="1" applyFill="1" applyBorder="1" applyAlignment="1" applyProtection="1">
      <alignment horizontal="left" vertical="center"/>
    </xf>
    <xf numFmtId="169" fontId="28" fillId="13" borderId="58" xfId="2" applyNumberFormat="1" applyFont="1" applyFill="1" applyBorder="1" applyAlignment="1" applyProtection="1">
      <alignment horizontal="right"/>
    </xf>
    <xf numFmtId="169" fontId="29" fillId="13" borderId="58" xfId="2" applyNumberFormat="1" applyFont="1" applyFill="1" applyBorder="1" applyProtection="1"/>
    <xf numFmtId="169" fontId="28" fillId="13" borderId="58" xfId="2" applyNumberFormat="1" applyFont="1" applyFill="1" applyBorder="1" applyProtection="1"/>
    <xf numFmtId="164" fontId="11" fillId="13" borderId="58" xfId="0" applyNumberFormat="1" applyFont="1" applyFill="1" applyBorder="1" applyAlignment="1" applyProtection="1">
      <alignment horizontal="center" vertical="center"/>
    </xf>
    <xf numFmtId="5" fontId="29" fillId="13" borderId="58" xfId="2" applyNumberFormat="1" applyFont="1" applyFill="1" applyBorder="1" applyProtection="1"/>
    <xf numFmtId="5" fontId="28" fillId="13" borderId="59" xfId="2" applyNumberFormat="1" applyFont="1" applyFill="1" applyBorder="1" applyProtection="1"/>
    <xf numFmtId="164" fontId="11" fillId="6" borderId="22" xfId="0" applyNumberFormat="1" applyFont="1" applyFill="1" applyBorder="1" applyAlignment="1" applyProtection="1">
      <alignment horizontal="right" vertical="center"/>
      <protection locked="0"/>
    </xf>
    <xf numFmtId="164" fontId="26" fillId="6" borderId="17" xfId="0" applyNumberFormat="1" applyFont="1" applyFill="1" applyBorder="1" applyProtection="1">
      <protection locked="0"/>
    </xf>
    <xf numFmtId="164" fontId="26" fillId="6" borderId="17" xfId="0" applyNumberFormat="1" applyFont="1" applyFill="1" applyBorder="1" applyProtection="1"/>
    <xf numFmtId="169" fontId="11" fillId="6" borderId="28" xfId="2" applyNumberFormat="1" applyFont="1" applyFill="1" applyBorder="1" applyProtection="1"/>
    <xf numFmtId="169" fontId="11" fillId="6" borderId="35" xfId="2" applyNumberFormat="1" applyFont="1" applyFill="1" applyBorder="1" applyProtection="1"/>
    <xf numFmtId="169" fontId="11" fillId="6" borderId="25" xfId="2" applyNumberFormat="1" applyFont="1" applyFill="1" applyBorder="1" applyProtection="1">
      <protection locked="0"/>
    </xf>
    <xf numFmtId="169" fontId="11" fillId="6" borderId="25" xfId="2" applyNumberFormat="1" applyFont="1" applyFill="1" applyBorder="1" applyProtection="1"/>
    <xf numFmtId="169" fontId="11" fillId="6" borderId="23" xfId="2" applyNumberFormat="1" applyFont="1" applyFill="1" applyBorder="1" applyProtection="1">
      <protection locked="0"/>
    </xf>
    <xf numFmtId="164" fontId="11" fillId="2" borderId="22" xfId="0" applyNumberFormat="1" applyFont="1" applyFill="1" applyBorder="1" applyProtection="1"/>
    <xf numFmtId="167" fontId="11" fillId="10" borderId="60" xfId="0" applyNumberFormat="1" applyFont="1" applyFill="1" applyBorder="1" applyAlignment="1" applyProtection="1">
      <alignment horizontal="center" vertical="center"/>
    </xf>
    <xf numFmtId="167" fontId="11" fillId="10" borderId="8" xfId="0" applyNumberFormat="1" applyFont="1" applyFill="1" applyBorder="1" applyAlignment="1" applyProtection="1">
      <alignment horizontal="center" vertical="center"/>
    </xf>
    <xf numFmtId="167" fontId="22" fillId="10" borderId="61" xfId="0" applyNumberFormat="1" applyFont="1" applyFill="1" applyBorder="1" applyAlignment="1" applyProtection="1">
      <alignment horizontal="center" vertical="center" wrapText="1"/>
    </xf>
    <xf numFmtId="167" fontId="22" fillId="10" borderId="62" xfId="0" applyNumberFormat="1" applyFont="1" applyFill="1" applyBorder="1" applyAlignment="1" applyProtection="1">
      <alignment horizontal="center" vertical="center" wrapText="1"/>
    </xf>
    <xf numFmtId="14" fontId="11" fillId="10" borderId="60" xfId="0" applyNumberFormat="1" applyFont="1" applyFill="1" applyBorder="1" applyAlignment="1" applyProtection="1">
      <alignment horizontal="center" wrapText="1"/>
    </xf>
    <xf numFmtId="14" fontId="11" fillId="10" borderId="8" xfId="0" applyNumberFormat="1" applyFont="1" applyFill="1" applyBorder="1" applyAlignment="1" applyProtection="1">
      <alignment horizontal="center" wrapText="1"/>
    </xf>
    <xf numFmtId="14" fontId="27" fillId="10" borderId="58" xfId="0" applyNumberFormat="1" applyFont="1" applyFill="1" applyBorder="1" applyAlignment="1" applyProtection="1">
      <alignment horizontal="center" vertical="center" wrapText="1"/>
    </xf>
    <xf numFmtId="14" fontId="27" fillId="10" borderId="6" xfId="0" applyNumberFormat="1" applyFont="1" applyFill="1" applyBorder="1" applyAlignment="1" applyProtection="1">
      <alignment horizontal="center" vertical="center" wrapText="1"/>
    </xf>
    <xf numFmtId="14" fontId="11" fillId="10" borderId="22" xfId="0" applyNumberFormat="1" applyFont="1" applyFill="1" applyBorder="1" applyAlignment="1" applyProtection="1">
      <alignment horizontal="center" wrapText="1"/>
    </xf>
    <xf numFmtId="167" fontId="28" fillId="10" borderId="2" xfId="0" applyNumberFormat="1" applyFont="1" applyFill="1" applyBorder="1" applyAlignment="1" applyProtection="1">
      <alignment horizontal="center" vertical="center" wrapText="1"/>
    </xf>
    <xf numFmtId="173" fontId="11" fillId="6" borderId="22" xfId="0" applyNumberFormat="1" applyFont="1" applyFill="1" applyBorder="1" applyAlignment="1" applyProtection="1">
      <alignment horizontal="right" vertical="center"/>
    </xf>
    <xf numFmtId="169" fontId="11" fillId="6" borderId="22" xfId="0" applyNumberFormat="1" applyFont="1" applyFill="1" applyBorder="1" applyAlignment="1" applyProtection="1">
      <alignment horizontal="right" vertical="center"/>
    </xf>
    <xf numFmtId="170" fontId="11" fillId="6" borderId="17" xfId="2" applyNumberFormat="1" applyFont="1" applyFill="1" applyBorder="1" applyProtection="1"/>
    <xf numFmtId="171" fontId="11" fillId="6" borderId="22" xfId="0" applyNumberFormat="1" applyFont="1" applyFill="1" applyBorder="1" applyAlignment="1" applyProtection="1">
      <alignment horizontal="right" vertical="center"/>
    </xf>
    <xf numFmtId="14" fontId="11" fillId="8" borderId="38" xfId="0" applyNumberFormat="1" applyFont="1" applyFill="1" applyBorder="1" applyAlignment="1" applyProtection="1">
      <alignment horizontal="center" vertical="center" wrapText="1"/>
    </xf>
    <xf numFmtId="14" fontId="11" fillId="8" borderId="39" xfId="0" applyNumberFormat="1" applyFont="1" applyFill="1" applyBorder="1" applyAlignment="1" applyProtection="1">
      <alignment horizontal="center" vertical="center" wrapText="1"/>
    </xf>
    <xf numFmtId="14" fontId="11" fillId="8" borderId="16" xfId="0" applyNumberFormat="1" applyFont="1" applyFill="1" applyBorder="1" applyAlignment="1" applyProtection="1">
      <alignment horizontal="center" vertical="center" wrapText="1"/>
    </xf>
    <xf numFmtId="169" fontId="29" fillId="4" borderId="17" xfId="2" applyNumberFormat="1" applyFont="1" applyFill="1" applyBorder="1" applyProtection="1">
      <protection locked="0"/>
    </xf>
    <xf numFmtId="5" fontId="29" fillId="4" borderId="51" xfId="2" applyNumberFormat="1" applyFont="1" applyFill="1" applyBorder="1" applyProtection="1">
      <protection locked="0"/>
    </xf>
    <xf numFmtId="0" fontId="12" fillId="4" borderId="34" xfId="0" applyFont="1" applyFill="1" applyBorder="1" applyAlignment="1" applyProtection="1">
      <alignment horizontal="left"/>
    </xf>
    <xf numFmtId="0" fontId="8" fillId="6" borderId="25" xfId="0" applyFont="1" applyFill="1" applyBorder="1" applyAlignment="1" applyProtection="1">
      <alignment horizontal="left" indent="1"/>
    </xf>
    <xf numFmtId="42" fontId="11" fillId="2" borderId="17" xfId="0" applyNumberFormat="1" applyFont="1" applyFill="1" applyBorder="1" applyProtection="1"/>
    <xf numFmtId="14" fontId="11" fillId="15" borderId="7" xfId="0" applyNumberFormat="1" applyFont="1" applyFill="1" applyBorder="1" applyAlignment="1" applyProtection="1">
      <alignment horizontal="center" vertical="center" wrapText="1"/>
    </xf>
    <xf numFmtId="5" fontId="28" fillId="15" borderId="30" xfId="2" applyNumberFormat="1" applyFont="1" applyFill="1" applyBorder="1" applyAlignment="1">
      <alignment horizontal="right"/>
    </xf>
    <xf numFmtId="42" fontId="32" fillId="9" borderId="17" xfId="0" applyNumberFormat="1" applyFont="1" applyFill="1" applyBorder="1" applyProtection="1">
      <protection locked="0"/>
    </xf>
    <xf numFmtId="14" fontId="33" fillId="14" borderId="57" xfId="0" applyNumberFormat="1" applyFont="1" applyFill="1" applyBorder="1" applyAlignment="1" applyProtection="1">
      <alignment horizontal="center" vertical="center" wrapText="1"/>
    </xf>
    <xf numFmtId="14" fontId="32" fillId="14" borderId="38" xfId="0" applyNumberFormat="1" applyFont="1" applyFill="1" applyBorder="1" applyAlignment="1" applyProtection="1">
      <alignment horizontal="center" vertical="center" wrapText="1"/>
    </xf>
    <xf numFmtId="164" fontId="32" fillId="14" borderId="38" xfId="0" applyNumberFormat="1" applyFont="1" applyFill="1" applyBorder="1" applyAlignment="1" applyProtection="1">
      <alignment horizontal="center" vertical="center" wrapText="1"/>
      <protection locked="0"/>
    </xf>
    <xf numFmtId="14" fontId="11" fillId="14" borderId="38" xfId="0" applyNumberFormat="1" applyFont="1" applyFill="1" applyBorder="1" applyAlignment="1" applyProtection="1">
      <alignment horizontal="center" vertical="center" wrapText="1"/>
    </xf>
    <xf numFmtId="14" fontId="11" fillId="14" borderId="16" xfId="0" applyNumberFormat="1" applyFont="1" applyFill="1" applyBorder="1" applyAlignment="1" applyProtection="1">
      <alignment horizontal="center" vertical="center" wrapText="1"/>
    </xf>
    <xf numFmtId="14" fontId="35" fillId="14" borderId="39" xfId="0" applyNumberFormat="1" applyFont="1" applyFill="1" applyBorder="1" applyAlignment="1" applyProtection="1">
      <alignment horizontal="center" vertical="center" wrapText="1"/>
    </xf>
    <xf numFmtId="164" fontId="11" fillId="14" borderId="22" xfId="0" applyNumberFormat="1" applyFont="1" applyFill="1" applyBorder="1" applyAlignment="1" applyProtection="1">
      <alignment horizontal="right" vertical="center"/>
      <protection locked="0"/>
    </xf>
    <xf numFmtId="164" fontId="11" fillId="14" borderId="17" xfId="0" applyNumberFormat="1" applyFont="1" applyFill="1" applyBorder="1" applyProtection="1">
      <protection locked="0"/>
    </xf>
    <xf numFmtId="164" fontId="11" fillId="14" borderId="22" xfId="0" applyNumberFormat="1" applyFont="1" applyFill="1" applyBorder="1" applyAlignment="1" applyProtection="1">
      <alignment horizontal="right" vertical="center"/>
    </xf>
    <xf numFmtId="169" fontId="26" fillId="14" borderId="24" xfId="2" applyNumberFormat="1" applyFont="1" applyFill="1" applyBorder="1" applyAlignment="1" applyProtection="1">
      <alignment horizontal="right"/>
      <protection locked="0"/>
    </xf>
    <xf numFmtId="169" fontId="11" fillId="14" borderId="18" xfId="2" applyNumberFormat="1" applyFont="1" applyFill="1" applyBorder="1" applyProtection="1">
      <protection locked="0"/>
    </xf>
    <xf numFmtId="169" fontId="11" fillId="14" borderId="22" xfId="0" applyNumberFormat="1" applyFont="1" applyFill="1" applyBorder="1" applyAlignment="1" applyProtection="1">
      <alignment horizontal="right" vertical="center"/>
      <protection locked="0"/>
    </xf>
    <xf numFmtId="169" fontId="11" fillId="14" borderId="17" xfId="2" applyNumberFormat="1" applyFont="1" applyFill="1" applyBorder="1" applyProtection="1">
      <protection locked="0"/>
    </xf>
    <xf numFmtId="164" fontId="11" fillId="14" borderId="45" xfId="0" applyNumberFormat="1" applyFont="1" applyFill="1" applyBorder="1" applyAlignment="1" applyProtection="1">
      <alignment horizontal="center" vertical="center"/>
      <protection locked="0"/>
    </xf>
    <xf numFmtId="164" fontId="32" fillId="14" borderId="17" xfId="0" applyNumberFormat="1" applyFont="1" applyFill="1" applyBorder="1" applyProtection="1">
      <protection locked="0"/>
    </xf>
    <xf numFmtId="167" fontId="11" fillId="10" borderId="62" xfId="0" applyNumberFormat="1" applyFont="1" applyFill="1" applyBorder="1" applyAlignment="1" applyProtection="1">
      <alignment horizontal="center" vertical="center"/>
    </xf>
    <xf numFmtId="14" fontId="35" fillId="14" borderId="15" xfId="0" applyNumberFormat="1" applyFont="1" applyFill="1" applyBorder="1" applyAlignment="1" applyProtection="1">
      <alignment horizontal="center" vertical="center" wrapText="1"/>
    </xf>
    <xf numFmtId="167" fontId="32" fillId="14" borderId="57" xfId="0" applyNumberFormat="1" applyFont="1" applyFill="1" applyBorder="1" applyAlignment="1" applyProtection="1">
      <alignment horizontal="center" vertical="center" wrapText="1"/>
      <protection locked="0"/>
    </xf>
    <xf numFmtId="5" fontId="32" fillId="14" borderId="24" xfId="2" applyNumberFormat="1" applyFont="1" applyFill="1" applyBorder="1" applyProtection="1"/>
    <xf numFmtId="11" fontId="25" fillId="0" borderId="0" xfId="0" applyNumberFormat="1" applyFont="1"/>
    <xf numFmtId="0" fontId="38" fillId="5" borderId="0" xfId="4" applyFont="1" applyFill="1" applyBorder="1" applyAlignment="1">
      <alignment horizontal="center"/>
    </xf>
    <xf numFmtId="0" fontId="38" fillId="4" borderId="0" xfId="4" applyFont="1" applyFill="1" applyBorder="1" applyAlignment="1">
      <alignment wrapText="1"/>
    </xf>
    <xf numFmtId="0" fontId="25" fillId="4" borderId="0" xfId="0" applyFont="1" applyFill="1" applyBorder="1"/>
    <xf numFmtId="167" fontId="36" fillId="4" borderId="0" xfId="17" applyNumberFormat="1" applyFont="1" applyFill="1" applyBorder="1" applyAlignment="1">
      <alignment wrapText="1"/>
    </xf>
    <xf numFmtId="14" fontId="32" fillId="14" borderId="57" xfId="0" applyNumberFormat="1" applyFont="1" applyFill="1" applyBorder="1" applyAlignment="1" applyProtection="1">
      <alignment horizontal="left" vertical="center" wrapText="1" indent="22"/>
    </xf>
    <xf numFmtId="5" fontId="29" fillId="6" borderId="24" xfId="2" applyNumberFormat="1" applyFont="1" applyFill="1" applyBorder="1" applyProtection="1">
      <protection locked="0"/>
    </xf>
    <xf numFmtId="5" fontId="12" fillId="6" borderId="33" xfId="0" applyNumberFormat="1" applyFont="1" applyFill="1" applyBorder="1" applyAlignment="1" applyProtection="1">
      <alignment horizontal="center"/>
      <protection locked="0"/>
    </xf>
    <xf numFmtId="164" fontId="12" fillId="6" borderId="55" xfId="0" applyNumberFormat="1" applyFont="1" applyFill="1" applyBorder="1" applyAlignment="1" applyProtection="1">
      <alignment vertical="center"/>
    </xf>
    <xf numFmtId="164" fontId="12" fillId="6" borderId="18" xfId="0" applyNumberFormat="1" applyFont="1" applyFill="1" applyBorder="1" applyAlignment="1" applyProtection="1">
      <alignment vertical="center"/>
    </xf>
    <xf numFmtId="0" fontId="13" fillId="7" borderId="44" xfId="0" applyFont="1" applyFill="1" applyBorder="1" applyAlignment="1" applyProtection="1">
      <alignment horizontal="right"/>
    </xf>
    <xf numFmtId="0" fontId="0" fillId="0" borderId="37" xfId="0" applyBorder="1" applyAlignment="1" applyProtection="1"/>
    <xf numFmtId="164" fontId="12" fillId="2" borderId="14" xfId="0" applyNumberFormat="1" applyFont="1" applyFill="1" applyBorder="1" applyAlignment="1" applyProtection="1">
      <alignment horizontal="left" vertical="center" wrapText="1"/>
    </xf>
    <xf numFmtId="164" fontId="12" fillId="2" borderId="54" xfId="0" applyNumberFormat="1" applyFont="1" applyFill="1" applyBorder="1" applyAlignment="1" applyProtection="1">
      <alignment horizontal="left" vertical="center" wrapText="1"/>
    </xf>
    <xf numFmtId="164" fontId="12" fillId="2" borderId="10" xfId="0" applyNumberFormat="1" applyFont="1" applyFill="1" applyBorder="1" applyAlignment="1" applyProtection="1">
      <alignment horizontal="left" vertical="center" wrapText="1"/>
    </xf>
    <xf numFmtId="0" fontId="12" fillId="6" borderId="12" xfId="0" applyFont="1" applyFill="1" applyBorder="1" applyAlignment="1" applyProtection="1">
      <alignment horizontal="left" vertical="center"/>
    </xf>
    <xf numFmtId="0" fontId="0" fillId="0" borderId="42" xfId="0" applyBorder="1" applyAlignment="1" applyProtection="1">
      <alignment vertical="center"/>
    </xf>
    <xf numFmtId="164" fontId="12" fillId="2" borderId="13" xfId="0" applyNumberFormat="1" applyFont="1" applyFill="1" applyBorder="1" applyAlignment="1" applyProtection="1">
      <alignment vertical="center"/>
    </xf>
    <xf numFmtId="0" fontId="0" fillId="0" borderId="18" xfId="0" applyBorder="1" applyAlignment="1" applyProtection="1"/>
    <xf numFmtId="164" fontId="12" fillId="2" borderId="12" xfId="0" applyNumberFormat="1" applyFont="1" applyFill="1" applyBorder="1" applyAlignment="1" applyProtection="1">
      <alignment vertical="center"/>
    </xf>
    <xf numFmtId="0" fontId="0" fillId="0" borderId="42" xfId="0" applyBorder="1" applyAlignment="1" applyProtection="1"/>
    <xf numFmtId="0" fontId="13" fillId="7" borderId="37" xfId="0" applyFont="1" applyFill="1" applyBorder="1" applyAlignment="1" applyProtection="1">
      <alignment horizontal="right"/>
    </xf>
    <xf numFmtId="0" fontId="12" fillId="6" borderId="25" xfId="0" applyNumberFormat="1" applyFont="1" applyFill="1" applyBorder="1" applyAlignment="1" applyProtection="1">
      <alignment horizontal="left" indent="1"/>
    </xf>
    <xf numFmtId="0" fontId="0" fillId="6" borderId="25" xfId="0" applyFill="1" applyBorder="1" applyAlignment="1" applyProtection="1">
      <alignment horizontal="left"/>
    </xf>
    <xf numFmtId="0" fontId="8" fillId="6" borderId="25" xfId="0" applyFont="1" applyFill="1" applyBorder="1" applyAlignment="1" applyProtection="1">
      <alignment horizontal="left" indent="1"/>
    </xf>
    <xf numFmtId="0" fontId="0" fillId="2" borderId="18" xfId="0" applyFill="1" applyBorder="1" applyAlignment="1" applyProtection="1"/>
    <xf numFmtId="0" fontId="11" fillId="11" borderId="43" xfId="0" applyFont="1" applyFill="1" applyBorder="1" applyAlignment="1">
      <alignment horizontal="center" vertical="center"/>
    </xf>
    <xf numFmtId="0" fontId="30" fillId="11" borderId="43" xfId="0" applyFont="1" applyFill="1" applyBorder="1" applyAlignment="1">
      <alignment horizontal="center" vertical="center"/>
    </xf>
    <xf numFmtId="0" fontId="9" fillId="6" borderId="16" xfId="0" applyNumberFormat="1" applyFont="1" applyFill="1" applyBorder="1" applyAlignment="1" applyProtection="1">
      <alignment horizontal="left" vertical="center" wrapText="1"/>
    </xf>
    <xf numFmtId="0" fontId="5" fillId="6" borderId="41" xfId="0" applyFont="1" applyFill="1" applyBorder="1" applyAlignment="1" applyProtection="1">
      <alignment horizontal="left" vertical="center" wrapText="1"/>
    </xf>
    <xf numFmtId="0" fontId="13" fillId="7" borderId="34" xfId="0" applyFont="1" applyFill="1" applyBorder="1" applyAlignment="1" applyProtection="1">
      <alignment horizontal="right"/>
    </xf>
    <xf numFmtId="0" fontId="0" fillId="0" borderId="34" xfId="0" applyBorder="1" applyAlignment="1" applyProtection="1">
      <alignment horizontal="right"/>
    </xf>
    <xf numFmtId="0" fontId="0" fillId="0" borderId="37" xfId="0" applyBorder="1" applyAlignment="1" applyProtection="1">
      <alignment horizontal="right"/>
    </xf>
    <xf numFmtId="0" fontId="13" fillId="7" borderId="34" xfId="0" applyFont="1" applyFill="1" applyBorder="1" applyAlignment="1" applyProtection="1">
      <alignment horizontal="right" wrapText="1"/>
    </xf>
    <xf numFmtId="0" fontId="14" fillId="2" borderId="25" xfId="0" applyFont="1" applyFill="1" applyBorder="1" applyAlignment="1" applyProtection="1">
      <alignment horizontal="left"/>
    </xf>
    <xf numFmtId="0" fontId="0" fillId="2" borderId="25" xfId="0" applyFill="1" applyBorder="1" applyAlignment="1" applyProtection="1">
      <alignment horizontal="left"/>
    </xf>
    <xf numFmtId="0" fontId="9" fillId="6" borderId="25" xfId="0" applyNumberFormat="1" applyFont="1" applyFill="1" applyBorder="1" applyAlignment="1" applyProtection="1">
      <alignment horizontal="left"/>
    </xf>
    <xf numFmtId="0" fontId="12" fillId="6" borderId="34" xfId="0" applyFont="1" applyFill="1" applyBorder="1" applyAlignment="1" applyProtection="1">
      <alignment horizontal="left"/>
    </xf>
    <xf numFmtId="0" fontId="0" fillId="6" borderId="34" xfId="0" applyFill="1" applyBorder="1" applyAlignment="1" applyProtection="1">
      <alignment horizontal="left"/>
    </xf>
    <xf numFmtId="0" fontId="14" fillId="2" borderId="27" xfId="0" applyFont="1" applyFill="1" applyBorder="1" applyAlignment="1" applyProtection="1">
      <alignment horizontal="left"/>
    </xf>
    <xf numFmtId="0" fontId="0" fillId="2" borderId="27" xfId="0" applyFill="1" applyBorder="1" applyAlignment="1" applyProtection="1">
      <alignment horizontal="left"/>
    </xf>
    <xf numFmtId="0" fontId="9" fillId="6" borderId="13" xfId="0" applyNumberFormat="1" applyFont="1" applyFill="1" applyBorder="1" applyAlignment="1" applyProtection="1">
      <alignment horizontal="left"/>
    </xf>
    <xf numFmtId="0" fontId="9" fillId="6" borderId="18" xfId="0" applyNumberFormat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right" vertical="center"/>
    </xf>
    <xf numFmtId="0" fontId="0" fillId="0" borderId="52" xfId="0" applyBorder="1" applyAlignment="1" applyProtection="1">
      <alignment vertical="center"/>
    </xf>
    <xf numFmtId="0" fontId="8" fillId="6" borderId="25" xfId="0" applyNumberFormat="1" applyFont="1" applyFill="1" applyBorder="1" applyAlignment="1" applyProtection="1">
      <alignment horizontal="left"/>
    </xf>
    <xf numFmtId="0" fontId="0" fillId="6" borderId="25" xfId="0" applyFill="1" applyBorder="1" applyAlignment="1" applyProtection="1"/>
    <xf numFmtId="0" fontId="10" fillId="2" borderId="34" xfId="0" applyFont="1" applyFill="1" applyBorder="1" applyAlignment="1" applyProtection="1">
      <alignment horizontal="right" vertical="center"/>
    </xf>
    <xf numFmtId="0" fontId="0" fillId="2" borderId="34" xfId="0" applyFill="1" applyBorder="1" applyAlignment="1" applyProtection="1"/>
    <xf numFmtId="0" fontId="14" fillId="6" borderId="46" xfId="0" applyNumberFormat="1" applyFont="1" applyFill="1" applyBorder="1" applyAlignment="1" applyProtection="1">
      <alignment horizontal="left" vertical="center"/>
    </xf>
    <xf numFmtId="0" fontId="17" fillId="6" borderId="46" xfId="0" applyFont="1" applyFill="1" applyBorder="1" applyAlignment="1" applyProtection="1">
      <alignment vertical="center"/>
    </xf>
    <xf numFmtId="164" fontId="12" fillId="2" borderId="47" xfId="0" applyNumberFormat="1" applyFont="1" applyFill="1" applyBorder="1" applyAlignment="1" applyProtection="1">
      <alignment vertical="center"/>
    </xf>
    <xf numFmtId="0" fontId="0" fillId="2" borderId="48" xfId="0" applyFill="1" applyBorder="1" applyAlignment="1" applyProtection="1"/>
    <xf numFmtId="167" fontId="11" fillId="8" borderId="0" xfId="0" applyNumberFormat="1" applyFont="1" applyFill="1" applyBorder="1" applyAlignment="1" applyProtection="1">
      <alignment horizontal="center" vertical="center" wrapText="1"/>
    </xf>
    <xf numFmtId="167" fontId="11" fillId="8" borderId="1" xfId="0" applyNumberFormat="1" applyFont="1" applyFill="1" applyBorder="1" applyAlignment="1" applyProtection="1">
      <alignment horizontal="center" vertical="center" wrapText="1"/>
    </xf>
    <xf numFmtId="0" fontId="10" fillId="2" borderId="34" xfId="0" applyFont="1" applyFill="1" applyBorder="1" applyAlignment="1" applyProtection="1">
      <alignment horizontal="right"/>
    </xf>
    <xf numFmtId="0" fontId="8" fillId="6" borderId="27" xfId="0" applyNumberFormat="1" applyFont="1" applyFill="1" applyBorder="1" applyAlignment="1" applyProtection="1">
      <alignment horizontal="left"/>
    </xf>
    <xf numFmtId="0" fontId="0" fillId="6" borderId="27" xfId="0" applyFill="1" applyBorder="1" applyAlignment="1" applyProtection="1"/>
    <xf numFmtId="0" fontId="12" fillId="6" borderId="34" xfId="0" applyNumberFormat="1" applyFont="1" applyFill="1" applyBorder="1" applyAlignment="1" applyProtection="1">
      <alignment horizontal="left"/>
    </xf>
    <xf numFmtId="164" fontId="12" fillId="2" borderId="14" xfId="0" applyNumberFormat="1" applyFont="1" applyFill="1" applyBorder="1" applyAlignment="1" applyProtection="1">
      <alignment vertical="center"/>
    </xf>
    <xf numFmtId="0" fontId="0" fillId="2" borderId="28" xfId="0" applyFill="1" applyBorder="1" applyAlignment="1" applyProtection="1"/>
    <xf numFmtId="0" fontId="12" fillId="6" borderId="35" xfId="0" applyNumberFormat="1" applyFont="1" applyFill="1" applyBorder="1" applyAlignment="1" applyProtection="1">
      <alignment horizontal="left" indent="1"/>
    </xf>
    <xf numFmtId="0" fontId="0" fillId="6" borderId="35" xfId="0" applyFill="1" applyBorder="1" applyAlignment="1" applyProtection="1">
      <alignment horizontal="left"/>
    </xf>
    <xf numFmtId="0" fontId="8" fillId="6" borderId="14" xfId="0" applyFont="1" applyFill="1" applyBorder="1" applyAlignment="1" applyProtection="1">
      <alignment horizontal="left" vertical="top" wrapText="1"/>
    </xf>
    <xf numFmtId="0" fontId="8" fillId="6" borderId="28" xfId="0" applyFont="1" applyFill="1" applyBorder="1" applyAlignment="1" applyProtection="1">
      <alignment horizontal="left" vertical="top" wrapText="1"/>
    </xf>
    <xf numFmtId="0" fontId="8" fillId="6" borderId="25" xfId="0" applyFont="1" applyFill="1" applyBorder="1" applyAlignment="1" applyProtection="1">
      <alignment horizontal="left" vertical="top"/>
    </xf>
    <xf numFmtId="0" fontId="0" fillId="0" borderId="25" xfId="0" applyBorder="1" applyAlignment="1" applyProtection="1"/>
    <xf numFmtId="0" fontId="9" fillId="6" borderId="25" xfId="0" applyFont="1" applyFill="1" applyBorder="1" applyAlignment="1" applyProtection="1">
      <alignment horizontal="left" vertical="top"/>
    </xf>
    <xf numFmtId="0" fontId="0" fillId="0" borderId="25" xfId="0" applyBorder="1" applyAlignment="1" applyProtection="1">
      <alignment horizontal="left"/>
    </xf>
    <xf numFmtId="0" fontId="0" fillId="0" borderId="34" xfId="0" applyBorder="1" applyAlignment="1" applyProtection="1">
      <alignment horizontal="left"/>
    </xf>
    <xf numFmtId="0" fontId="14" fillId="2" borderId="25" xfId="0" applyNumberFormat="1" applyFont="1" applyFill="1" applyBorder="1" applyAlignment="1" applyProtection="1">
      <alignment horizontal="left"/>
    </xf>
    <xf numFmtId="0" fontId="9" fillId="6" borderId="27" xfId="0" applyNumberFormat="1" applyFont="1" applyFill="1" applyBorder="1" applyAlignment="1" applyProtection="1">
      <alignment horizontal="left"/>
    </xf>
    <xf numFmtId="0" fontId="0" fillId="0" borderId="27" xfId="0" applyBorder="1" applyAlignment="1" applyProtection="1">
      <alignment horizontal="left"/>
    </xf>
    <xf numFmtId="0" fontId="12" fillId="6" borderId="11" xfId="0" applyFont="1" applyFill="1" applyBorder="1" applyAlignment="1" applyProtection="1">
      <alignment horizontal="left"/>
    </xf>
    <xf numFmtId="0" fontId="12" fillId="6" borderId="29" xfId="0" applyFont="1" applyFill="1" applyBorder="1" applyAlignment="1" applyProtection="1">
      <alignment horizontal="left"/>
    </xf>
    <xf numFmtId="0" fontId="0" fillId="0" borderId="35" xfId="0" applyBorder="1" applyAlignment="1" applyProtection="1">
      <alignment horizontal="left"/>
    </xf>
    <xf numFmtId="0" fontId="14" fillId="2" borderId="35" xfId="0" applyFont="1" applyFill="1" applyBorder="1" applyAlignment="1" applyProtection="1">
      <alignment horizontal="left"/>
    </xf>
    <xf numFmtId="0" fontId="0" fillId="2" borderId="35" xfId="0" applyFill="1" applyBorder="1" applyAlignment="1" applyProtection="1">
      <alignment horizontal="left"/>
    </xf>
    <xf numFmtId="0" fontId="10" fillId="12" borderId="40" xfId="0" applyFont="1" applyFill="1" applyBorder="1" applyAlignment="1" applyProtection="1">
      <alignment horizontal="center" vertical="center"/>
    </xf>
    <xf numFmtId="0" fontId="8" fillId="6" borderId="25" xfId="0" applyNumberFormat="1" applyFont="1" applyFill="1" applyBorder="1" applyAlignment="1" applyProtection="1">
      <alignment horizontal="left" vertical="center"/>
    </xf>
    <xf numFmtId="0" fontId="0" fillId="0" borderId="25" xfId="0" applyBorder="1" applyAlignment="1" applyProtection="1">
      <alignment vertical="center"/>
    </xf>
    <xf numFmtId="0" fontId="10" fillId="2" borderId="36" xfId="0" applyFont="1" applyFill="1" applyBorder="1" applyAlignment="1" applyProtection="1">
      <alignment horizontal="right" vertical="center"/>
    </xf>
    <xf numFmtId="0" fontId="0" fillId="0" borderId="36" xfId="0" applyBorder="1" applyAlignment="1" applyProtection="1">
      <alignment vertical="center"/>
    </xf>
    <xf numFmtId="0" fontId="5" fillId="0" borderId="41" xfId="0" applyFont="1" applyBorder="1" applyAlignment="1" applyProtection="1">
      <alignment horizontal="left" vertical="center" wrapText="1"/>
    </xf>
    <xf numFmtId="0" fontId="10" fillId="2" borderId="43" xfId="0" applyFont="1" applyFill="1" applyBorder="1" applyAlignment="1" applyProtection="1">
      <alignment horizontal="center" vertical="center"/>
    </xf>
    <xf numFmtId="0" fontId="0" fillId="0" borderId="34" xfId="0" applyBorder="1" applyAlignment="1" applyProtection="1"/>
    <xf numFmtId="0" fontId="12" fillId="2" borderId="27" xfId="0" applyNumberFormat="1" applyFont="1" applyFill="1" applyBorder="1" applyAlignment="1" applyProtection="1">
      <alignment horizontal="left"/>
    </xf>
    <xf numFmtId="0" fontId="0" fillId="0" borderId="27" xfId="0" applyBorder="1" applyAlignment="1" applyProtection="1"/>
    <xf numFmtId="0" fontId="12" fillId="2" borderId="35" xfId="0" applyFont="1" applyFill="1" applyBorder="1" applyAlignment="1" applyProtection="1">
      <alignment horizontal="left" vertical="center"/>
    </xf>
    <xf numFmtId="0" fontId="0" fillId="0" borderId="35" xfId="0" applyBorder="1" applyAlignment="1" applyProtection="1"/>
    <xf numFmtId="14" fontId="37" fillId="6" borderId="38" xfId="0" applyNumberFormat="1" applyFont="1" applyFill="1" applyBorder="1" applyAlignment="1" applyProtection="1">
      <alignment horizontal="center" vertical="center"/>
    </xf>
    <xf numFmtId="0" fontId="37" fillId="6" borderId="38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 applyProtection="1">
      <alignment horizontal="left" vertical="center"/>
    </xf>
    <xf numFmtId="0" fontId="13" fillId="7" borderId="37" xfId="0" applyFont="1" applyFill="1" applyBorder="1" applyAlignment="1" applyProtection="1">
      <alignment horizontal="right" wrapText="1"/>
    </xf>
    <xf numFmtId="0" fontId="0" fillId="0" borderId="37" xfId="0" applyBorder="1" applyAlignment="1" applyProtection="1">
      <alignment horizontal="right" wrapText="1"/>
    </xf>
    <xf numFmtId="0" fontId="12" fillId="2" borderId="55" xfId="0" applyFont="1" applyFill="1" applyBorder="1" applyAlignment="1" applyProtection="1">
      <alignment horizontal="center" vertical="center" wrapText="1"/>
    </xf>
    <xf numFmtId="0" fontId="12" fillId="2" borderId="56" xfId="0" applyFont="1" applyFill="1" applyBorder="1" applyAlignment="1" applyProtection="1">
      <alignment horizontal="center" vertical="center" wrapText="1"/>
    </xf>
    <xf numFmtId="167" fontId="28" fillId="10" borderId="39" xfId="0" applyNumberFormat="1" applyFont="1" applyFill="1" applyBorder="1" applyAlignment="1" applyProtection="1">
      <alignment horizontal="center" vertical="center"/>
    </xf>
    <xf numFmtId="167" fontId="32" fillId="14" borderId="8" xfId="0" applyNumberFormat="1" applyFont="1" applyFill="1" applyBorder="1" applyAlignment="1" applyProtection="1">
      <alignment horizontal="center" vertical="center" wrapText="1"/>
    </xf>
    <xf numFmtId="0" fontId="34" fillId="14" borderId="62" xfId="0" applyFont="1" applyFill="1" applyBorder="1" applyAlignment="1" applyProtection="1">
      <alignment horizontal="center" vertical="center" wrapText="1"/>
    </xf>
    <xf numFmtId="0" fontId="12" fillId="6" borderId="13" xfId="0" applyFont="1" applyFill="1" applyBorder="1" applyAlignment="1" applyProtection="1">
      <alignment horizontal="left"/>
    </xf>
    <xf numFmtId="0" fontId="12" fillId="2" borderId="13" xfId="0" applyFont="1" applyFill="1" applyBorder="1" applyAlignment="1" applyProtection="1">
      <alignment horizontal="left" vertical="center"/>
    </xf>
    <xf numFmtId="0" fontId="12" fillId="2" borderId="14" xfId="0" applyFont="1" applyFill="1" applyBorder="1" applyAlignment="1" applyProtection="1">
      <alignment horizontal="left" vertical="center"/>
    </xf>
    <xf numFmtId="0" fontId="0" fillId="0" borderId="28" xfId="0" applyBorder="1" applyAlignment="1" applyProtection="1"/>
  </cellXfs>
  <cellStyles count="18">
    <cellStyle name="Comma" xfId="1" builtinId="3"/>
    <cellStyle name="Comma 2" xfId="6" xr:uid="{00000000-0005-0000-0000-000001000000}"/>
    <cellStyle name="Comma 2 2" xfId="11" xr:uid="{00000000-0005-0000-0000-000002000000}"/>
    <cellStyle name="Comma 3" xfId="9" xr:uid="{00000000-0005-0000-0000-000003000000}"/>
    <cellStyle name="Comma 3 2" xfId="14" xr:uid="{00000000-0005-0000-0000-000004000000}"/>
    <cellStyle name="Currency" xfId="2" builtinId="4"/>
    <cellStyle name="Followed Hyperlink" xfId="16" builtinId="9" hidden="1"/>
    <cellStyle name="Hyperlink" xfId="15" builtinId="8" hidden="1"/>
    <cellStyle name="Normal" xfId="0" builtinId="0"/>
    <cellStyle name="Normal 2" xfId="3" xr:uid="{00000000-0005-0000-0000-000009000000}"/>
    <cellStyle name="Normal 3" xfId="5" xr:uid="{00000000-0005-0000-0000-00000A000000}"/>
    <cellStyle name="Normal 3 2" xfId="10" xr:uid="{00000000-0005-0000-0000-00000B000000}"/>
    <cellStyle name="Normal 4" xfId="7" xr:uid="{00000000-0005-0000-0000-00000C000000}"/>
    <cellStyle name="Normal 4 2" xfId="12" xr:uid="{00000000-0005-0000-0000-00000D000000}"/>
    <cellStyle name="Normal 5" xfId="8" xr:uid="{00000000-0005-0000-0000-00000E000000}"/>
    <cellStyle name="Normal 5 2" xfId="13" xr:uid="{00000000-0005-0000-0000-00000F000000}"/>
    <cellStyle name="Normal_Sheet1" xfId="4" xr:uid="{00000000-0005-0000-0000-000010000000}"/>
    <cellStyle name="Normal_Sheet1_1" xfId="17" xr:uid="{F102090E-3239-4C84-856D-5C9E4A628304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0000"/>
      <color rgb="FFF8F8F8"/>
      <color rgb="FFFFCCFF"/>
      <color rgb="FFFFFFCC"/>
      <color rgb="FFFFFF99"/>
      <color rgb="FFFFFFFF"/>
      <color rgb="FF0070C0"/>
      <color rgb="FFFDFFE1"/>
      <color rgb="FFEAF1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  <pageSetUpPr fitToPage="1"/>
  </sheetPr>
  <dimension ref="A1:XFD459"/>
  <sheetViews>
    <sheetView zoomScale="70" zoomScaleNormal="70" workbookViewId="0">
      <pane ySplit="6" topLeftCell="A7" activePane="bottomLeft" state="frozen"/>
      <selection pane="bottomLeft" activeCell="B2" sqref="B2"/>
    </sheetView>
  </sheetViews>
  <sheetFormatPr defaultColWidth="8.7109375" defaultRowHeight="20.100000000000001" customHeight="1" x14ac:dyDescent="0.25"/>
  <cols>
    <col min="1" max="1" width="77.7109375" style="1" bestFit="1" customWidth="1"/>
    <col min="2" max="2" width="26.85546875" style="21" bestFit="1" customWidth="1"/>
    <col min="3" max="3" width="48.5703125" style="76" customWidth="1"/>
    <col min="4" max="4" width="46" style="76" customWidth="1"/>
    <col min="5" max="5" width="47" style="76" customWidth="1"/>
    <col min="6" max="6" width="26.28515625" style="76" bestFit="1" customWidth="1"/>
    <col min="7" max="270" width="8.7109375" style="26"/>
    <col min="271" max="16384" width="8.7109375" style="2"/>
  </cols>
  <sheetData>
    <row r="1" spans="1:16384" s="46" customFormat="1" ht="48.75" customHeight="1" thickBot="1" x14ac:dyDescent="0.3">
      <c r="A1" s="239" t="s">
        <v>663</v>
      </c>
      <c r="B1" s="232">
        <v>0</v>
      </c>
      <c r="C1" s="48"/>
      <c r="D1" s="48" t="s">
        <v>655</v>
      </c>
      <c r="E1" s="48"/>
      <c r="F1" s="150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  <c r="IW1" s="45"/>
      <c r="IX1" s="45"/>
      <c r="IY1" s="45"/>
      <c r="IZ1" s="45"/>
      <c r="JA1" s="45"/>
      <c r="JB1" s="45"/>
      <c r="JC1" s="45"/>
      <c r="JD1" s="45"/>
      <c r="JE1" s="45"/>
      <c r="JF1" s="45"/>
      <c r="JG1" s="45"/>
      <c r="JH1" s="45"/>
      <c r="JI1" s="45"/>
      <c r="JJ1" s="45"/>
    </row>
    <row r="2" spans="1:16384" s="46" customFormat="1" ht="62.25" customHeight="1" thickBot="1" x14ac:dyDescent="0.3">
      <c r="A2" s="49" t="str">
        <f>VLOOKUP(B1,CHARTER,2,FALSE)</f>
        <v>Charter District Name</v>
      </c>
      <c r="B2" s="48"/>
      <c r="C2" s="287" t="s">
        <v>687</v>
      </c>
      <c r="D2" s="288"/>
      <c r="E2" s="216" t="s">
        <v>667</v>
      </c>
      <c r="F2" s="150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  <c r="IW2" s="45"/>
      <c r="IX2" s="45"/>
      <c r="IY2" s="45"/>
      <c r="IZ2" s="45"/>
      <c r="JA2" s="45"/>
      <c r="JB2" s="45"/>
      <c r="JC2" s="45"/>
      <c r="JD2" s="45"/>
      <c r="JE2" s="45"/>
      <c r="JF2" s="45"/>
      <c r="JG2" s="45"/>
      <c r="JH2" s="45"/>
      <c r="JI2" s="45"/>
      <c r="JJ2" s="45"/>
      <c r="JK2" s="43"/>
      <c r="JL2" s="44"/>
      <c r="JM2" s="43"/>
      <c r="JN2" s="44"/>
      <c r="JO2" s="43"/>
      <c r="JP2" s="44"/>
      <c r="JQ2" s="43"/>
      <c r="JR2" s="44"/>
      <c r="JS2" s="43"/>
      <c r="JT2" s="44"/>
      <c r="JU2" s="43"/>
      <c r="JV2" s="44"/>
      <c r="JW2" s="43"/>
      <c r="JX2" s="44"/>
      <c r="JY2" s="43"/>
      <c r="JZ2" s="44"/>
      <c r="KA2" s="43"/>
      <c r="KB2" s="44"/>
      <c r="KC2" s="43"/>
      <c r="KD2" s="44"/>
      <c r="KE2" s="43"/>
      <c r="KF2" s="44"/>
      <c r="KG2" s="43"/>
      <c r="KH2" s="44"/>
      <c r="KI2" s="43"/>
      <c r="KJ2" s="44"/>
      <c r="KK2" s="43"/>
      <c r="KL2" s="44"/>
      <c r="KM2" s="43"/>
      <c r="KN2" s="44"/>
      <c r="KO2" s="43"/>
      <c r="KP2" s="44"/>
      <c r="KQ2" s="43"/>
      <c r="KR2" s="44"/>
      <c r="KS2" s="43"/>
      <c r="KT2" s="44"/>
      <c r="KU2" s="43"/>
      <c r="KV2" s="44"/>
      <c r="KW2" s="43"/>
      <c r="KX2" s="44"/>
      <c r="KY2" s="43"/>
      <c r="KZ2" s="44"/>
      <c r="LA2" s="43"/>
      <c r="LB2" s="44"/>
      <c r="LC2" s="43"/>
      <c r="LD2" s="44"/>
      <c r="LE2" s="43"/>
      <c r="LF2" s="44"/>
      <c r="LG2" s="43"/>
      <c r="LH2" s="44"/>
      <c r="LI2" s="43"/>
      <c r="LJ2" s="44"/>
      <c r="LK2" s="43"/>
      <c r="LL2" s="44"/>
      <c r="LM2" s="43"/>
      <c r="LN2" s="44"/>
      <c r="LO2" s="43"/>
      <c r="LP2" s="44"/>
      <c r="LQ2" s="43"/>
      <c r="LR2" s="44"/>
      <c r="LS2" s="43"/>
      <c r="LT2" s="44"/>
      <c r="LU2" s="43"/>
      <c r="LV2" s="44"/>
      <c r="LW2" s="43"/>
      <c r="LX2" s="44"/>
      <c r="LY2" s="43"/>
      <c r="LZ2" s="44"/>
      <c r="MA2" s="43"/>
      <c r="MB2" s="44"/>
      <c r="MC2" s="43"/>
      <c r="MD2" s="44"/>
      <c r="ME2" s="43"/>
      <c r="MF2" s="44"/>
      <c r="MG2" s="43"/>
      <c r="MH2" s="44"/>
      <c r="MI2" s="43"/>
      <c r="MJ2" s="44"/>
      <c r="MK2" s="43"/>
      <c r="ML2" s="44"/>
      <c r="MM2" s="43"/>
      <c r="MN2" s="44"/>
      <c r="MO2" s="43"/>
      <c r="MP2" s="44"/>
      <c r="MQ2" s="43"/>
      <c r="MR2" s="44"/>
      <c r="MS2" s="43"/>
      <c r="MT2" s="44"/>
      <c r="MU2" s="43"/>
      <c r="MV2" s="44"/>
      <c r="MW2" s="43"/>
      <c r="MX2" s="44"/>
      <c r="MY2" s="43"/>
      <c r="MZ2" s="44"/>
      <c r="NA2" s="43"/>
      <c r="NB2" s="44"/>
      <c r="NC2" s="43"/>
      <c r="ND2" s="44"/>
      <c r="NE2" s="43"/>
      <c r="NF2" s="44"/>
      <c r="NG2" s="43"/>
      <c r="NH2" s="44"/>
      <c r="NI2" s="43"/>
      <c r="NJ2" s="44"/>
      <c r="NK2" s="43"/>
      <c r="NL2" s="44"/>
      <c r="NM2" s="43"/>
      <c r="NN2" s="44"/>
      <c r="NO2" s="43"/>
      <c r="NP2" s="44"/>
      <c r="NQ2" s="43"/>
      <c r="NR2" s="44"/>
      <c r="NS2" s="43"/>
      <c r="NT2" s="44"/>
      <c r="NU2" s="43"/>
      <c r="NV2" s="44"/>
      <c r="NW2" s="43"/>
      <c r="NX2" s="44"/>
      <c r="NY2" s="43"/>
      <c r="NZ2" s="44"/>
      <c r="OA2" s="43"/>
      <c r="OB2" s="44"/>
      <c r="OC2" s="43"/>
      <c r="OD2" s="44"/>
      <c r="OE2" s="43"/>
      <c r="OF2" s="44"/>
      <c r="OG2" s="43"/>
      <c r="OH2" s="44"/>
      <c r="OI2" s="43"/>
      <c r="OJ2" s="44"/>
      <c r="OK2" s="43"/>
      <c r="OL2" s="44"/>
      <c r="OM2" s="43"/>
      <c r="ON2" s="44"/>
      <c r="OO2" s="43"/>
      <c r="OP2" s="44"/>
      <c r="OQ2" s="43"/>
      <c r="OR2" s="44"/>
      <c r="OS2" s="43"/>
      <c r="OT2" s="44"/>
      <c r="OU2" s="43"/>
      <c r="OV2" s="44"/>
      <c r="OW2" s="43"/>
      <c r="OX2" s="44"/>
      <c r="OY2" s="43"/>
      <c r="OZ2" s="44"/>
      <c r="PA2" s="43"/>
      <c r="PB2" s="44"/>
      <c r="PC2" s="43"/>
      <c r="PD2" s="44"/>
      <c r="PE2" s="43"/>
      <c r="PF2" s="44"/>
      <c r="PG2" s="43"/>
      <c r="PH2" s="44"/>
      <c r="PI2" s="43"/>
      <c r="PJ2" s="44"/>
      <c r="PK2" s="43"/>
      <c r="PL2" s="44"/>
      <c r="PM2" s="43"/>
      <c r="PN2" s="44"/>
      <c r="PO2" s="43"/>
      <c r="PP2" s="44"/>
      <c r="PQ2" s="43"/>
      <c r="PR2" s="44"/>
      <c r="PS2" s="43"/>
      <c r="PT2" s="44"/>
      <c r="PU2" s="43"/>
      <c r="PV2" s="44"/>
      <c r="PW2" s="43"/>
      <c r="PX2" s="44"/>
      <c r="PY2" s="43"/>
      <c r="PZ2" s="44"/>
      <c r="QA2" s="43"/>
      <c r="QB2" s="44"/>
      <c r="QC2" s="43"/>
      <c r="QD2" s="44"/>
      <c r="QE2" s="43"/>
      <c r="QF2" s="44"/>
      <c r="QG2" s="43"/>
      <c r="QH2" s="44"/>
      <c r="QI2" s="43"/>
      <c r="QJ2" s="44"/>
      <c r="QK2" s="43"/>
      <c r="QL2" s="44"/>
      <c r="QM2" s="43"/>
      <c r="QN2" s="44"/>
      <c r="QO2" s="43"/>
      <c r="QP2" s="44"/>
      <c r="QQ2" s="43"/>
      <c r="QR2" s="44"/>
      <c r="QS2" s="43"/>
      <c r="QT2" s="44"/>
      <c r="QU2" s="43"/>
      <c r="QV2" s="44"/>
      <c r="QW2" s="43"/>
      <c r="QX2" s="44"/>
      <c r="QY2" s="43"/>
      <c r="QZ2" s="44"/>
      <c r="RA2" s="43"/>
      <c r="RB2" s="44"/>
      <c r="RC2" s="43"/>
      <c r="RD2" s="44"/>
      <c r="RE2" s="43"/>
      <c r="RF2" s="44"/>
      <c r="RG2" s="43"/>
      <c r="RH2" s="44"/>
      <c r="RI2" s="43"/>
      <c r="RJ2" s="44"/>
      <c r="RK2" s="43"/>
      <c r="RL2" s="44"/>
      <c r="RM2" s="43"/>
      <c r="RN2" s="44"/>
      <c r="RO2" s="43"/>
      <c r="RP2" s="44"/>
      <c r="RQ2" s="43"/>
      <c r="RR2" s="44"/>
      <c r="RS2" s="43"/>
      <c r="RT2" s="44"/>
      <c r="RU2" s="43"/>
      <c r="RV2" s="44"/>
      <c r="RW2" s="43"/>
      <c r="RX2" s="44"/>
      <c r="RY2" s="43"/>
      <c r="RZ2" s="44"/>
      <c r="SA2" s="43"/>
      <c r="SB2" s="44"/>
      <c r="SC2" s="43"/>
      <c r="SD2" s="44"/>
      <c r="SE2" s="43"/>
      <c r="SF2" s="44"/>
      <c r="SG2" s="43"/>
      <c r="SH2" s="44"/>
      <c r="SI2" s="43"/>
      <c r="SJ2" s="44"/>
      <c r="SK2" s="43"/>
      <c r="SL2" s="44"/>
      <c r="SM2" s="43"/>
      <c r="SN2" s="44"/>
      <c r="SO2" s="43"/>
      <c r="SP2" s="44"/>
      <c r="SQ2" s="43"/>
      <c r="SR2" s="44"/>
      <c r="SS2" s="43"/>
      <c r="ST2" s="44"/>
      <c r="SU2" s="43"/>
      <c r="SV2" s="44"/>
      <c r="SW2" s="43"/>
      <c r="SX2" s="44"/>
      <c r="SY2" s="43"/>
      <c r="SZ2" s="44"/>
      <c r="TA2" s="43"/>
      <c r="TB2" s="44"/>
      <c r="TC2" s="43"/>
      <c r="TD2" s="44"/>
      <c r="TE2" s="43"/>
      <c r="TF2" s="44"/>
      <c r="TG2" s="43"/>
      <c r="TH2" s="44"/>
      <c r="TI2" s="43"/>
      <c r="TJ2" s="44"/>
      <c r="TK2" s="43"/>
      <c r="TL2" s="44"/>
      <c r="TM2" s="43"/>
      <c r="TN2" s="44"/>
      <c r="TO2" s="43"/>
      <c r="TP2" s="44"/>
      <c r="TQ2" s="43"/>
      <c r="TR2" s="44"/>
      <c r="TS2" s="43"/>
      <c r="TT2" s="44"/>
      <c r="TU2" s="43"/>
      <c r="TV2" s="44"/>
      <c r="TW2" s="43"/>
      <c r="TX2" s="44"/>
      <c r="TY2" s="43"/>
      <c r="TZ2" s="44"/>
      <c r="UA2" s="43"/>
      <c r="UB2" s="44"/>
      <c r="UC2" s="43"/>
      <c r="UD2" s="44"/>
      <c r="UE2" s="43"/>
      <c r="UF2" s="44"/>
      <c r="UG2" s="43"/>
      <c r="UH2" s="44"/>
      <c r="UI2" s="43"/>
      <c r="UJ2" s="44"/>
      <c r="UK2" s="43"/>
      <c r="UL2" s="44"/>
      <c r="UM2" s="43"/>
      <c r="UN2" s="44"/>
      <c r="UO2" s="43"/>
      <c r="UP2" s="44"/>
      <c r="UQ2" s="43"/>
      <c r="UR2" s="44"/>
      <c r="US2" s="43"/>
      <c r="UT2" s="44"/>
      <c r="UU2" s="43"/>
      <c r="UV2" s="44"/>
      <c r="UW2" s="43"/>
      <c r="UX2" s="44"/>
      <c r="UY2" s="43"/>
      <c r="UZ2" s="44"/>
      <c r="VA2" s="43"/>
      <c r="VB2" s="44"/>
      <c r="VC2" s="43"/>
      <c r="VD2" s="44"/>
      <c r="VE2" s="43"/>
      <c r="VF2" s="44"/>
      <c r="VG2" s="43"/>
      <c r="VH2" s="44"/>
      <c r="VI2" s="43"/>
      <c r="VJ2" s="44"/>
      <c r="VK2" s="43"/>
      <c r="VL2" s="44"/>
      <c r="VM2" s="43"/>
      <c r="VN2" s="44"/>
      <c r="VO2" s="43"/>
      <c r="VP2" s="44"/>
      <c r="VQ2" s="43"/>
      <c r="VR2" s="44"/>
      <c r="VS2" s="43"/>
      <c r="VT2" s="44"/>
      <c r="VU2" s="43"/>
      <c r="VV2" s="44"/>
      <c r="VW2" s="43"/>
      <c r="VX2" s="44"/>
      <c r="VY2" s="43"/>
      <c r="VZ2" s="44"/>
      <c r="WA2" s="43"/>
      <c r="WB2" s="44"/>
      <c r="WC2" s="43"/>
      <c r="WD2" s="44"/>
      <c r="WE2" s="43"/>
      <c r="WF2" s="44"/>
      <c r="WG2" s="43"/>
      <c r="WH2" s="44"/>
      <c r="WI2" s="43"/>
      <c r="WJ2" s="44"/>
      <c r="WK2" s="43"/>
      <c r="WL2" s="44"/>
      <c r="WM2" s="43"/>
      <c r="WN2" s="44"/>
      <c r="WO2" s="43"/>
      <c r="WP2" s="44"/>
      <c r="WQ2" s="43"/>
      <c r="WR2" s="44"/>
      <c r="WS2" s="43"/>
      <c r="WT2" s="44"/>
      <c r="WU2" s="43"/>
      <c r="WV2" s="44"/>
      <c r="WW2" s="43"/>
      <c r="WX2" s="44"/>
      <c r="WY2" s="43"/>
      <c r="WZ2" s="44"/>
      <c r="XA2" s="43"/>
      <c r="XB2" s="44"/>
      <c r="XC2" s="43"/>
      <c r="XD2" s="44"/>
      <c r="XE2" s="43"/>
      <c r="XF2" s="44"/>
      <c r="XG2" s="43"/>
      <c r="XH2" s="44"/>
      <c r="XI2" s="43"/>
      <c r="XJ2" s="44"/>
      <c r="XK2" s="43"/>
      <c r="XL2" s="44"/>
      <c r="XM2" s="43"/>
      <c r="XN2" s="44"/>
      <c r="XO2" s="43"/>
      <c r="XP2" s="44"/>
      <c r="XQ2" s="43"/>
      <c r="XR2" s="44"/>
      <c r="XS2" s="43"/>
      <c r="XT2" s="44"/>
      <c r="XU2" s="43"/>
      <c r="XV2" s="44"/>
      <c r="XW2" s="43"/>
      <c r="XX2" s="44"/>
      <c r="XY2" s="43"/>
      <c r="XZ2" s="44"/>
      <c r="YA2" s="43"/>
      <c r="YB2" s="44"/>
      <c r="YC2" s="43"/>
      <c r="YD2" s="44"/>
      <c r="YE2" s="43"/>
      <c r="YF2" s="44"/>
      <c r="YG2" s="43"/>
      <c r="YH2" s="44"/>
      <c r="YI2" s="43"/>
      <c r="YJ2" s="44"/>
      <c r="YK2" s="43"/>
      <c r="YL2" s="44"/>
      <c r="YM2" s="43"/>
      <c r="YN2" s="44"/>
      <c r="YO2" s="43"/>
      <c r="YP2" s="44"/>
      <c r="YQ2" s="43"/>
      <c r="YR2" s="44"/>
      <c r="YS2" s="43"/>
      <c r="YT2" s="44"/>
      <c r="YU2" s="43"/>
      <c r="YV2" s="44"/>
      <c r="YW2" s="43"/>
      <c r="YX2" s="44"/>
      <c r="YY2" s="43"/>
      <c r="YZ2" s="44"/>
      <c r="ZA2" s="43"/>
      <c r="ZB2" s="44"/>
      <c r="ZC2" s="43"/>
      <c r="ZD2" s="44"/>
      <c r="ZE2" s="43"/>
      <c r="ZF2" s="44"/>
      <c r="ZG2" s="43"/>
      <c r="ZH2" s="44"/>
      <c r="ZI2" s="43"/>
      <c r="ZJ2" s="44"/>
      <c r="ZK2" s="43"/>
      <c r="ZL2" s="44"/>
      <c r="ZM2" s="43"/>
      <c r="ZN2" s="44"/>
      <c r="ZO2" s="43"/>
      <c r="ZP2" s="44"/>
      <c r="ZQ2" s="43"/>
      <c r="ZR2" s="44"/>
      <c r="ZS2" s="43"/>
      <c r="ZT2" s="44"/>
      <c r="ZU2" s="43"/>
      <c r="ZV2" s="44"/>
      <c r="ZW2" s="43"/>
      <c r="ZX2" s="44"/>
      <c r="ZY2" s="43"/>
      <c r="ZZ2" s="44"/>
      <c r="AAA2" s="43"/>
      <c r="AAB2" s="44"/>
      <c r="AAC2" s="43"/>
      <c r="AAD2" s="44"/>
      <c r="AAE2" s="43"/>
      <c r="AAF2" s="44"/>
      <c r="AAG2" s="43"/>
      <c r="AAH2" s="44"/>
      <c r="AAI2" s="43"/>
      <c r="AAJ2" s="44"/>
      <c r="AAK2" s="43"/>
      <c r="AAL2" s="44"/>
      <c r="AAM2" s="43"/>
      <c r="AAN2" s="44"/>
      <c r="AAO2" s="43"/>
      <c r="AAP2" s="44"/>
      <c r="AAQ2" s="43"/>
      <c r="AAR2" s="44"/>
      <c r="AAS2" s="43"/>
      <c r="AAT2" s="44"/>
      <c r="AAU2" s="43"/>
      <c r="AAV2" s="44"/>
      <c r="AAW2" s="43"/>
      <c r="AAX2" s="44"/>
      <c r="AAY2" s="43"/>
      <c r="AAZ2" s="44"/>
      <c r="ABA2" s="43"/>
      <c r="ABB2" s="44"/>
      <c r="ABC2" s="43"/>
      <c r="ABD2" s="44"/>
      <c r="ABE2" s="43"/>
      <c r="ABF2" s="44"/>
      <c r="ABG2" s="43"/>
      <c r="ABH2" s="44"/>
      <c r="ABI2" s="43"/>
      <c r="ABJ2" s="44"/>
      <c r="ABK2" s="43"/>
      <c r="ABL2" s="44"/>
      <c r="ABM2" s="43"/>
      <c r="ABN2" s="44"/>
      <c r="ABO2" s="43"/>
      <c r="ABP2" s="44"/>
      <c r="ABQ2" s="43"/>
      <c r="ABR2" s="44"/>
      <c r="ABS2" s="43"/>
      <c r="ABT2" s="44"/>
      <c r="ABU2" s="43"/>
      <c r="ABV2" s="44"/>
      <c r="ABW2" s="43"/>
      <c r="ABX2" s="44"/>
      <c r="ABY2" s="43"/>
      <c r="ABZ2" s="44"/>
      <c r="ACA2" s="43"/>
      <c r="ACB2" s="44"/>
      <c r="ACC2" s="43"/>
      <c r="ACD2" s="44"/>
      <c r="ACE2" s="43"/>
      <c r="ACF2" s="44"/>
      <c r="ACG2" s="43"/>
      <c r="ACH2" s="44"/>
      <c r="ACI2" s="43"/>
      <c r="ACJ2" s="44"/>
      <c r="ACK2" s="43"/>
      <c r="ACL2" s="44"/>
      <c r="ACM2" s="43"/>
      <c r="ACN2" s="44"/>
      <c r="ACO2" s="43"/>
      <c r="ACP2" s="44"/>
      <c r="ACQ2" s="43"/>
      <c r="ACR2" s="44"/>
      <c r="ACS2" s="43"/>
      <c r="ACT2" s="44"/>
      <c r="ACU2" s="43"/>
      <c r="ACV2" s="44"/>
      <c r="ACW2" s="43"/>
      <c r="ACX2" s="44"/>
      <c r="ACY2" s="43"/>
      <c r="ACZ2" s="44"/>
      <c r="ADA2" s="43"/>
      <c r="ADB2" s="44"/>
      <c r="ADC2" s="43"/>
      <c r="ADD2" s="44"/>
      <c r="ADE2" s="43"/>
      <c r="ADF2" s="44"/>
      <c r="ADG2" s="43"/>
      <c r="ADH2" s="44"/>
      <c r="ADI2" s="43"/>
      <c r="ADJ2" s="44"/>
      <c r="ADK2" s="43"/>
      <c r="ADL2" s="44"/>
      <c r="ADM2" s="43"/>
      <c r="ADN2" s="44"/>
      <c r="ADO2" s="43"/>
      <c r="ADP2" s="44"/>
      <c r="ADQ2" s="43"/>
      <c r="ADR2" s="44"/>
      <c r="ADS2" s="43"/>
      <c r="ADT2" s="44"/>
      <c r="ADU2" s="43"/>
      <c r="ADV2" s="44"/>
      <c r="ADW2" s="43"/>
      <c r="ADX2" s="44"/>
      <c r="ADY2" s="43"/>
      <c r="ADZ2" s="44"/>
      <c r="AEA2" s="43"/>
      <c r="AEB2" s="44"/>
      <c r="AEC2" s="43"/>
      <c r="AED2" s="44"/>
      <c r="AEE2" s="43"/>
      <c r="AEF2" s="44"/>
      <c r="AEG2" s="43"/>
      <c r="AEH2" s="44"/>
      <c r="AEI2" s="43"/>
      <c r="AEJ2" s="44"/>
      <c r="AEK2" s="43"/>
      <c r="AEL2" s="44"/>
      <c r="AEM2" s="43"/>
      <c r="AEN2" s="44"/>
      <c r="AEO2" s="43"/>
      <c r="AEP2" s="44"/>
      <c r="AEQ2" s="43"/>
      <c r="AER2" s="44"/>
      <c r="AES2" s="43"/>
      <c r="AET2" s="44"/>
      <c r="AEU2" s="43"/>
      <c r="AEV2" s="44"/>
      <c r="AEW2" s="43"/>
      <c r="AEX2" s="44"/>
      <c r="AEY2" s="43"/>
      <c r="AEZ2" s="44"/>
      <c r="AFA2" s="43"/>
      <c r="AFB2" s="44"/>
      <c r="AFC2" s="43"/>
      <c r="AFD2" s="44"/>
      <c r="AFE2" s="43"/>
      <c r="AFF2" s="44"/>
      <c r="AFG2" s="43"/>
      <c r="AFH2" s="44"/>
      <c r="AFI2" s="43"/>
      <c r="AFJ2" s="44"/>
      <c r="AFK2" s="43"/>
      <c r="AFL2" s="44"/>
      <c r="AFM2" s="43"/>
      <c r="AFN2" s="44"/>
      <c r="AFO2" s="43"/>
      <c r="AFP2" s="44"/>
      <c r="AFQ2" s="43"/>
      <c r="AFR2" s="44"/>
      <c r="AFS2" s="43"/>
      <c r="AFT2" s="44"/>
      <c r="AFU2" s="43"/>
      <c r="AFV2" s="44"/>
      <c r="AFW2" s="43"/>
      <c r="AFX2" s="44"/>
      <c r="AFY2" s="43"/>
      <c r="AFZ2" s="44"/>
      <c r="AGA2" s="43"/>
      <c r="AGB2" s="44"/>
      <c r="AGC2" s="43"/>
      <c r="AGD2" s="44"/>
      <c r="AGE2" s="43"/>
      <c r="AGF2" s="44"/>
      <c r="AGG2" s="43"/>
      <c r="AGH2" s="44"/>
      <c r="AGI2" s="43"/>
      <c r="AGJ2" s="44"/>
      <c r="AGK2" s="43"/>
      <c r="AGL2" s="44"/>
      <c r="AGM2" s="43"/>
      <c r="AGN2" s="44"/>
      <c r="AGO2" s="43"/>
      <c r="AGP2" s="44"/>
      <c r="AGQ2" s="43"/>
      <c r="AGR2" s="44"/>
      <c r="AGS2" s="43"/>
      <c r="AGT2" s="44"/>
      <c r="AGU2" s="43"/>
      <c r="AGV2" s="44"/>
      <c r="AGW2" s="43"/>
      <c r="AGX2" s="44"/>
      <c r="AGY2" s="43"/>
      <c r="AGZ2" s="44"/>
      <c r="AHA2" s="43"/>
      <c r="AHB2" s="44"/>
      <c r="AHC2" s="43"/>
      <c r="AHD2" s="44"/>
      <c r="AHE2" s="43"/>
      <c r="AHF2" s="44"/>
      <c r="AHG2" s="43"/>
      <c r="AHH2" s="44"/>
      <c r="AHI2" s="43"/>
      <c r="AHJ2" s="44"/>
      <c r="AHK2" s="43"/>
      <c r="AHL2" s="44"/>
      <c r="AHM2" s="43"/>
      <c r="AHN2" s="44"/>
      <c r="AHO2" s="43"/>
      <c r="AHP2" s="44"/>
      <c r="AHQ2" s="43"/>
      <c r="AHR2" s="44"/>
      <c r="AHS2" s="43"/>
      <c r="AHT2" s="44"/>
      <c r="AHU2" s="43"/>
      <c r="AHV2" s="44"/>
      <c r="AHW2" s="43"/>
      <c r="AHX2" s="44"/>
      <c r="AHY2" s="43"/>
      <c r="AHZ2" s="44"/>
      <c r="AIA2" s="43"/>
      <c r="AIB2" s="44"/>
      <c r="AIC2" s="43"/>
      <c r="AID2" s="44"/>
      <c r="AIE2" s="43"/>
      <c r="AIF2" s="44"/>
      <c r="AIG2" s="43"/>
      <c r="AIH2" s="44"/>
      <c r="AII2" s="43"/>
      <c r="AIJ2" s="44"/>
      <c r="AIK2" s="43"/>
      <c r="AIL2" s="44"/>
      <c r="AIM2" s="43"/>
      <c r="AIN2" s="44"/>
      <c r="AIO2" s="43"/>
      <c r="AIP2" s="44"/>
      <c r="AIQ2" s="43"/>
      <c r="AIR2" s="44"/>
      <c r="AIS2" s="43"/>
      <c r="AIT2" s="44"/>
      <c r="AIU2" s="43"/>
      <c r="AIV2" s="44"/>
      <c r="AIW2" s="43"/>
      <c r="AIX2" s="44"/>
      <c r="AIY2" s="43"/>
      <c r="AIZ2" s="44"/>
      <c r="AJA2" s="43"/>
      <c r="AJB2" s="44"/>
      <c r="AJC2" s="43"/>
      <c r="AJD2" s="44"/>
      <c r="AJE2" s="43"/>
      <c r="AJF2" s="44"/>
      <c r="AJG2" s="43"/>
      <c r="AJH2" s="44"/>
      <c r="AJI2" s="43"/>
      <c r="AJJ2" s="44"/>
      <c r="AJK2" s="43"/>
      <c r="AJL2" s="44"/>
      <c r="AJM2" s="43"/>
      <c r="AJN2" s="44"/>
      <c r="AJO2" s="43"/>
      <c r="AJP2" s="44"/>
      <c r="AJQ2" s="43"/>
      <c r="AJR2" s="44"/>
      <c r="AJS2" s="43"/>
      <c r="AJT2" s="44"/>
      <c r="AJU2" s="43"/>
      <c r="AJV2" s="44"/>
      <c r="AJW2" s="43"/>
      <c r="AJX2" s="44"/>
      <c r="AJY2" s="43"/>
      <c r="AJZ2" s="44"/>
      <c r="AKA2" s="43"/>
      <c r="AKB2" s="44"/>
      <c r="AKC2" s="43"/>
      <c r="AKD2" s="44"/>
      <c r="AKE2" s="43"/>
      <c r="AKF2" s="44"/>
      <c r="AKG2" s="43"/>
      <c r="AKH2" s="44"/>
      <c r="AKI2" s="43"/>
      <c r="AKJ2" s="44"/>
      <c r="AKK2" s="43"/>
      <c r="AKL2" s="44"/>
      <c r="AKM2" s="43"/>
      <c r="AKN2" s="44"/>
      <c r="AKO2" s="43"/>
      <c r="AKP2" s="44"/>
      <c r="AKQ2" s="43"/>
      <c r="AKR2" s="44"/>
      <c r="AKS2" s="43"/>
      <c r="AKT2" s="44"/>
      <c r="AKU2" s="43"/>
      <c r="AKV2" s="44"/>
      <c r="AKW2" s="43"/>
      <c r="AKX2" s="44"/>
      <c r="AKY2" s="43"/>
      <c r="AKZ2" s="44"/>
      <c r="ALA2" s="43"/>
      <c r="ALB2" s="44"/>
      <c r="ALC2" s="43"/>
      <c r="ALD2" s="44"/>
      <c r="ALE2" s="43"/>
      <c r="ALF2" s="44"/>
      <c r="ALG2" s="43"/>
      <c r="ALH2" s="44"/>
      <c r="ALI2" s="43"/>
      <c r="ALJ2" s="44"/>
      <c r="ALK2" s="43"/>
      <c r="ALL2" s="44"/>
      <c r="ALM2" s="43"/>
      <c r="ALN2" s="44"/>
      <c r="ALO2" s="43"/>
      <c r="ALP2" s="44"/>
      <c r="ALQ2" s="43"/>
      <c r="ALR2" s="44"/>
      <c r="ALS2" s="43"/>
      <c r="ALT2" s="44"/>
      <c r="ALU2" s="43"/>
      <c r="ALV2" s="44"/>
      <c r="ALW2" s="43"/>
      <c r="ALX2" s="44"/>
      <c r="ALY2" s="43"/>
      <c r="ALZ2" s="44"/>
      <c r="AMA2" s="43"/>
      <c r="AMB2" s="44"/>
      <c r="AMC2" s="43"/>
      <c r="AMD2" s="44"/>
      <c r="AME2" s="43"/>
      <c r="AMF2" s="44"/>
      <c r="AMG2" s="43"/>
      <c r="AMH2" s="44"/>
      <c r="AMI2" s="43"/>
      <c r="AMJ2" s="44"/>
      <c r="AMK2" s="43"/>
      <c r="AML2" s="44"/>
      <c r="AMM2" s="43"/>
      <c r="AMN2" s="44"/>
      <c r="AMO2" s="43"/>
      <c r="AMP2" s="44"/>
      <c r="AMQ2" s="43"/>
      <c r="AMR2" s="44"/>
      <c r="AMS2" s="43"/>
      <c r="AMT2" s="44"/>
      <c r="AMU2" s="43"/>
      <c r="AMV2" s="44"/>
      <c r="AMW2" s="43"/>
      <c r="AMX2" s="44"/>
      <c r="AMY2" s="43"/>
      <c r="AMZ2" s="44"/>
      <c r="ANA2" s="43"/>
      <c r="ANB2" s="44"/>
      <c r="ANC2" s="43"/>
      <c r="AND2" s="44"/>
      <c r="ANE2" s="43"/>
      <c r="ANF2" s="44"/>
      <c r="ANG2" s="43"/>
      <c r="ANH2" s="44"/>
      <c r="ANI2" s="43"/>
      <c r="ANJ2" s="44"/>
      <c r="ANK2" s="43"/>
      <c r="ANL2" s="44"/>
      <c r="ANM2" s="43"/>
      <c r="ANN2" s="44"/>
      <c r="ANO2" s="43"/>
      <c r="ANP2" s="44"/>
      <c r="ANQ2" s="43"/>
      <c r="ANR2" s="44"/>
      <c r="ANS2" s="43"/>
      <c r="ANT2" s="44"/>
      <c r="ANU2" s="43"/>
      <c r="ANV2" s="44"/>
      <c r="ANW2" s="43"/>
      <c r="ANX2" s="44"/>
      <c r="ANY2" s="43"/>
      <c r="ANZ2" s="44"/>
      <c r="AOA2" s="43"/>
      <c r="AOB2" s="44"/>
      <c r="AOC2" s="43"/>
      <c r="AOD2" s="44"/>
      <c r="AOE2" s="43"/>
      <c r="AOF2" s="44"/>
      <c r="AOG2" s="43"/>
      <c r="AOH2" s="44"/>
      <c r="AOI2" s="43"/>
      <c r="AOJ2" s="44"/>
      <c r="AOK2" s="43"/>
      <c r="AOL2" s="44"/>
      <c r="AOM2" s="43"/>
      <c r="AON2" s="44"/>
      <c r="AOO2" s="43"/>
      <c r="AOP2" s="44"/>
      <c r="AOQ2" s="43"/>
      <c r="AOR2" s="44"/>
      <c r="AOS2" s="43"/>
      <c r="AOT2" s="44"/>
      <c r="AOU2" s="43"/>
      <c r="AOV2" s="44"/>
      <c r="AOW2" s="43"/>
      <c r="AOX2" s="44"/>
      <c r="AOY2" s="43"/>
      <c r="AOZ2" s="44"/>
      <c r="APA2" s="43"/>
      <c r="APB2" s="44"/>
      <c r="APC2" s="43"/>
      <c r="APD2" s="44"/>
      <c r="APE2" s="43"/>
      <c r="APF2" s="44"/>
      <c r="APG2" s="43"/>
      <c r="APH2" s="44"/>
      <c r="API2" s="43"/>
      <c r="APJ2" s="44"/>
      <c r="APK2" s="43"/>
      <c r="APL2" s="44"/>
      <c r="APM2" s="43"/>
      <c r="APN2" s="44"/>
      <c r="APO2" s="43"/>
      <c r="APP2" s="44"/>
      <c r="APQ2" s="43"/>
      <c r="APR2" s="44"/>
      <c r="APS2" s="43"/>
      <c r="APT2" s="44"/>
      <c r="APU2" s="43"/>
      <c r="APV2" s="44"/>
      <c r="APW2" s="43"/>
      <c r="APX2" s="44"/>
      <c r="APY2" s="43"/>
      <c r="APZ2" s="44"/>
      <c r="AQA2" s="43"/>
      <c r="AQB2" s="44"/>
      <c r="AQC2" s="43"/>
      <c r="AQD2" s="44"/>
      <c r="AQE2" s="43"/>
      <c r="AQF2" s="44"/>
      <c r="AQG2" s="43"/>
      <c r="AQH2" s="44"/>
      <c r="AQI2" s="43"/>
      <c r="AQJ2" s="44"/>
      <c r="AQK2" s="43"/>
      <c r="AQL2" s="44"/>
      <c r="AQM2" s="43"/>
      <c r="AQN2" s="44"/>
      <c r="AQO2" s="43"/>
      <c r="AQP2" s="44"/>
      <c r="AQQ2" s="43"/>
      <c r="AQR2" s="44"/>
      <c r="AQS2" s="43"/>
      <c r="AQT2" s="44"/>
      <c r="AQU2" s="43"/>
      <c r="AQV2" s="44"/>
      <c r="AQW2" s="43"/>
      <c r="AQX2" s="44"/>
      <c r="AQY2" s="43"/>
      <c r="AQZ2" s="44"/>
      <c r="ARA2" s="43"/>
      <c r="ARB2" s="44"/>
      <c r="ARC2" s="43"/>
      <c r="ARD2" s="44"/>
      <c r="ARE2" s="43"/>
      <c r="ARF2" s="44"/>
      <c r="ARG2" s="43"/>
      <c r="ARH2" s="44"/>
      <c r="ARI2" s="43"/>
      <c r="ARJ2" s="44"/>
      <c r="ARK2" s="43"/>
      <c r="ARL2" s="44"/>
      <c r="ARM2" s="43"/>
      <c r="ARN2" s="44"/>
      <c r="ARO2" s="43"/>
      <c r="ARP2" s="44"/>
      <c r="ARQ2" s="43"/>
      <c r="ARR2" s="44"/>
      <c r="ARS2" s="43"/>
      <c r="ART2" s="44"/>
      <c r="ARU2" s="43"/>
      <c r="ARV2" s="44"/>
      <c r="ARW2" s="43"/>
      <c r="ARX2" s="44"/>
      <c r="ARY2" s="43"/>
      <c r="ARZ2" s="44"/>
      <c r="ASA2" s="43"/>
      <c r="ASB2" s="44"/>
      <c r="ASC2" s="43"/>
      <c r="ASD2" s="44"/>
      <c r="ASE2" s="43"/>
      <c r="ASF2" s="44"/>
      <c r="ASG2" s="43"/>
      <c r="ASH2" s="44"/>
      <c r="ASI2" s="43"/>
      <c r="ASJ2" s="44"/>
      <c r="ASK2" s="43"/>
      <c r="ASL2" s="44"/>
      <c r="ASM2" s="43"/>
      <c r="ASN2" s="44"/>
      <c r="ASO2" s="43"/>
      <c r="ASP2" s="44"/>
      <c r="ASQ2" s="43"/>
      <c r="ASR2" s="44"/>
      <c r="ASS2" s="43"/>
      <c r="AST2" s="44"/>
      <c r="ASU2" s="43"/>
      <c r="ASV2" s="44"/>
      <c r="ASW2" s="43"/>
      <c r="ASX2" s="44"/>
      <c r="ASY2" s="43"/>
      <c r="ASZ2" s="44"/>
      <c r="ATA2" s="43"/>
      <c r="ATB2" s="44"/>
      <c r="ATC2" s="43"/>
      <c r="ATD2" s="44"/>
      <c r="ATE2" s="43"/>
      <c r="ATF2" s="44"/>
      <c r="ATG2" s="43"/>
      <c r="ATH2" s="44"/>
      <c r="ATI2" s="43"/>
      <c r="ATJ2" s="44"/>
      <c r="ATK2" s="43"/>
      <c r="ATL2" s="44"/>
      <c r="ATM2" s="43"/>
      <c r="ATN2" s="44"/>
      <c r="ATO2" s="43"/>
      <c r="ATP2" s="44"/>
      <c r="ATQ2" s="43"/>
      <c r="ATR2" s="44"/>
      <c r="ATS2" s="43"/>
      <c r="ATT2" s="44"/>
      <c r="ATU2" s="43"/>
      <c r="ATV2" s="44"/>
      <c r="ATW2" s="43"/>
      <c r="ATX2" s="44"/>
      <c r="ATY2" s="43"/>
      <c r="ATZ2" s="44"/>
      <c r="AUA2" s="43"/>
      <c r="AUB2" s="44"/>
      <c r="AUC2" s="43"/>
      <c r="AUD2" s="44"/>
      <c r="AUE2" s="43"/>
      <c r="AUF2" s="44"/>
      <c r="AUG2" s="43"/>
      <c r="AUH2" s="44"/>
      <c r="AUI2" s="43"/>
      <c r="AUJ2" s="44"/>
      <c r="AUK2" s="43"/>
      <c r="AUL2" s="44"/>
      <c r="AUM2" s="43"/>
      <c r="AUN2" s="44"/>
      <c r="AUO2" s="43"/>
      <c r="AUP2" s="44"/>
      <c r="AUQ2" s="43"/>
      <c r="AUR2" s="44"/>
      <c r="AUS2" s="43"/>
      <c r="AUT2" s="44"/>
      <c r="AUU2" s="43"/>
      <c r="AUV2" s="44"/>
      <c r="AUW2" s="43"/>
      <c r="AUX2" s="44"/>
      <c r="AUY2" s="43"/>
      <c r="AUZ2" s="44"/>
      <c r="AVA2" s="43"/>
      <c r="AVB2" s="44"/>
      <c r="AVC2" s="43"/>
      <c r="AVD2" s="44"/>
      <c r="AVE2" s="43"/>
      <c r="AVF2" s="44"/>
      <c r="AVG2" s="43"/>
      <c r="AVH2" s="44"/>
      <c r="AVI2" s="43"/>
      <c r="AVJ2" s="44"/>
      <c r="AVK2" s="43"/>
      <c r="AVL2" s="44"/>
      <c r="AVM2" s="43"/>
      <c r="AVN2" s="44"/>
      <c r="AVO2" s="43"/>
      <c r="AVP2" s="44"/>
      <c r="AVQ2" s="43"/>
      <c r="AVR2" s="44"/>
      <c r="AVS2" s="43"/>
      <c r="AVT2" s="44"/>
      <c r="AVU2" s="43"/>
      <c r="AVV2" s="44"/>
      <c r="AVW2" s="43"/>
      <c r="AVX2" s="44"/>
      <c r="AVY2" s="43"/>
      <c r="AVZ2" s="44"/>
      <c r="AWA2" s="43"/>
      <c r="AWB2" s="44"/>
      <c r="AWC2" s="43"/>
      <c r="AWD2" s="44"/>
      <c r="AWE2" s="43"/>
      <c r="AWF2" s="44"/>
      <c r="AWG2" s="43"/>
      <c r="AWH2" s="44"/>
      <c r="AWI2" s="43"/>
      <c r="AWJ2" s="44"/>
      <c r="AWK2" s="43"/>
      <c r="AWL2" s="44"/>
      <c r="AWM2" s="43"/>
      <c r="AWN2" s="44"/>
      <c r="AWO2" s="43"/>
      <c r="AWP2" s="44"/>
      <c r="AWQ2" s="43"/>
      <c r="AWR2" s="44"/>
      <c r="AWS2" s="43"/>
      <c r="AWT2" s="44"/>
      <c r="AWU2" s="43"/>
      <c r="AWV2" s="44"/>
      <c r="AWW2" s="43"/>
      <c r="AWX2" s="44"/>
      <c r="AWY2" s="43"/>
      <c r="AWZ2" s="44"/>
      <c r="AXA2" s="43"/>
      <c r="AXB2" s="44"/>
      <c r="AXC2" s="43"/>
      <c r="AXD2" s="44"/>
      <c r="AXE2" s="43"/>
      <c r="AXF2" s="44"/>
      <c r="AXG2" s="43"/>
      <c r="AXH2" s="44"/>
      <c r="AXI2" s="43"/>
      <c r="AXJ2" s="44"/>
      <c r="AXK2" s="43"/>
      <c r="AXL2" s="44"/>
      <c r="AXM2" s="43"/>
      <c r="AXN2" s="44"/>
      <c r="AXO2" s="43"/>
      <c r="AXP2" s="44"/>
      <c r="AXQ2" s="43"/>
      <c r="AXR2" s="44"/>
      <c r="AXS2" s="43"/>
      <c r="AXT2" s="44"/>
      <c r="AXU2" s="43"/>
      <c r="AXV2" s="44"/>
      <c r="AXW2" s="43"/>
      <c r="AXX2" s="44"/>
      <c r="AXY2" s="43"/>
      <c r="AXZ2" s="44"/>
      <c r="AYA2" s="43"/>
      <c r="AYB2" s="44"/>
      <c r="AYC2" s="43"/>
      <c r="AYD2" s="44"/>
      <c r="AYE2" s="43"/>
      <c r="AYF2" s="44"/>
      <c r="AYG2" s="43"/>
      <c r="AYH2" s="44"/>
      <c r="AYI2" s="43"/>
      <c r="AYJ2" s="44"/>
      <c r="AYK2" s="43"/>
      <c r="AYL2" s="44"/>
      <c r="AYM2" s="43"/>
      <c r="AYN2" s="44"/>
      <c r="AYO2" s="43"/>
      <c r="AYP2" s="44"/>
      <c r="AYQ2" s="43"/>
      <c r="AYR2" s="44"/>
      <c r="AYS2" s="43"/>
      <c r="AYT2" s="44"/>
      <c r="AYU2" s="43"/>
      <c r="AYV2" s="44"/>
      <c r="AYW2" s="43"/>
      <c r="AYX2" s="44"/>
      <c r="AYY2" s="43"/>
      <c r="AYZ2" s="44"/>
      <c r="AZA2" s="43"/>
      <c r="AZB2" s="44"/>
      <c r="AZC2" s="43"/>
      <c r="AZD2" s="44"/>
      <c r="AZE2" s="43"/>
      <c r="AZF2" s="44"/>
      <c r="AZG2" s="43"/>
      <c r="AZH2" s="44"/>
      <c r="AZI2" s="43"/>
      <c r="AZJ2" s="44"/>
      <c r="AZK2" s="43"/>
      <c r="AZL2" s="44"/>
      <c r="AZM2" s="43"/>
      <c r="AZN2" s="44"/>
      <c r="AZO2" s="43"/>
      <c r="AZP2" s="44"/>
      <c r="AZQ2" s="43"/>
      <c r="AZR2" s="44"/>
      <c r="AZS2" s="43"/>
      <c r="AZT2" s="44"/>
      <c r="AZU2" s="43"/>
      <c r="AZV2" s="44"/>
      <c r="AZW2" s="43"/>
      <c r="AZX2" s="44"/>
      <c r="AZY2" s="43"/>
      <c r="AZZ2" s="44"/>
      <c r="BAA2" s="43"/>
      <c r="BAB2" s="44"/>
      <c r="BAC2" s="43"/>
      <c r="BAD2" s="44"/>
      <c r="BAE2" s="43"/>
      <c r="BAF2" s="44"/>
      <c r="BAG2" s="43"/>
      <c r="BAH2" s="44"/>
      <c r="BAI2" s="43"/>
      <c r="BAJ2" s="44"/>
      <c r="BAK2" s="43"/>
      <c r="BAL2" s="44"/>
      <c r="BAM2" s="43"/>
      <c r="BAN2" s="44"/>
      <c r="BAO2" s="43"/>
      <c r="BAP2" s="44"/>
      <c r="BAQ2" s="43"/>
      <c r="BAR2" s="44"/>
      <c r="BAS2" s="43"/>
      <c r="BAT2" s="44"/>
      <c r="BAU2" s="43"/>
      <c r="BAV2" s="44"/>
      <c r="BAW2" s="43"/>
      <c r="BAX2" s="44"/>
      <c r="BAY2" s="43"/>
      <c r="BAZ2" s="44"/>
      <c r="BBA2" s="43"/>
      <c r="BBB2" s="44"/>
      <c r="BBC2" s="43"/>
      <c r="BBD2" s="44"/>
      <c r="BBE2" s="43"/>
      <c r="BBF2" s="44"/>
      <c r="BBG2" s="43"/>
      <c r="BBH2" s="44"/>
      <c r="BBI2" s="43"/>
      <c r="BBJ2" s="44"/>
      <c r="BBK2" s="43"/>
      <c r="BBL2" s="44"/>
      <c r="BBM2" s="43"/>
      <c r="BBN2" s="44"/>
      <c r="BBO2" s="43"/>
      <c r="BBP2" s="44"/>
      <c r="BBQ2" s="43"/>
      <c r="BBR2" s="44"/>
      <c r="BBS2" s="43"/>
      <c r="BBT2" s="44"/>
      <c r="BBU2" s="43"/>
      <c r="BBV2" s="44"/>
      <c r="BBW2" s="43"/>
      <c r="BBX2" s="44"/>
      <c r="BBY2" s="43"/>
      <c r="BBZ2" s="44"/>
      <c r="BCA2" s="43"/>
      <c r="BCB2" s="44"/>
      <c r="BCC2" s="43"/>
      <c r="BCD2" s="44"/>
      <c r="BCE2" s="43"/>
      <c r="BCF2" s="44"/>
      <c r="BCG2" s="43"/>
      <c r="BCH2" s="44"/>
      <c r="BCI2" s="43"/>
      <c r="BCJ2" s="44"/>
      <c r="BCK2" s="43"/>
      <c r="BCL2" s="44"/>
      <c r="BCM2" s="43"/>
      <c r="BCN2" s="44"/>
      <c r="BCO2" s="43"/>
      <c r="BCP2" s="44"/>
      <c r="BCQ2" s="43"/>
      <c r="BCR2" s="44"/>
      <c r="BCS2" s="43"/>
      <c r="BCT2" s="44"/>
      <c r="BCU2" s="43"/>
      <c r="BCV2" s="44"/>
      <c r="BCW2" s="43"/>
      <c r="BCX2" s="44"/>
      <c r="BCY2" s="43"/>
      <c r="BCZ2" s="44"/>
      <c r="BDA2" s="43"/>
      <c r="BDB2" s="44"/>
      <c r="BDC2" s="43"/>
      <c r="BDD2" s="44"/>
      <c r="BDE2" s="43"/>
      <c r="BDF2" s="44"/>
      <c r="BDG2" s="43"/>
      <c r="BDH2" s="44"/>
      <c r="BDI2" s="43"/>
      <c r="BDJ2" s="44"/>
      <c r="BDK2" s="43"/>
      <c r="BDL2" s="44"/>
      <c r="BDM2" s="43"/>
      <c r="BDN2" s="44"/>
      <c r="BDO2" s="43"/>
      <c r="BDP2" s="44"/>
      <c r="BDQ2" s="43"/>
      <c r="BDR2" s="44"/>
      <c r="BDS2" s="43"/>
      <c r="BDT2" s="44"/>
      <c r="BDU2" s="43"/>
      <c r="BDV2" s="44"/>
      <c r="BDW2" s="43"/>
      <c r="BDX2" s="44"/>
      <c r="BDY2" s="43"/>
      <c r="BDZ2" s="44"/>
      <c r="BEA2" s="43"/>
      <c r="BEB2" s="44"/>
      <c r="BEC2" s="43"/>
      <c r="BED2" s="44"/>
      <c r="BEE2" s="43"/>
      <c r="BEF2" s="44"/>
      <c r="BEG2" s="43"/>
      <c r="BEH2" s="44"/>
      <c r="BEI2" s="43"/>
      <c r="BEJ2" s="44"/>
      <c r="BEK2" s="43"/>
      <c r="BEL2" s="44"/>
      <c r="BEM2" s="43"/>
      <c r="BEN2" s="44"/>
      <c r="BEO2" s="43"/>
      <c r="BEP2" s="44"/>
      <c r="BEQ2" s="43"/>
      <c r="BER2" s="44"/>
      <c r="BES2" s="43"/>
      <c r="BET2" s="44"/>
      <c r="BEU2" s="43"/>
      <c r="BEV2" s="44"/>
      <c r="BEW2" s="43"/>
      <c r="BEX2" s="44"/>
      <c r="BEY2" s="43"/>
      <c r="BEZ2" s="44"/>
      <c r="BFA2" s="43"/>
      <c r="BFB2" s="44"/>
      <c r="BFC2" s="43"/>
      <c r="BFD2" s="44"/>
      <c r="BFE2" s="43"/>
      <c r="BFF2" s="44"/>
      <c r="BFG2" s="43"/>
      <c r="BFH2" s="44"/>
      <c r="BFI2" s="43"/>
      <c r="BFJ2" s="44"/>
      <c r="BFK2" s="43"/>
      <c r="BFL2" s="44"/>
      <c r="BFM2" s="43"/>
      <c r="BFN2" s="44"/>
      <c r="BFO2" s="43"/>
      <c r="BFP2" s="44"/>
      <c r="BFQ2" s="43"/>
      <c r="BFR2" s="44"/>
      <c r="BFS2" s="43"/>
      <c r="BFT2" s="44"/>
      <c r="BFU2" s="43"/>
      <c r="BFV2" s="44"/>
      <c r="BFW2" s="43"/>
      <c r="BFX2" s="44"/>
      <c r="BFY2" s="43"/>
      <c r="BFZ2" s="44"/>
      <c r="BGA2" s="43"/>
      <c r="BGB2" s="44"/>
      <c r="BGC2" s="43"/>
      <c r="BGD2" s="44"/>
      <c r="BGE2" s="43"/>
      <c r="BGF2" s="44"/>
      <c r="BGG2" s="43"/>
      <c r="BGH2" s="44"/>
      <c r="BGI2" s="43"/>
      <c r="BGJ2" s="44"/>
      <c r="BGK2" s="43"/>
      <c r="BGL2" s="44"/>
      <c r="BGM2" s="43"/>
      <c r="BGN2" s="44"/>
      <c r="BGO2" s="43"/>
      <c r="BGP2" s="44"/>
      <c r="BGQ2" s="43"/>
      <c r="BGR2" s="44"/>
      <c r="BGS2" s="43"/>
      <c r="BGT2" s="44"/>
      <c r="BGU2" s="43"/>
      <c r="BGV2" s="44"/>
      <c r="BGW2" s="43"/>
      <c r="BGX2" s="44"/>
      <c r="BGY2" s="43"/>
      <c r="BGZ2" s="44"/>
      <c r="BHA2" s="43"/>
      <c r="BHB2" s="44"/>
      <c r="BHC2" s="43"/>
      <c r="BHD2" s="44"/>
      <c r="BHE2" s="43"/>
      <c r="BHF2" s="44"/>
      <c r="BHG2" s="43"/>
      <c r="BHH2" s="44"/>
      <c r="BHI2" s="43"/>
      <c r="BHJ2" s="44"/>
      <c r="BHK2" s="43"/>
      <c r="BHL2" s="44"/>
      <c r="BHM2" s="43"/>
      <c r="BHN2" s="44"/>
      <c r="BHO2" s="43"/>
      <c r="BHP2" s="44"/>
      <c r="BHQ2" s="43"/>
      <c r="BHR2" s="44"/>
      <c r="BHS2" s="43"/>
      <c r="BHT2" s="44"/>
      <c r="BHU2" s="43"/>
      <c r="BHV2" s="44"/>
      <c r="BHW2" s="43"/>
      <c r="BHX2" s="44"/>
      <c r="BHY2" s="43"/>
      <c r="BHZ2" s="44"/>
      <c r="BIA2" s="43"/>
      <c r="BIB2" s="44"/>
      <c r="BIC2" s="43"/>
      <c r="BID2" s="44"/>
      <c r="BIE2" s="43"/>
      <c r="BIF2" s="44"/>
      <c r="BIG2" s="43"/>
      <c r="BIH2" s="44"/>
      <c r="BII2" s="43"/>
      <c r="BIJ2" s="44"/>
      <c r="BIK2" s="43"/>
      <c r="BIL2" s="44"/>
      <c r="BIM2" s="43"/>
      <c r="BIN2" s="44"/>
      <c r="BIO2" s="43"/>
      <c r="BIP2" s="44"/>
      <c r="BIQ2" s="43"/>
      <c r="BIR2" s="44"/>
      <c r="BIS2" s="43"/>
      <c r="BIT2" s="44"/>
      <c r="BIU2" s="43"/>
      <c r="BIV2" s="44"/>
      <c r="BIW2" s="43"/>
      <c r="BIX2" s="44"/>
      <c r="BIY2" s="43"/>
      <c r="BIZ2" s="44"/>
      <c r="BJA2" s="43"/>
      <c r="BJB2" s="44"/>
      <c r="BJC2" s="43"/>
      <c r="BJD2" s="44"/>
      <c r="BJE2" s="43"/>
      <c r="BJF2" s="44"/>
      <c r="BJG2" s="43"/>
      <c r="BJH2" s="44"/>
      <c r="BJI2" s="43"/>
      <c r="BJJ2" s="44"/>
      <c r="BJK2" s="43"/>
      <c r="BJL2" s="44"/>
      <c r="BJM2" s="43"/>
      <c r="BJN2" s="44"/>
      <c r="BJO2" s="43"/>
      <c r="BJP2" s="44"/>
      <c r="BJQ2" s="43"/>
      <c r="BJR2" s="44"/>
      <c r="BJS2" s="43"/>
      <c r="BJT2" s="44"/>
      <c r="BJU2" s="43"/>
      <c r="BJV2" s="44"/>
      <c r="BJW2" s="43"/>
      <c r="BJX2" s="44"/>
      <c r="BJY2" s="43"/>
      <c r="BJZ2" s="44"/>
      <c r="BKA2" s="43"/>
      <c r="BKB2" s="44"/>
      <c r="BKC2" s="43"/>
      <c r="BKD2" s="44"/>
      <c r="BKE2" s="43"/>
      <c r="BKF2" s="44"/>
      <c r="BKG2" s="43"/>
      <c r="BKH2" s="44"/>
      <c r="BKI2" s="43"/>
      <c r="BKJ2" s="44"/>
      <c r="BKK2" s="43"/>
      <c r="BKL2" s="44"/>
      <c r="BKM2" s="43"/>
      <c r="BKN2" s="44"/>
      <c r="BKO2" s="43"/>
      <c r="BKP2" s="44"/>
      <c r="BKQ2" s="43"/>
      <c r="BKR2" s="44"/>
      <c r="BKS2" s="43"/>
      <c r="BKT2" s="44"/>
      <c r="BKU2" s="43"/>
      <c r="BKV2" s="44"/>
      <c r="BKW2" s="43"/>
      <c r="BKX2" s="44"/>
      <c r="BKY2" s="43"/>
      <c r="BKZ2" s="44"/>
      <c r="BLA2" s="43"/>
      <c r="BLB2" s="44"/>
      <c r="BLC2" s="43"/>
      <c r="BLD2" s="44"/>
      <c r="BLE2" s="43"/>
      <c r="BLF2" s="44"/>
      <c r="BLG2" s="43"/>
      <c r="BLH2" s="44"/>
      <c r="BLI2" s="43"/>
      <c r="BLJ2" s="44"/>
      <c r="BLK2" s="43"/>
      <c r="BLL2" s="44"/>
      <c r="BLM2" s="43"/>
      <c r="BLN2" s="44"/>
      <c r="BLO2" s="43"/>
      <c r="BLP2" s="44"/>
      <c r="BLQ2" s="43"/>
      <c r="BLR2" s="44"/>
      <c r="BLS2" s="43"/>
      <c r="BLT2" s="44"/>
      <c r="BLU2" s="43"/>
      <c r="BLV2" s="44"/>
      <c r="BLW2" s="43"/>
      <c r="BLX2" s="44"/>
      <c r="BLY2" s="43"/>
      <c r="BLZ2" s="44"/>
      <c r="BMA2" s="43"/>
      <c r="BMB2" s="44"/>
      <c r="BMC2" s="43"/>
      <c r="BMD2" s="44"/>
      <c r="BME2" s="43"/>
      <c r="BMF2" s="44"/>
      <c r="BMG2" s="43"/>
      <c r="BMH2" s="44"/>
      <c r="BMI2" s="43"/>
      <c r="BMJ2" s="44"/>
      <c r="BMK2" s="43"/>
      <c r="BML2" s="44"/>
      <c r="BMM2" s="43"/>
      <c r="BMN2" s="44"/>
      <c r="BMO2" s="43"/>
      <c r="BMP2" s="44"/>
      <c r="BMQ2" s="43"/>
      <c r="BMR2" s="44"/>
      <c r="BMS2" s="43"/>
      <c r="BMT2" s="44"/>
      <c r="BMU2" s="43"/>
      <c r="BMV2" s="44"/>
      <c r="BMW2" s="43"/>
      <c r="BMX2" s="44"/>
      <c r="BMY2" s="43"/>
      <c r="BMZ2" s="44"/>
      <c r="BNA2" s="43"/>
      <c r="BNB2" s="44"/>
      <c r="BNC2" s="43"/>
      <c r="BND2" s="44"/>
      <c r="BNE2" s="43"/>
      <c r="BNF2" s="44"/>
      <c r="BNG2" s="43"/>
      <c r="BNH2" s="44"/>
      <c r="BNI2" s="43"/>
      <c r="BNJ2" s="44"/>
      <c r="BNK2" s="43"/>
      <c r="BNL2" s="44"/>
      <c r="BNM2" s="43"/>
      <c r="BNN2" s="44"/>
      <c r="BNO2" s="43"/>
      <c r="BNP2" s="44"/>
      <c r="BNQ2" s="43"/>
      <c r="BNR2" s="44"/>
      <c r="BNS2" s="43"/>
      <c r="BNT2" s="44"/>
      <c r="BNU2" s="43"/>
      <c r="BNV2" s="44"/>
      <c r="BNW2" s="43"/>
      <c r="BNX2" s="44"/>
      <c r="BNY2" s="43"/>
      <c r="BNZ2" s="44"/>
      <c r="BOA2" s="43"/>
      <c r="BOB2" s="44"/>
      <c r="BOC2" s="43"/>
      <c r="BOD2" s="44"/>
      <c r="BOE2" s="43"/>
      <c r="BOF2" s="44"/>
      <c r="BOG2" s="43"/>
      <c r="BOH2" s="44"/>
      <c r="BOI2" s="43"/>
      <c r="BOJ2" s="44"/>
      <c r="BOK2" s="43"/>
      <c r="BOL2" s="44"/>
      <c r="BOM2" s="43"/>
      <c r="BON2" s="44"/>
      <c r="BOO2" s="43"/>
      <c r="BOP2" s="44"/>
      <c r="BOQ2" s="43"/>
      <c r="BOR2" s="44"/>
      <c r="BOS2" s="43"/>
      <c r="BOT2" s="44"/>
      <c r="BOU2" s="43"/>
      <c r="BOV2" s="44"/>
      <c r="BOW2" s="43"/>
      <c r="BOX2" s="44"/>
      <c r="BOY2" s="43"/>
      <c r="BOZ2" s="44"/>
      <c r="BPA2" s="43"/>
      <c r="BPB2" s="44"/>
      <c r="BPC2" s="43"/>
      <c r="BPD2" s="44"/>
      <c r="BPE2" s="43"/>
      <c r="BPF2" s="44"/>
      <c r="BPG2" s="43"/>
      <c r="BPH2" s="44"/>
      <c r="BPI2" s="43"/>
      <c r="BPJ2" s="44"/>
      <c r="BPK2" s="43"/>
      <c r="BPL2" s="44"/>
      <c r="BPM2" s="43"/>
      <c r="BPN2" s="44"/>
      <c r="BPO2" s="43"/>
      <c r="BPP2" s="44"/>
      <c r="BPQ2" s="43"/>
      <c r="BPR2" s="44"/>
      <c r="BPS2" s="43"/>
      <c r="BPT2" s="44"/>
      <c r="BPU2" s="43"/>
      <c r="BPV2" s="44"/>
      <c r="BPW2" s="43"/>
      <c r="BPX2" s="44"/>
      <c r="BPY2" s="43"/>
      <c r="BPZ2" s="44"/>
      <c r="BQA2" s="43"/>
      <c r="BQB2" s="44"/>
      <c r="BQC2" s="43"/>
      <c r="BQD2" s="44"/>
      <c r="BQE2" s="43"/>
      <c r="BQF2" s="44"/>
      <c r="BQG2" s="43"/>
      <c r="BQH2" s="44"/>
      <c r="BQI2" s="43"/>
      <c r="BQJ2" s="44"/>
      <c r="BQK2" s="43"/>
      <c r="BQL2" s="44"/>
      <c r="BQM2" s="43"/>
      <c r="BQN2" s="44"/>
      <c r="BQO2" s="43"/>
      <c r="BQP2" s="44"/>
      <c r="BQQ2" s="43"/>
      <c r="BQR2" s="44"/>
      <c r="BQS2" s="43"/>
      <c r="BQT2" s="44"/>
      <c r="BQU2" s="43"/>
      <c r="BQV2" s="44"/>
      <c r="BQW2" s="43"/>
      <c r="BQX2" s="44"/>
      <c r="BQY2" s="43"/>
      <c r="BQZ2" s="44"/>
      <c r="BRA2" s="43"/>
      <c r="BRB2" s="44"/>
      <c r="BRC2" s="43"/>
      <c r="BRD2" s="44"/>
      <c r="BRE2" s="43"/>
      <c r="BRF2" s="44"/>
      <c r="BRG2" s="43"/>
      <c r="BRH2" s="44"/>
      <c r="BRI2" s="43"/>
      <c r="BRJ2" s="44"/>
      <c r="BRK2" s="43"/>
      <c r="BRL2" s="44"/>
      <c r="BRM2" s="43"/>
      <c r="BRN2" s="44"/>
      <c r="BRO2" s="43"/>
      <c r="BRP2" s="44"/>
      <c r="BRQ2" s="43"/>
      <c r="BRR2" s="44"/>
      <c r="BRS2" s="43"/>
      <c r="BRT2" s="44"/>
      <c r="BRU2" s="43"/>
      <c r="BRV2" s="44"/>
      <c r="BRW2" s="43"/>
      <c r="BRX2" s="44"/>
      <c r="BRY2" s="43"/>
      <c r="BRZ2" s="44"/>
      <c r="BSA2" s="43"/>
      <c r="BSB2" s="44"/>
      <c r="BSC2" s="43"/>
      <c r="BSD2" s="44"/>
      <c r="BSE2" s="43"/>
      <c r="BSF2" s="44"/>
      <c r="BSG2" s="43"/>
      <c r="BSH2" s="44"/>
      <c r="BSI2" s="43"/>
      <c r="BSJ2" s="44"/>
      <c r="BSK2" s="43"/>
      <c r="BSL2" s="44"/>
      <c r="BSM2" s="43"/>
      <c r="BSN2" s="44"/>
      <c r="BSO2" s="43"/>
      <c r="BSP2" s="44"/>
      <c r="BSQ2" s="43"/>
      <c r="BSR2" s="44"/>
      <c r="BSS2" s="43"/>
      <c r="BST2" s="44"/>
      <c r="BSU2" s="43"/>
      <c r="BSV2" s="44"/>
      <c r="BSW2" s="43"/>
      <c r="BSX2" s="44"/>
      <c r="BSY2" s="43"/>
      <c r="BSZ2" s="44"/>
      <c r="BTA2" s="43"/>
      <c r="BTB2" s="44"/>
      <c r="BTC2" s="43"/>
      <c r="BTD2" s="44"/>
      <c r="BTE2" s="43"/>
      <c r="BTF2" s="44"/>
      <c r="BTG2" s="43"/>
      <c r="BTH2" s="44"/>
      <c r="BTI2" s="43"/>
      <c r="BTJ2" s="44"/>
      <c r="BTK2" s="43"/>
      <c r="BTL2" s="44"/>
      <c r="BTM2" s="43"/>
      <c r="BTN2" s="44"/>
      <c r="BTO2" s="43"/>
      <c r="BTP2" s="44"/>
      <c r="BTQ2" s="43"/>
      <c r="BTR2" s="44"/>
      <c r="BTS2" s="43"/>
      <c r="BTT2" s="44"/>
      <c r="BTU2" s="43"/>
      <c r="BTV2" s="44"/>
      <c r="BTW2" s="43"/>
      <c r="BTX2" s="44"/>
      <c r="BTY2" s="43"/>
      <c r="BTZ2" s="44"/>
      <c r="BUA2" s="43"/>
      <c r="BUB2" s="44"/>
      <c r="BUC2" s="43"/>
      <c r="BUD2" s="44"/>
      <c r="BUE2" s="43"/>
      <c r="BUF2" s="44"/>
      <c r="BUG2" s="43"/>
      <c r="BUH2" s="44"/>
      <c r="BUI2" s="43"/>
      <c r="BUJ2" s="44"/>
      <c r="BUK2" s="43"/>
      <c r="BUL2" s="44"/>
      <c r="BUM2" s="43"/>
      <c r="BUN2" s="44"/>
      <c r="BUO2" s="43"/>
      <c r="BUP2" s="44"/>
      <c r="BUQ2" s="43"/>
      <c r="BUR2" s="44"/>
      <c r="BUS2" s="43"/>
      <c r="BUT2" s="44"/>
      <c r="BUU2" s="43"/>
      <c r="BUV2" s="44"/>
      <c r="BUW2" s="43"/>
      <c r="BUX2" s="44"/>
      <c r="BUY2" s="43"/>
      <c r="BUZ2" s="44"/>
      <c r="BVA2" s="43"/>
      <c r="BVB2" s="44"/>
      <c r="BVC2" s="43"/>
      <c r="BVD2" s="44"/>
      <c r="BVE2" s="43"/>
      <c r="BVF2" s="44"/>
      <c r="BVG2" s="43"/>
      <c r="BVH2" s="44"/>
      <c r="BVI2" s="43"/>
      <c r="BVJ2" s="44"/>
      <c r="BVK2" s="43"/>
      <c r="BVL2" s="44"/>
      <c r="BVM2" s="43"/>
      <c r="BVN2" s="44"/>
      <c r="BVO2" s="43"/>
      <c r="BVP2" s="44"/>
      <c r="BVQ2" s="43"/>
      <c r="BVR2" s="44"/>
      <c r="BVS2" s="43"/>
      <c r="BVT2" s="44"/>
      <c r="BVU2" s="43"/>
      <c r="BVV2" s="44"/>
      <c r="BVW2" s="43"/>
      <c r="BVX2" s="44"/>
      <c r="BVY2" s="43"/>
      <c r="BVZ2" s="44"/>
      <c r="BWA2" s="43"/>
      <c r="BWB2" s="44"/>
      <c r="BWC2" s="43"/>
      <c r="BWD2" s="44"/>
      <c r="BWE2" s="43"/>
      <c r="BWF2" s="44"/>
      <c r="BWG2" s="43"/>
      <c r="BWH2" s="44"/>
      <c r="BWI2" s="43"/>
      <c r="BWJ2" s="44"/>
      <c r="BWK2" s="43"/>
      <c r="BWL2" s="44"/>
      <c r="BWM2" s="43"/>
      <c r="BWN2" s="44"/>
      <c r="BWO2" s="43"/>
      <c r="BWP2" s="44"/>
      <c r="BWQ2" s="43"/>
      <c r="BWR2" s="44"/>
      <c r="BWS2" s="43"/>
      <c r="BWT2" s="44"/>
      <c r="BWU2" s="43"/>
      <c r="BWV2" s="44"/>
      <c r="BWW2" s="43"/>
      <c r="BWX2" s="44"/>
      <c r="BWY2" s="43"/>
      <c r="BWZ2" s="44"/>
      <c r="BXA2" s="43"/>
      <c r="BXB2" s="44"/>
      <c r="BXC2" s="43"/>
      <c r="BXD2" s="44"/>
      <c r="BXE2" s="43"/>
      <c r="BXF2" s="44"/>
      <c r="BXG2" s="43"/>
      <c r="BXH2" s="44"/>
      <c r="BXI2" s="43"/>
      <c r="BXJ2" s="44"/>
      <c r="BXK2" s="43"/>
      <c r="BXL2" s="44"/>
      <c r="BXM2" s="43"/>
      <c r="BXN2" s="44"/>
      <c r="BXO2" s="43"/>
      <c r="BXP2" s="44"/>
      <c r="BXQ2" s="43"/>
      <c r="BXR2" s="44"/>
      <c r="BXS2" s="43"/>
      <c r="BXT2" s="44"/>
      <c r="BXU2" s="43"/>
      <c r="BXV2" s="44"/>
      <c r="BXW2" s="43"/>
      <c r="BXX2" s="44"/>
      <c r="BXY2" s="43"/>
      <c r="BXZ2" s="44"/>
      <c r="BYA2" s="43"/>
      <c r="BYB2" s="44"/>
      <c r="BYC2" s="43"/>
      <c r="BYD2" s="44"/>
      <c r="BYE2" s="43"/>
      <c r="BYF2" s="44"/>
      <c r="BYG2" s="43"/>
      <c r="BYH2" s="44"/>
      <c r="BYI2" s="43"/>
      <c r="BYJ2" s="44"/>
      <c r="BYK2" s="43"/>
      <c r="BYL2" s="44"/>
      <c r="BYM2" s="43"/>
      <c r="BYN2" s="44"/>
      <c r="BYO2" s="43"/>
      <c r="BYP2" s="44"/>
      <c r="BYQ2" s="43"/>
      <c r="BYR2" s="44"/>
      <c r="BYS2" s="43"/>
      <c r="BYT2" s="44"/>
      <c r="BYU2" s="43"/>
      <c r="BYV2" s="44"/>
      <c r="BYW2" s="43"/>
      <c r="BYX2" s="44"/>
      <c r="BYY2" s="43"/>
      <c r="BYZ2" s="44"/>
      <c r="BZA2" s="43"/>
      <c r="BZB2" s="44"/>
      <c r="BZC2" s="43"/>
      <c r="BZD2" s="44"/>
      <c r="BZE2" s="43"/>
      <c r="BZF2" s="44"/>
      <c r="BZG2" s="43"/>
      <c r="BZH2" s="44"/>
      <c r="BZI2" s="43"/>
      <c r="BZJ2" s="44"/>
      <c r="BZK2" s="43"/>
      <c r="BZL2" s="44"/>
      <c r="BZM2" s="43"/>
      <c r="BZN2" s="44"/>
      <c r="BZO2" s="43"/>
      <c r="BZP2" s="44"/>
      <c r="BZQ2" s="43"/>
      <c r="BZR2" s="44"/>
      <c r="BZS2" s="43"/>
      <c r="BZT2" s="44"/>
      <c r="BZU2" s="43"/>
      <c r="BZV2" s="44"/>
      <c r="BZW2" s="43"/>
      <c r="BZX2" s="44"/>
      <c r="BZY2" s="43"/>
      <c r="BZZ2" s="44"/>
      <c r="CAA2" s="43"/>
      <c r="CAB2" s="44"/>
      <c r="CAC2" s="43"/>
      <c r="CAD2" s="44"/>
      <c r="CAE2" s="43"/>
      <c r="CAF2" s="44"/>
      <c r="CAG2" s="43"/>
      <c r="CAH2" s="44"/>
      <c r="CAI2" s="43"/>
      <c r="CAJ2" s="44"/>
      <c r="CAK2" s="43"/>
      <c r="CAL2" s="44"/>
      <c r="CAM2" s="43"/>
      <c r="CAN2" s="44"/>
      <c r="CAO2" s="43"/>
      <c r="CAP2" s="44"/>
      <c r="CAQ2" s="43"/>
      <c r="CAR2" s="44"/>
      <c r="CAS2" s="43"/>
      <c r="CAT2" s="44"/>
      <c r="CAU2" s="43"/>
      <c r="CAV2" s="44"/>
      <c r="CAW2" s="43"/>
      <c r="CAX2" s="44"/>
      <c r="CAY2" s="43"/>
      <c r="CAZ2" s="44"/>
      <c r="CBA2" s="43"/>
      <c r="CBB2" s="44"/>
      <c r="CBC2" s="43"/>
      <c r="CBD2" s="44"/>
      <c r="CBE2" s="43"/>
      <c r="CBF2" s="44"/>
      <c r="CBG2" s="43"/>
      <c r="CBH2" s="44"/>
      <c r="CBI2" s="43"/>
      <c r="CBJ2" s="44"/>
      <c r="CBK2" s="43"/>
      <c r="CBL2" s="44"/>
      <c r="CBM2" s="43"/>
      <c r="CBN2" s="44"/>
      <c r="CBO2" s="43"/>
      <c r="CBP2" s="44"/>
      <c r="CBQ2" s="43"/>
      <c r="CBR2" s="44"/>
      <c r="CBS2" s="43"/>
      <c r="CBT2" s="44"/>
      <c r="CBU2" s="43"/>
      <c r="CBV2" s="44"/>
      <c r="CBW2" s="43"/>
      <c r="CBX2" s="44"/>
      <c r="CBY2" s="43"/>
      <c r="CBZ2" s="44"/>
      <c r="CCA2" s="43"/>
      <c r="CCB2" s="44"/>
      <c r="CCC2" s="43"/>
      <c r="CCD2" s="44"/>
      <c r="CCE2" s="43"/>
      <c r="CCF2" s="44"/>
      <c r="CCG2" s="43"/>
      <c r="CCH2" s="44"/>
      <c r="CCI2" s="43"/>
      <c r="CCJ2" s="44"/>
      <c r="CCK2" s="43"/>
      <c r="CCL2" s="44"/>
      <c r="CCM2" s="43"/>
      <c r="CCN2" s="44"/>
      <c r="CCO2" s="43"/>
      <c r="CCP2" s="44"/>
      <c r="CCQ2" s="43"/>
      <c r="CCR2" s="44"/>
      <c r="CCS2" s="43"/>
      <c r="CCT2" s="44"/>
      <c r="CCU2" s="43"/>
      <c r="CCV2" s="44"/>
      <c r="CCW2" s="43"/>
      <c r="CCX2" s="44"/>
      <c r="CCY2" s="43"/>
      <c r="CCZ2" s="44"/>
      <c r="CDA2" s="43"/>
      <c r="CDB2" s="44"/>
      <c r="CDC2" s="43"/>
      <c r="CDD2" s="44"/>
      <c r="CDE2" s="43"/>
      <c r="CDF2" s="44"/>
      <c r="CDG2" s="43"/>
      <c r="CDH2" s="44"/>
      <c r="CDI2" s="43"/>
      <c r="CDJ2" s="44"/>
      <c r="CDK2" s="43"/>
      <c r="CDL2" s="44"/>
      <c r="CDM2" s="43"/>
      <c r="CDN2" s="44"/>
      <c r="CDO2" s="43"/>
      <c r="CDP2" s="44"/>
      <c r="CDQ2" s="43"/>
      <c r="CDR2" s="44"/>
      <c r="CDS2" s="43"/>
      <c r="CDT2" s="44"/>
      <c r="CDU2" s="43"/>
      <c r="CDV2" s="44"/>
      <c r="CDW2" s="43"/>
      <c r="CDX2" s="44"/>
      <c r="CDY2" s="43"/>
      <c r="CDZ2" s="44"/>
      <c r="CEA2" s="43"/>
      <c r="CEB2" s="44"/>
      <c r="CEC2" s="43"/>
      <c r="CED2" s="44"/>
      <c r="CEE2" s="43"/>
      <c r="CEF2" s="44"/>
      <c r="CEG2" s="43"/>
      <c r="CEH2" s="44"/>
      <c r="CEI2" s="43"/>
      <c r="CEJ2" s="44"/>
      <c r="CEK2" s="43"/>
      <c r="CEL2" s="44"/>
      <c r="CEM2" s="43"/>
      <c r="CEN2" s="44"/>
      <c r="CEO2" s="43"/>
      <c r="CEP2" s="44"/>
      <c r="CEQ2" s="43"/>
      <c r="CER2" s="44"/>
      <c r="CES2" s="43"/>
      <c r="CET2" s="44"/>
      <c r="CEU2" s="43"/>
      <c r="CEV2" s="44"/>
      <c r="CEW2" s="43"/>
      <c r="CEX2" s="44"/>
      <c r="CEY2" s="43"/>
      <c r="CEZ2" s="44"/>
      <c r="CFA2" s="43"/>
      <c r="CFB2" s="44"/>
      <c r="CFC2" s="43"/>
      <c r="CFD2" s="44"/>
      <c r="CFE2" s="43"/>
      <c r="CFF2" s="44"/>
      <c r="CFG2" s="43"/>
      <c r="CFH2" s="44"/>
      <c r="CFI2" s="43"/>
      <c r="CFJ2" s="44"/>
      <c r="CFK2" s="43"/>
      <c r="CFL2" s="44"/>
      <c r="CFM2" s="43"/>
      <c r="CFN2" s="44"/>
      <c r="CFO2" s="43"/>
      <c r="CFP2" s="44"/>
      <c r="CFQ2" s="43"/>
      <c r="CFR2" s="44"/>
      <c r="CFS2" s="43"/>
      <c r="CFT2" s="44"/>
      <c r="CFU2" s="43"/>
      <c r="CFV2" s="44"/>
      <c r="CFW2" s="43"/>
      <c r="CFX2" s="44"/>
      <c r="CFY2" s="43"/>
      <c r="CFZ2" s="44"/>
      <c r="CGA2" s="43"/>
      <c r="CGB2" s="44"/>
      <c r="CGC2" s="43"/>
      <c r="CGD2" s="44"/>
      <c r="CGE2" s="43"/>
      <c r="CGF2" s="44"/>
      <c r="CGG2" s="43"/>
      <c r="CGH2" s="44"/>
      <c r="CGI2" s="43"/>
      <c r="CGJ2" s="44"/>
      <c r="CGK2" s="43"/>
      <c r="CGL2" s="44"/>
      <c r="CGM2" s="43"/>
      <c r="CGN2" s="44"/>
      <c r="CGO2" s="43"/>
      <c r="CGP2" s="44"/>
      <c r="CGQ2" s="43"/>
      <c r="CGR2" s="44"/>
      <c r="CGS2" s="43"/>
      <c r="CGT2" s="44"/>
      <c r="CGU2" s="43"/>
      <c r="CGV2" s="44"/>
      <c r="CGW2" s="43"/>
      <c r="CGX2" s="44"/>
      <c r="CGY2" s="43"/>
      <c r="CGZ2" s="44"/>
      <c r="CHA2" s="43"/>
      <c r="CHB2" s="44"/>
      <c r="CHC2" s="43"/>
      <c r="CHD2" s="44"/>
      <c r="CHE2" s="43"/>
      <c r="CHF2" s="44"/>
      <c r="CHG2" s="43"/>
      <c r="CHH2" s="44"/>
      <c r="CHI2" s="43"/>
      <c r="CHJ2" s="44"/>
      <c r="CHK2" s="43"/>
      <c r="CHL2" s="44"/>
      <c r="CHM2" s="43"/>
      <c r="CHN2" s="44"/>
      <c r="CHO2" s="43"/>
      <c r="CHP2" s="44"/>
      <c r="CHQ2" s="43"/>
      <c r="CHR2" s="44"/>
      <c r="CHS2" s="43"/>
      <c r="CHT2" s="44"/>
      <c r="CHU2" s="43"/>
      <c r="CHV2" s="44"/>
      <c r="CHW2" s="43"/>
      <c r="CHX2" s="44"/>
      <c r="CHY2" s="43"/>
      <c r="CHZ2" s="44"/>
      <c r="CIA2" s="43"/>
      <c r="CIB2" s="44"/>
      <c r="CIC2" s="43"/>
      <c r="CID2" s="44"/>
      <c r="CIE2" s="43"/>
      <c r="CIF2" s="44"/>
      <c r="CIG2" s="43"/>
      <c r="CIH2" s="44"/>
      <c r="CII2" s="43"/>
      <c r="CIJ2" s="44"/>
      <c r="CIK2" s="43"/>
      <c r="CIL2" s="44"/>
      <c r="CIM2" s="43"/>
      <c r="CIN2" s="44"/>
      <c r="CIO2" s="43"/>
      <c r="CIP2" s="44"/>
      <c r="CIQ2" s="43"/>
      <c r="CIR2" s="44"/>
      <c r="CIS2" s="43"/>
      <c r="CIT2" s="44"/>
      <c r="CIU2" s="43"/>
      <c r="CIV2" s="44"/>
      <c r="CIW2" s="43"/>
      <c r="CIX2" s="44"/>
      <c r="CIY2" s="43"/>
      <c r="CIZ2" s="44"/>
      <c r="CJA2" s="43"/>
      <c r="CJB2" s="44"/>
      <c r="CJC2" s="43"/>
      <c r="CJD2" s="44"/>
      <c r="CJE2" s="43"/>
      <c r="CJF2" s="44"/>
      <c r="CJG2" s="43"/>
      <c r="CJH2" s="44"/>
      <c r="CJI2" s="43"/>
      <c r="CJJ2" s="44"/>
      <c r="CJK2" s="43"/>
      <c r="CJL2" s="44"/>
      <c r="CJM2" s="43"/>
      <c r="CJN2" s="44"/>
      <c r="CJO2" s="43"/>
      <c r="CJP2" s="44"/>
      <c r="CJQ2" s="43"/>
      <c r="CJR2" s="44"/>
      <c r="CJS2" s="43"/>
      <c r="CJT2" s="44"/>
      <c r="CJU2" s="43"/>
      <c r="CJV2" s="44"/>
      <c r="CJW2" s="43"/>
      <c r="CJX2" s="44"/>
      <c r="CJY2" s="43"/>
      <c r="CJZ2" s="44"/>
      <c r="CKA2" s="43"/>
      <c r="CKB2" s="44"/>
      <c r="CKC2" s="43"/>
      <c r="CKD2" s="44"/>
      <c r="CKE2" s="43"/>
      <c r="CKF2" s="44"/>
      <c r="CKG2" s="43"/>
      <c r="CKH2" s="44"/>
      <c r="CKI2" s="43"/>
      <c r="CKJ2" s="44"/>
      <c r="CKK2" s="43"/>
      <c r="CKL2" s="44"/>
      <c r="CKM2" s="43"/>
      <c r="CKN2" s="44"/>
      <c r="CKO2" s="43"/>
      <c r="CKP2" s="44"/>
      <c r="CKQ2" s="43"/>
      <c r="CKR2" s="44"/>
      <c r="CKS2" s="43"/>
      <c r="CKT2" s="44"/>
      <c r="CKU2" s="43"/>
      <c r="CKV2" s="44"/>
      <c r="CKW2" s="43"/>
      <c r="CKX2" s="44"/>
      <c r="CKY2" s="43"/>
      <c r="CKZ2" s="44"/>
      <c r="CLA2" s="43"/>
      <c r="CLB2" s="44"/>
      <c r="CLC2" s="43"/>
      <c r="CLD2" s="44"/>
      <c r="CLE2" s="43"/>
      <c r="CLF2" s="44"/>
      <c r="CLG2" s="43"/>
      <c r="CLH2" s="44"/>
      <c r="CLI2" s="43"/>
      <c r="CLJ2" s="44"/>
      <c r="CLK2" s="43"/>
      <c r="CLL2" s="44"/>
      <c r="CLM2" s="43"/>
      <c r="CLN2" s="44"/>
      <c r="CLO2" s="43"/>
      <c r="CLP2" s="44"/>
      <c r="CLQ2" s="43"/>
      <c r="CLR2" s="44"/>
      <c r="CLS2" s="43"/>
      <c r="CLT2" s="44"/>
      <c r="CLU2" s="43"/>
      <c r="CLV2" s="44"/>
      <c r="CLW2" s="43"/>
      <c r="CLX2" s="44"/>
      <c r="CLY2" s="43"/>
      <c r="CLZ2" s="44"/>
      <c r="CMA2" s="43"/>
      <c r="CMB2" s="44"/>
      <c r="CMC2" s="43"/>
      <c r="CMD2" s="44"/>
      <c r="CME2" s="43"/>
      <c r="CMF2" s="44"/>
      <c r="CMG2" s="43"/>
      <c r="CMH2" s="44"/>
      <c r="CMI2" s="43"/>
      <c r="CMJ2" s="44"/>
      <c r="CMK2" s="43"/>
      <c r="CML2" s="44"/>
      <c r="CMM2" s="43"/>
      <c r="CMN2" s="44"/>
      <c r="CMO2" s="43"/>
      <c r="CMP2" s="44"/>
      <c r="CMQ2" s="43"/>
      <c r="CMR2" s="44"/>
      <c r="CMS2" s="43"/>
      <c r="CMT2" s="44"/>
      <c r="CMU2" s="43"/>
      <c r="CMV2" s="44"/>
      <c r="CMW2" s="43"/>
      <c r="CMX2" s="44"/>
      <c r="CMY2" s="43"/>
      <c r="CMZ2" s="44"/>
      <c r="CNA2" s="43"/>
      <c r="CNB2" s="44"/>
      <c r="CNC2" s="43"/>
      <c r="CND2" s="44"/>
      <c r="CNE2" s="43"/>
      <c r="CNF2" s="44"/>
      <c r="CNG2" s="43"/>
      <c r="CNH2" s="44"/>
      <c r="CNI2" s="43"/>
      <c r="CNJ2" s="44"/>
      <c r="CNK2" s="43"/>
      <c r="CNL2" s="44"/>
      <c r="CNM2" s="43"/>
      <c r="CNN2" s="44"/>
      <c r="CNO2" s="43"/>
      <c r="CNP2" s="44"/>
      <c r="CNQ2" s="43"/>
      <c r="CNR2" s="44"/>
      <c r="CNS2" s="43"/>
      <c r="CNT2" s="44"/>
      <c r="CNU2" s="43"/>
      <c r="CNV2" s="44"/>
      <c r="CNW2" s="43"/>
      <c r="CNX2" s="44"/>
      <c r="CNY2" s="43"/>
      <c r="CNZ2" s="44"/>
      <c r="COA2" s="43"/>
      <c r="COB2" s="44"/>
      <c r="COC2" s="43"/>
      <c r="COD2" s="44"/>
      <c r="COE2" s="43"/>
      <c r="COF2" s="44"/>
      <c r="COG2" s="43"/>
      <c r="COH2" s="44"/>
      <c r="COI2" s="43"/>
      <c r="COJ2" s="44"/>
      <c r="COK2" s="43"/>
      <c r="COL2" s="44"/>
      <c r="COM2" s="43"/>
      <c r="CON2" s="44"/>
      <c r="COO2" s="43"/>
      <c r="COP2" s="44"/>
      <c r="COQ2" s="43"/>
      <c r="COR2" s="44"/>
      <c r="COS2" s="43"/>
      <c r="COT2" s="44"/>
      <c r="COU2" s="43"/>
      <c r="COV2" s="44"/>
      <c r="COW2" s="43"/>
      <c r="COX2" s="44"/>
      <c r="COY2" s="43"/>
      <c r="COZ2" s="44"/>
      <c r="CPA2" s="43"/>
      <c r="CPB2" s="44"/>
      <c r="CPC2" s="43"/>
      <c r="CPD2" s="44"/>
      <c r="CPE2" s="43"/>
      <c r="CPF2" s="44"/>
      <c r="CPG2" s="43"/>
      <c r="CPH2" s="44"/>
      <c r="CPI2" s="43"/>
      <c r="CPJ2" s="44"/>
      <c r="CPK2" s="43"/>
      <c r="CPL2" s="44"/>
      <c r="CPM2" s="43"/>
      <c r="CPN2" s="44"/>
      <c r="CPO2" s="43"/>
      <c r="CPP2" s="44"/>
      <c r="CPQ2" s="43"/>
      <c r="CPR2" s="44"/>
      <c r="CPS2" s="43"/>
      <c r="CPT2" s="44"/>
      <c r="CPU2" s="43"/>
      <c r="CPV2" s="44"/>
      <c r="CPW2" s="43"/>
      <c r="CPX2" s="44"/>
      <c r="CPY2" s="43"/>
      <c r="CPZ2" s="44"/>
      <c r="CQA2" s="43"/>
      <c r="CQB2" s="44"/>
      <c r="CQC2" s="43"/>
      <c r="CQD2" s="44"/>
      <c r="CQE2" s="43"/>
      <c r="CQF2" s="44"/>
      <c r="CQG2" s="43"/>
      <c r="CQH2" s="44"/>
      <c r="CQI2" s="43"/>
      <c r="CQJ2" s="44"/>
      <c r="CQK2" s="43"/>
      <c r="CQL2" s="44"/>
      <c r="CQM2" s="43"/>
      <c r="CQN2" s="44"/>
      <c r="CQO2" s="43"/>
      <c r="CQP2" s="44"/>
      <c r="CQQ2" s="43"/>
      <c r="CQR2" s="44"/>
      <c r="CQS2" s="43"/>
      <c r="CQT2" s="44"/>
      <c r="CQU2" s="43"/>
      <c r="CQV2" s="44"/>
      <c r="CQW2" s="43"/>
      <c r="CQX2" s="44"/>
      <c r="CQY2" s="43"/>
      <c r="CQZ2" s="44"/>
      <c r="CRA2" s="43"/>
      <c r="CRB2" s="44"/>
      <c r="CRC2" s="43"/>
      <c r="CRD2" s="44"/>
      <c r="CRE2" s="43"/>
      <c r="CRF2" s="44"/>
      <c r="CRG2" s="43"/>
      <c r="CRH2" s="44"/>
      <c r="CRI2" s="43"/>
      <c r="CRJ2" s="44"/>
      <c r="CRK2" s="43"/>
      <c r="CRL2" s="44"/>
      <c r="CRM2" s="43"/>
      <c r="CRN2" s="44"/>
      <c r="CRO2" s="43"/>
      <c r="CRP2" s="44"/>
      <c r="CRQ2" s="43"/>
      <c r="CRR2" s="44"/>
      <c r="CRS2" s="43"/>
      <c r="CRT2" s="44"/>
      <c r="CRU2" s="43"/>
      <c r="CRV2" s="44"/>
      <c r="CRW2" s="43"/>
      <c r="CRX2" s="44"/>
      <c r="CRY2" s="43"/>
      <c r="CRZ2" s="44"/>
      <c r="CSA2" s="43"/>
      <c r="CSB2" s="44"/>
      <c r="CSC2" s="43"/>
      <c r="CSD2" s="44"/>
      <c r="CSE2" s="43"/>
      <c r="CSF2" s="44"/>
      <c r="CSG2" s="43"/>
      <c r="CSH2" s="44"/>
      <c r="CSI2" s="43"/>
      <c r="CSJ2" s="44"/>
      <c r="CSK2" s="43"/>
      <c r="CSL2" s="44"/>
      <c r="CSM2" s="43"/>
      <c r="CSN2" s="44"/>
      <c r="CSO2" s="43"/>
      <c r="CSP2" s="44"/>
      <c r="CSQ2" s="43"/>
      <c r="CSR2" s="44"/>
      <c r="CSS2" s="43"/>
      <c r="CST2" s="44"/>
      <c r="CSU2" s="43"/>
      <c r="CSV2" s="44"/>
      <c r="CSW2" s="43"/>
      <c r="CSX2" s="44"/>
      <c r="CSY2" s="43"/>
      <c r="CSZ2" s="44"/>
      <c r="CTA2" s="43"/>
      <c r="CTB2" s="44"/>
      <c r="CTC2" s="43"/>
      <c r="CTD2" s="44"/>
      <c r="CTE2" s="43"/>
      <c r="CTF2" s="44"/>
      <c r="CTG2" s="43"/>
      <c r="CTH2" s="44"/>
      <c r="CTI2" s="43"/>
      <c r="CTJ2" s="44"/>
      <c r="CTK2" s="43"/>
      <c r="CTL2" s="44"/>
      <c r="CTM2" s="43"/>
      <c r="CTN2" s="44"/>
      <c r="CTO2" s="43"/>
      <c r="CTP2" s="44"/>
      <c r="CTQ2" s="43"/>
      <c r="CTR2" s="44"/>
      <c r="CTS2" s="43"/>
      <c r="CTT2" s="44"/>
      <c r="CTU2" s="43"/>
      <c r="CTV2" s="44"/>
      <c r="CTW2" s="43"/>
      <c r="CTX2" s="44"/>
      <c r="CTY2" s="43"/>
      <c r="CTZ2" s="44"/>
      <c r="CUA2" s="43"/>
      <c r="CUB2" s="44"/>
      <c r="CUC2" s="43"/>
      <c r="CUD2" s="44"/>
      <c r="CUE2" s="43"/>
      <c r="CUF2" s="44"/>
      <c r="CUG2" s="43"/>
      <c r="CUH2" s="44"/>
      <c r="CUI2" s="43"/>
      <c r="CUJ2" s="44"/>
      <c r="CUK2" s="43"/>
      <c r="CUL2" s="44"/>
      <c r="CUM2" s="43"/>
      <c r="CUN2" s="44"/>
      <c r="CUO2" s="43"/>
      <c r="CUP2" s="44"/>
      <c r="CUQ2" s="43"/>
      <c r="CUR2" s="44"/>
      <c r="CUS2" s="43"/>
      <c r="CUT2" s="44"/>
      <c r="CUU2" s="43"/>
      <c r="CUV2" s="44"/>
      <c r="CUW2" s="43"/>
      <c r="CUX2" s="44"/>
      <c r="CUY2" s="43"/>
      <c r="CUZ2" s="44"/>
      <c r="CVA2" s="43"/>
      <c r="CVB2" s="44"/>
      <c r="CVC2" s="43"/>
      <c r="CVD2" s="44"/>
      <c r="CVE2" s="43"/>
      <c r="CVF2" s="44"/>
      <c r="CVG2" s="43"/>
      <c r="CVH2" s="44"/>
      <c r="CVI2" s="43"/>
      <c r="CVJ2" s="44"/>
      <c r="CVK2" s="43"/>
      <c r="CVL2" s="44"/>
      <c r="CVM2" s="43"/>
      <c r="CVN2" s="44"/>
      <c r="CVO2" s="43"/>
      <c r="CVP2" s="44"/>
      <c r="CVQ2" s="43"/>
      <c r="CVR2" s="44"/>
      <c r="CVS2" s="43"/>
      <c r="CVT2" s="44"/>
      <c r="CVU2" s="43"/>
      <c r="CVV2" s="44"/>
      <c r="CVW2" s="43"/>
      <c r="CVX2" s="44"/>
      <c r="CVY2" s="43"/>
      <c r="CVZ2" s="44"/>
      <c r="CWA2" s="43"/>
      <c r="CWB2" s="44"/>
      <c r="CWC2" s="43"/>
      <c r="CWD2" s="44"/>
      <c r="CWE2" s="43"/>
      <c r="CWF2" s="44"/>
      <c r="CWG2" s="43"/>
      <c r="CWH2" s="44"/>
      <c r="CWI2" s="43"/>
      <c r="CWJ2" s="44"/>
      <c r="CWK2" s="43"/>
      <c r="CWL2" s="44"/>
      <c r="CWM2" s="43"/>
      <c r="CWN2" s="44"/>
      <c r="CWO2" s="43"/>
      <c r="CWP2" s="44"/>
      <c r="CWQ2" s="43"/>
      <c r="CWR2" s="44"/>
      <c r="CWS2" s="43"/>
      <c r="CWT2" s="44"/>
      <c r="CWU2" s="43"/>
      <c r="CWV2" s="44"/>
      <c r="CWW2" s="43"/>
      <c r="CWX2" s="44"/>
      <c r="CWY2" s="43"/>
      <c r="CWZ2" s="44"/>
      <c r="CXA2" s="43"/>
      <c r="CXB2" s="44"/>
      <c r="CXC2" s="43"/>
      <c r="CXD2" s="44"/>
      <c r="CXE2" s="43"/>
      <c r="CXF2" s="44"/>
      <c r="CXG2" s="43"/>
      <c r="CXH2" s="44"/>
      <c r="CXI2" s="43"/>
      <c r="CXJ2" s="44"/>
      <c r="CXK2" s="43"/>
      <c r="CXL2" s="44"/>
      <c r="CXM2" s="43"/>
      <c r="CXN2" s="44"/>
      <c r="CXO2" s="43"/>
      <c r="CXP2" s="44"/>
      <c r="CXQ2" s="43"/>
      <c r="CXR2" s="44"/>
      <c r="CXS2" s="43"/>
      <c r="CXT2" s="44"/>
      <c r="CXU2" s="43"/>
      <c r="CXV2" s="44"/>
      <c r="CXW2" s="43"/>
      <c r="CXX2" s="44"/>
      <c r="CXY2" s="43"/>
      <c r="CXZ2" s="44"/>
      <c r="CYA2" s="43"/>
      <c r="CYB2" s="44"/>
      <c r="CYC2" s="43"/>
      <c r="CYD2" s="44"/>
      <c r="CYE2" s="43"/>
      <c r="CYF2" s="44"/>
      <c r="CYG2" s="43"/>
      <c r="CYH2" s="44"/>
      <c r="CYI2" s="43"/>
      <c r="CYJ2" s="44"/>
      <c r="CYK2" s="43"/>
      <c r="CYL2" s="44"/>
      <c r="CYM2" s="43"/>
      <c r="CYN2" s="44"/>
      <c r="CYO2" s="43"/>
      <c r="CYP2" s="44"/>
      <c r="CYQ2" s="43"/>
      <c r="CYR2" s="44"/>
      <c r="CYS2" s="43"/>
      <c r="CYT2" s="44"/>
      <c r="CYU2" s="43"/>
      <c r="CYV2" s="44"/>
      <c r="CYW2" s="43"/>
      <c r="CYX2" s="44"/>
      <c r="CYY2" s="43"/>
      <c r="CYZ2" s="44"/>
      <c r="CZA2" s="43"/>
      <c r="CZB2" s="44"/>
      <c r="CZC2" s="43"/>
      <c r="CZD2" s="44"/>
      <c r="CZE2" s="43"/>
      <c r="CZF2" s="44"/>
      <c r="CZG2" s="43"/>
      <c r="CZH2" s="44"/>
      <c r="CZI2" s="43"/>
      <c r="CZJ2" s="44"/>
      <c r="CZK2" s="43"/>
      <c r="CZL2" s="44"/>
      <c r="CZM2" s="43"/>
      <c r="CZN2" s="44"/>
      <c r="CZO2" s="43"/>
      <c r="CZP2" s="44"/>
      <c r="CZQ2" s="43"/>
      <c r="CZR2" s="44"/>
      <c r="CZS2" s="43"/>
      <c r="CZT2" s="44"/>
      <c r="CZU2" s="43"/>
      <c r="CZV2" s="44"/>
      <c r="CZW2" s="43"/>
      <c r="CZX2" s="44"/>
      <c r="CZY2" s="43"/>
      <c r="CZZ2" s="44"/>
      <c r="DAA2" s="43"/>
      <c r="DAB2" s="44"/>
      <c r="DAC2" s="43"/>
      <c r="DAD2" s="44"/>
      <c r="DAE2" s="43"/>
      <c r="DAF2" s="44"/>
      <c r="DAG2" s="43"/>
      <c r="DAH2" s="44"/>
      <c r="DAI2" s="43"/>
      <c r="DAJ2" s="44"/>
      <c r="DAK2" s="43"/>
      <c r="DAL2" s="44"/>
      <c r="DAM2" s="43"/>
      <c r="DAN2" s="44"/>
      <c r="DAO2" s="43"/>
      <c r="DAP2" s="44"/>
      <c r="DAQ2" s="43"/>
      <c r="DAR2" s="44"/>
      <c r="DAS2" s="43"/>
      <c r="DAT2" s="44"/>
      <c r="DAU2" s="43"/>
      <c r="DAV2" s="44"/>
      <c r="DAW2" s="43"/>
      <c r="DAX2" s="44"/>
      <c r="DAY2" s="43"/>
      <c r="DAZ2" s="44"/>
      <c r="DBA2" s="43"/>
      <c r="DBB2" s="44"/>
      <c r="DBC2" s="43"/>
      <c r="DBD2" s="44"/>
      <c r="DBE2" s="43"/>
      <c r="DBF2" s="44"/>
      <c r="DBG2" s="43"/>
      <c r="DBH2" s="44"/>
      <c r="DBI2" s="43"/>
      <c r="DBJ2" s="44"/>
      <c r="DBK2" s="43"/>
      <c r="DBL2" s="44"/>
      <c r="DBM2" s="43"/>
      <c r="DBN2" s="44"/>
      <c r="DBO2" s="43"/>
      <c r="DBP2" s="44"/>
      <c r="DBQ2" s="43"/>
      <c r="DBR2" s="44"/>
      <c r="DBS2" s="43"/>
      <c r="DBT2" s="44"/>
      <c r="DBU2" s="43"/>
      <c r="DBV2" s="44"/>
      <c r="DBW2" s="43"/>
      <c r="DBX2" s="44"/>
      <c r="DBY2" s="43"/>
      <c r="DBZ2" s="44"/>
      <c r="DCA2" s="43"/>
      <c r="DCB2" s="44"/>
      <c r="DCC2" s="43"/>
      <c r="DCD2" s="44"/>
      <c r="DCE2" s="43"/>
      <c r="DCF2" s="44"/>
      <c r="DCG2" s="43"/>
      <c r="DCH2" s="44"/>
      <c r="DCI2" s="43"/>
      <c r="DCJ2" s="44"/>
      <c r="DCK2" s="43"/>
      <c r="DCL2" s="44"/>
      <c r="DCM2" s="43"/>
      <c r="DCN2" s="44"/>
      <c r="DCO2" s="43"/>
      <c r="DCP2" s="44"/>
      <c r="DCQ2" s="43"/>
      <c r="DCR2" s="44"/>
      <c r="DCS2" s="43"/>
      <c r="DCT2" s="44"/>
      <c r="DCU2" s="43"/>
      <c r="DCV2" s="44"/>
      <c r="DCW2" s="43"/>
      <c r="DCX2" s="44"/>
      <c r="DCY2" s="43"/>
      <c r="DCZ2" s="44"/>
      <c r="DDA2" s="43"/>
      <c r="DDB2" s="44"/>
      <c r="DDC2" s="43"/>
      <c r="DDD2" s="44"/>
      <c r="DDE2" s="43"/>
      <c r="DDF2" s="44"/>
      <c r="DDG2" s="43"/>
      <c r="DDH2" s="44"/>
      <c r="DDI2" s="43"/>
      <c r="DDJ2" s="44"/>
      <c r="DDK2" s="43"/>
      <c r="DDL2" s="44"/>
      <c r="DDM2" s="43"/>
      <c r="DDN2" s="44"/>
      <c r="DDO2" s="43"/>
      <c r="DDP2" s="44"/>
      <c r="DDQ2" s="43"/>
      <c r="DDR2" s="44"/>
      <c r="DDS2" s="43"/>
      <c r="DDT2" s="44"/>
      <c r="DDU2" s="43"/>
      <c r="DDV2" s="44"/>
      <c r="DDW2" s="43"/>
      <c r="DDX2" s="44"/>
      <c r="DDY2" s="43"/>
      <c r="DDZ2" s="44"/>
      <c r="DEA2" s="43"/>
      <c r="DEB2" s="44"/>
      <c r="DEC2" s="43"/>
      <c r="DED2" s="44"/>
      <c r="DEE2" s="43"/>
      <c r="DEF2" s="44"/>
      <c r="DEG2" s="43"/>
      <c r="DEH2" s="44"/>
      <c r="DEI2" s="43"/>
      <c r="DEJ2" s="44"/>
      <c r="DEK2" s="43"/>
      <c r="DEL2" s="44"/>
      <c r="DEM2" s="43"/>
      <c r="DEN2" s="44"/>
      <c r="DEO2" s="43"/>
      <c r="DEP2" s="44"/>
      <c r="DEQ2" s="43"/>
      <c r="DER2" s="44"/>
      <c r="DES2" s="43"/>
      <c r="DET2" s="44"/>
      <c r="DEU2" s="43"/>
      <c r="DEV2" s="44"/>
      <c r="DEW2" s="43"/>
      <c r="DEX2" s="44"/>
      <c r="DEY2" s="43"/>
      <c r="DEZ2" s="44"/>
      <c r="DFA2" s="43"/>
      <c r="DFB2" s="44"/>
      <c r="DFC2" s="43"/>
      <c r="DFD2" s="44"/>
      <c r="DFE2" s="43"/>
      <c r="DFF2" s="44"/>
      <c r="DFG2" s="43"/>
      <c r="DFH2" s="44"/>
      <c r="DFI2" s="43"/>
      <c r="DFJ2" s="44"/>
      <c r="DFK2" s="43"/>
      <c r="DFL2" s="44"/>
      <c r="DFM2" s="43"/>
      <c r="DFN2" s="44"/>
      <c r="DFO2" s="43"/>
      <c r="DFP2" s="44"/>
      <c r="DFQ2" s="43"/>
      <c r="DFR2" s="44"/>
      <c r="DFS2" s="43"/>
      <c r="DFT2" s="44"/>
      <c r="DFU2" s="43"/>
      <c r="DFV2" s="44"/>
      <c r="DFW2" s="43"/>
      <c r="DFX2" s="44"/>
      <c r="DFY2" s="43"/>
      <c r="DFZ2" s="44"/>
      <c r="DGA2" s="43"/>
      <c r="DGB2" s="44"/>
      <c r="DGC2" s="43"/>
      <c r="DGD2" s="44"/>
      <c r="DGE2" s="43"/>
      <c r="DGF2" s="44"/>
      <c r="DGG2" s="43"/>
      <c r="DGH2" s="44"/>
      <c r="DGI2" s="43"/>
      <c r="DGJ2" s="44"/>
      <c r="DGK2" s="43"/>
      <c r="DGL2" s="44"/>
      <c r="DGM2" s="43"/>
      <c r="DGN2" s="44"/>
      <c r="DGO2" s="43"/>
      <c r="DGP2" s="44"/>
      <c r="DGQ2" s="43"/>
      <c r="DGR2" s="44"/>
      <c r="DGS2" s="43"/>
      <c r="DGT2" s="44"/>
      <c r="DGU2" s="43"/>
      <c r="DGV2" s="44"/>
      <c r="DGW2" s="43"/>
      <c r="DGX2" s="44"/>
      <c r="DGY2" s="43"/>
      <c r="DGZ2" s="44"/>
      <c r="DHA2" s="43"/>
      <c r="DHB2" s="44"/>
      <c r="DHC2" s="43"/>
      <c r="DHD2" s="44"/>
      <c r="DHE2" s="43"/>
      <c r="DHF2" s="44"/>
      <c r="DHG2" s="43"/>
      <c r="DHH2" s="44"/>
      <c r="DHI2" s="43"/>
      <c r="DHJ2" s="44"/>
      <c r="DHK2" s="43"/>
      <c r="DHL2" s="44"/>
      <c r="DHM2" s="43"/>
      <c r="DHN2" s="44"/>
      <c r="DHO2" s="43"/>
      <c r="DHP2" s="44"/>
      <c r="DHQ2" s="43"/>
      <c r="DHR2" s="44"/>
      <c r="DHS2" s="43"/>
      <c r="DHT2" s="44"/>
      <c r="DHU2" s="43"/>
      <c r="DHV2" s="44"/>
      <c r="DHW2" s="43"/>
      <c r="DHX2" s="44"/>
      <c r="DHY2" s="43"/>
      <c r="DHZ2" s="44"/>
      <c r="DIA2" s="43"/>
      <c r="DIB2" s="44"/>
      <c r="DIC2" s="43"/>
      <c r="DID2" s="44"/>
      <c r="DIE2" s="43"/>
      <c r="DIF2" s="44"/>
      <c r="DIG2" s="43"/>
      <c r="DIH2" s="44"/>
      <c r="DII2" s="43"/>
      <c r="DIJ2" s="44"/>
      <c r="DIK2" s="43"/>
      <c r="DIL2" s="44"/>
      <c r="DIM2" s="43"/>
      <c r="DIN2" s="44"/>
      <c r="DIO2" s="43"/>
      <c r="DIP2" s="44"/>
      <c r="DIQ2" s="43"/>
      <c r="DIR2" s="44"/>
      <c r="DIS2" s="43"/>
      <c r="DIT2" s="44"/>
      <c r="DIU2" s="43"/>
      <c r="DIV2" s="44"/>
      <c r="DIW2" s="43"/>
      <c r="DIX2" s="44"/>
      <c r="DIY2" s="43"/>
      <c r="DIZ2" s="44"/>
      <c r="DJA2" s="43"/>
      <c r="DJB2" s="44"/>
      <c r="DJC2" s="43"/>
      <c r="DJD2" s="44"/>
      <c r="DJE2" s="43"/>
      <c r="DJF2" s="44"/>
      <c r="DJG2" s="43"/>
      <c r="DJH2" s="44"/>
      <c r="DJI2" s="43"/>
      <c r="DJJ2" s="44"/>
      <c r="DJK2" s="43"/>
      <c r="DJL2" s="44"/>
      <c r="DJM2" s="43"/>
      <c r="DJN2" s="44"/>
      <c r="DJO2" s="43"/>
      <c r="DJP2" s="44"/>
      <c r="DJQ2" s="43"/>
      <c r="DJR2" s="44"/>
      <c r="DJS2" s="43"/>
      <c r="DJT2" s="44"/>
      <c r="DJU2" s="43"/>
      <c r="DJV2" s="44"/>
      <c r="DJW2" s="43"/>
      <c r="DJX2" s="44"/>
      <c r="DJY2" s="43"/>
      <c r="DJZ2" s="44"/>
      <c r="DKA2" s="43"/>
      <c r="DKB2" s="44"/>
      <c r="DKC2" s="43"/>
      <c r="DKD2" s="44"/>
      <c r="DKE2" s="43"/>
      <c r="DKF2" s="44"/>
      <c r="DKG2" s="43"/>
      <c r="DKH2" s="44"/>
      <c r="DKI2" s="43"/>
      <c r="DKJ2" s="44"/>
      <c r="DKK2" s="43"/>
      <c r="DKL2" s="44"/>
      <c r="DKM2" s="43"/>
      <c r="DKN2" s="44"/>
      <c r="DKO2" s="43"/>
      <c r="DKP2" s="44"/>
      <c r="DKQ2" s="43"/>
      <c r="DKR2" s="44"/>
      <c r="DKS2" s="43"/>
      <c r="DKT2" s="44"/>
      <c r="DKU2" s="43"/>
      <c r="DKV2" s="44"/>
      <c r="DKW2" s="43"/>
      <c r="DKX2" s="44"/>
      <c r="DKY2" s="43"/>
      <c r="DKZ2" s="44"/>
      <c r="DLA2" s="43"/>
      <c r="DLB2" s="44"/>
      <c r="DLC2" s="43"/>
      <c r="DLD2" s="44"/>
      <c r="DLE2" s="43"/>
      <c r="DLF2" s="44"/>
      <c r="DLG2" s="43"/>
      <c r="DLH2" s="44"/>
      <c r="DLI2" s="43"/>
      <c r="DLJ2" s="44"/>
      <c r="DLK2" s="43"/>
      <c r="DLL2" s="44"/>
      <c r="DLM2" s="43"/>
      <c r="DLN2" s="44"/>
      <c r="DLO2" s="43"/>
      <c r="DLP2" s="44"/>
      <c r="DLQ2" s="43"/>
      <c r="DLR2" s="44"/>
      <c r="DLS2" s="43"/>
      <c r="DLT2" s="44"/>
      <c r="DLU2" s="43"/>
      <c r="DLV2" s="44"/>
      <c r="DLW2" s="43"/>
      <c r="DLX2" s="44"/>
      <c r="DLY2" s="43"/>
      <c r="DLZ2" s="44"/>
      <c r="DMA2" s="43"/>
      <c r="DMB2" s="44"/>
      <c r="DMC2" s="43"/>
      <c r="DMD2" s="44"/>
      <c r="DME2" s="43"/>
      <c r="DMF2" s="44"/>
      <c r="DMG2" s="43"/>
      <c r="DMH2" s="44"/>
      <c r="DMI2" s="43"/>
      <c r="DMJ2" s="44"/>
      <c r="DMK2" s="43"/>
      <c r="DML2" s="44"/>
      <c r="DMM2" s="43"/>
      <c r="DMN2" s="44"/>
      <c r="DMO2" s="43"/>
      <c r="DMP2" s="44"/>
      <c r="DMQ2" s="43"/>
      <c r="DMR2" s="44"/>
      <c r="DMS2" s="43"/>
      <c r="DMT2" s="44"/>
      <c r="DMU2" s="43"/>
      <c r="DMV2" s="44"/>
      <c r="DMW2" s="43"/>
      <c r="DMX2" s="44"/>
      <c r="DMY2" s="43"/>
      <c r="DMZ2" s="44"/>
      <c r="DNA2" s="43"/>
      <c r="DNB2" s="44"/>
      <c r="DNC2" s="43"/>
      <c r="DND2" s="44"/>
      <c r="DNE2" s="43"/>
      <c r="DNF2" s="44"/>
      <c r="DNG2" s="43"/>
      <c r="DNH2" s="44"/>
      <c r="DNI2" s="43"/>
      <c r="DNJ2" s="44"/>
      <c r="DNK2" s="43"/>
      <c r="DNL2" s="44"/>
      <c r="DNM2" s="43"/>
      <c r="DNN2" s="44"/>
      <c r="DNO2" s="43"/>
      <c r="DNP2" s="44"/>
      <c r="DNQ2" s="43"/>
      <c r="DNR2" s="44"/>
      <c r="DNS2" s="43"/>
      <c r="DNT2" s="44"/>
      <c r="DNU2" s="43"/>
      <c r="DNV2" s="44"/>
      <c r="DNW2" s="43"/>
      <c r="DNX2" s="44"/>
      <c r="DNY2" s="43"/>
      <c r="DNZ2" s="44"/>
      <c r="DOA2" s="43"/>
      <c r="DOB2" s="44"/>
      <c r="DOC2" s="43"/>
      <c r="DOD2" s="44"/>
      <c r="DOE2" s="43"/>
      <c r="DOF2" s="44"/>
      <c r="DOG2" s="43"/>
      <c r="DOH2" s="44"/>
      <c r="DOI2" s="43"/>
      <c r="DOJ2" s="44"/>
      <c r="DOK2" s="43"/>
      <c r="DOL2" s="44"/>
      <c r="DOM2" s="43"/>
      <c r="DON2" s="44"/>
      <c r="DOO2" s="43"/>
      <c r="DOP2" s="44"/>
      <c r="DOQ2" s="43"/>
      <c r="DOR2" s="44"/>
      <c r="DOS2" s="43"/>
      <c r="DOT2" s="44"/>
      <c r="DOU2" s="43"/>
      <c r="DOV2" s="44"/>
      <c r="DOW2" s="43"/>
      <c r="DOX2" s="44"/>
      <c r="DOY2" s="43"/>
      <c r="DOZ2" s="44"/>
      <c r="DPA2" s="43"/>
      <c r="DPB2" s="44"/>
      <c r="DPC2" s="43"/>
      <c r="DPD2" s="44"/>
      <c r="DPE2" s="43"/>
      <c r="DPF2" s="44"/>
      <c r="DPG2" s="43"/>
      <c r="DPH2" s="44"/>
      <c r="DPI2" s="43"/>
      <c r="DPJ2" s="44"/>
      <c r="DPK2" s="43"/>
      <c r="DPL2" s="44"/>
      <c r="DPM2" s="43"/>
      <c r="DPN2" s="44"/>
      <c r="DPO2" s="43"/>
      <c r="DPP2" s="44"/>
      <c r="DPQ2" s="43"/>
      <c r="DPR2" s="44"/>
      <c r="DPS2" s="43"/>
      <c r="DPT2" s="44"/>
      <c r="DPU2" s="43"/>
      <c r="DPV2" s="44"/>
      <c r="DPW2" s="43"/>
      <c r="DPX2" s="44"/>
      <c r="DPY2" s="43"/>
      <c r="DPZ2" s="44"/>
      <c r="DQA2" s="43"/>
      <c r="DQB2" s="44"/>
      <c r="DQC2" s="43"/>
      <c r="DQD2" s="44"/>
      <c r="DQE2" s="43"/>
      <c r="DQF2" s="44"/>
      <c r="DQG2" s="43"/>
      <c r="DQH2" s="44"/>
      <c r="DQI2" s="43"/>
      <c r="DQJ2" s="44"/>
      <c r="DQK2" s="43"/>
      <c r="DQL2" s="44"/>
      <c r="DQM2" s="43"/>
      <c r="DQN2" s="44"/>
      <c r="DQO2" s="43"/>
      <c r="DQP2" s="44"/>
      <c r="DQQ2" s="43"/>
      <c r="DQR2" s="44"/>
      <c r="DQS2" s="43"/>
      <c r="DQT2" s="44"/>
      <c r="DQU2" s="43"/>
      <c r="DQV2" s="44"/>
      <c r="DQW2" s="43"/>
      <c r="DQX2" s="44"/>
      <c r="DQY2" s="43"/>
      <c r="DQZ2" s="44"/>
      <c r="DRA2" s="43"/>
      <c r="DRB2" s="44"/>
      <c r="DRC2" s="43"/>
      <c r="DRD2" s="44"/>
      <c r="DRE2" s="43"/>
      <c r="DRF2" s="44"/>
      <c r="DRG2" s="43"/>
      <c r="DRH2" s="44"/>
      <c r="DRI2" s="43"/>
      <c r="DRJ2" s="44"/>
      <c r="DRK2" s="43"/>
      <c r="DRL2" s="44"/>
      <c r="DRM2" s="43"/>
      <c r="DRN2" s="44"/>
      <c r="DRO2" s="43"/>
      <c r="DRP2" s="44"/>
      <c r="DRQ2" s="43"/>
      <c r="DRR2" s="44"/>
      <c r="DRS2" s="43"/>
      <c r="DRT2" s="44"/>
      <c r="DRU2" s="43"/>
      <c r="DRV2" s="44"/>
      <c r="DRW2" s="43"/>
      <c r="DRX2" s="44"/>
      <c r="DRY2" s="43"/>
      <c r="DRZ2" s="44"/>
      <c r="DSA2" s="43"/>
      <c r="DSB2" s="44"/>
      <c r="DSC2" s="43"/>
      <c r="DSD2" s="44"/>
      <c r="DSE2" s="43"/>
      <c r="DSF2" s="44"/>
      <c r="DSG2" s="43"/>
      <c r="DSH2" s="44"/>
      <c r="DSI2" s="43"/>
      <c r="DSJ2" s="44"/>
      <c r="DSK2" s="43"/>
      <c r="DSL2" s="44"/>
      <c r="DSM2" s="43"/>
      <c r="DSN2" s="44"/>
      <c r="DSO2" s="43"/>
      <c r="DSP2" s="44"/>
      <c r="DSQ2" s="43"/>
      <c r="DSR2" s="44"/>
      <c r="DSS2" s="43"/>
      <c r="DST2" s="44"/>
      <c r="DSU2" s="43"/>
      <c r="DSV2" s="44"/>
      <c r="DSW2" s="43"/>
      <c r="DSX2" s="44"/>
      <c r="DSY2" s="43"/>
      <c r="DSZ2" s="44"/>
      <c r="DTA2" s="43"/>
      <c r="DTB2" s="44"/>
      <c r="DTC2" s="43"/>
      <c r="DTD2" s="44"/>
      <c r="DTE2" s="43"/>
      <c r="DTF2" s="44"/>
      <c r="DTG2" s="43"/>
      <c r="DTH2" s="44"/>
      <c r="DTI2" s="43"/>
      <c r="DTJ2" s="44"/>
      <c r="DTK2" s="43"/>
      <c r="DTL2" s="44"/>
      <c r="DTM2" s="43"/>
      <c r="DTN2" s="44"/>
      <c r="DTO2" s="43"/>
      <c r="DTP2" s="44"/>
      <c r="DTQ2" s="43"/>
      <c r="DTR2" s="44"/>
      <c r="DTS2" s="43"/>
      <c r="DTT2" s="44"/>
      <c r="DTU2" s="43"/>
      <c r="DTV2" s="44"/>
      <c r="DTW2" s="43"/>
      <c r="DTX2" s="44"/>
      <c r="DTY2" s="43"/>
      <c r="DTZ2" s="44"/>
      <c r="DUA2" s="43"/>
      <c r="DUB2" s="44"/>
      <c r="DUC2" s="43"/>
      <c r="DUD2" s="44"/>
      <c r="DUE2" s="43"/>
      <c r="DUF2" s="44"/>
      <c r="DUG2" s="43"/>
      <c r="DUH2" s="44"/>
      <c r="DUI2" s="43"/>
      <c r="DUJ2" s="44"/>
      <c r="DUK2" s="43"/>
      <c r="DUL2" s="44"/>
      <c r="DUM2" s="43"/>
      <c r="DUN2" s="44"/>
      <c r="DUO2" s="43"/>
      <c r="DUP2" s="44"/>
      <c r="DUQ2" s="43"/>
      <c r="DUR2" s="44"/>
      <c r="DUS2" s="43"/>
      <c r="DUT2" s="44"/>
      <c r="DUU2" s="43"/>
      <c r="DUV2" s="44"/>
      <c r="DUW2" s="43"/>
      <c r="DUX2" s="44"/>
      <c r="DUY2" s="43"/>
      <c r="DUZ2" s="44"/>
      <c r="DVA2" s="43"/>
      <c r="DVB2" s="44"/>
      <c r="DVC2" s="43"/>
      <c r="DVD2" s="44"/>
      <c r="DVE2" s="43"/>
      <c r="DVF2" s="44"/>
      <c r="DVG2" s="43"/>
      <c r="DVH2" s="44"/>
      <c r="DVI2" s="43"/>
      <c r="DVJ2" s="44"/>
      <c r="DVK2" s="43"/>
      <c r="DVL2" s="44"/>
      <c r="DVM2" s="43"/>
      <c r="DVN2" s="44"/>
      <c r="DVO2" s="43"/>
      <c r="DVP2" s="44"/>
      <c r="DVQ2" s="43"/>
      <c r="DVR2" s="44"/>
      <c r="DVS2" s="43"/>
      <c r="DVT2" s="44"/>
      <c r="DVU2" s="43"/>
      <c r="DVV2" s="44"/>
      <c r="DVW2" s="43"/>
      <c r="DVX2" s="44"/>
      <c r="DVY2" s="43"/>
      <c r="DVZ2" s="44"/>
      <c r="DWA2" s="43"/>
      <c r="DWB2" s="44"/>
      <c r="DWC2" s="43"/>
      <c r="DWD2" s="44"/>
      <c r="DWE2" s="43"/>
      <c r="DWF2" s="44"/>
      <c r="DWG2" s="43"/>
      <c r="DWH2" s="44"/>
      <c r="DWI2" s="43"/>
      <c r="DWJ2" s="44"/>
      <c r="DWK2" s="43"/>
      <c r="DWL2" s="44"/>
      <c r="DWM2" s="43"/>
      <c r="DWN2" s="44"/>
      <c r="DWO2" s="43"/>
      <c r="DWP2" s="44"/>
      <c r="DWQ2" s="43"/>
      <c r="DWR2" s="44"/>
      <c r="DWS2" s="43"/>
      <c r="DWT2" s="44"/>
      <c r="DWU2" s="43"/>
      <c r="DWV2" s="44"/>
      <c r="DWW2" s="43"/>
      <c r="DWX2" s="44"/>
      <c r="DWY2" s="43"/>
      <c r="DWZ2" s="44"/>
      <c r="DXA2" s="43"/>
      <c r="DXB2" s="44"/>
      <c r="DXC2" s="43"/>
      <c r="DXD2" s="44"/>
      <c r="DXE2" s="43"/>
      <c r="DXF2" s="44"/>
      <c r="DXG2" s="43"/>
      <c r="DXH2" s="44"/>
      <c r="DXI2" s="43"/>
      <c r="DXJ2" s="44"/>
      <c r="DXK2" s="43"/>
      <c r="DXL2" s="44"/>
      <c r="DXM2" s="43"/>
      <c r="DXN2" s="44"/>
      <c r="DXO2" s="43"/>
      <c r="DXP2" s="44"/>
      <c r="DXQ2" s="43"/>
      <c r="DXR2" s="44"/>
      <c r="DXS2" s="43"/>
      <c r="DXT2" s="44"/>
      <c r="DXU2" s="43"/>
      <c r="DXV2" s="44"/>
      <c r="DXW2" s="43"/>
      <c r="DXX2" s="44"/>
      <c r="DXY2" s="43"/>
      <c r="DXZ2" s="44"/>
      <c r="DYA2" s="43"/>
      <c r="DYB2" s="44"/>
      <c r="DYC2" s="43"/>
      <c r="DYD2" s="44"/>
      <c r="DYE2" s="43"/>
      <c r="DYF2" s="44"/>
      <c r="DYG2" s="43"/>
      <c r="DYH2" s="44"/>
      <c r="DYI2" s="43"/>
      <c r="DYJ2" s="44"/>
      <c r="DYK2" s="43"/>
      <c r="DYL2" s="44"/>
      <c r="DYM2" s="43"/>
      <c r="DYN2" s="44"/>
      <c r="DYO2" s="43"/>
      <c r="DYP2" s="44"/>
      <c r="DYQ2" s="43"/>
      <c r="DYR2" s="44"/>
      <c r="DYS2" s="43"/>
      <c r="DYT2" s="44"/>
      <c r="DYU2" s="43"/>
      <c r="DYV2" s="44"/>
      <c r="DYW2" s="43"/>
      <c r="DYX2" s="44"/>
      <c r="DYY2" s="43"/>
      <c r="DYZ2" s="44"/>
      <c r="DZA2" s="43"/>
      <c r="DZB2" s="44"/>
      <c r="DZC2" s="43"/>
      <c r="DZD2" s="44"/>
      <c r="DZE2" s="43"/>
      <c r="DZF2" s="44"/>
      <c r="DZG2" s="43"/>
      <c r="DZH2" s="44"/>
      <c r="DZI2" s="43"/>
      <c r="DZJ2" s="44"/>
      <c r="DZK2" s="43"/>
      <c r="DZL2" s="44"/>
      <c r="DZM2" s="43"/>
      <c r="DZN2" s="44"/>
      <c r="DZO2" s="43"/>
      <c r="DZP2" s="44"/>
      <c r="DZQ2" s="43"/>
      <c r="DZR2" s="44"/>
      <c r="DZS2" s="43"/>
      <c r="DZT2" s="44"/>
      <c r="DZU2" s="43"/>
      <c r="DZV2" s="44"/>
      <c r="DZW2" s="43"/>
      <c r="DZX2" s="44"/>
      <c r="DZY2" s="43"/>
      <c r="DZZ2" s="44"/>
      <c r="EAA2" s="43"/>
      <c r="EAB2" s="44"/>
      <c r="EAC2" s="43"/>
      <c r="EAD2" s="44"/>
      <c r="EAE2" s="43"/>
      <c r="EAF2" s="44"/>
      <c r="EAG2" s="43"/>
      <c r="EAH2" s="44"/>
      <c r="EAI2" s="43"/>
      <c r="EAJ2" s="44"/>
      <c r="EAK2" s="43"/>
      <c r="EAL2" s="44"/>
      <c r="EAM2" s="43"/>
      <c r="EAN2" s="44"/>
      <c r="EAO2" s="43"/>
      <c r="EAP2" s="44"/>
      <c r="EAQ2" s="43"/>
      <c r="EAR2" s="44"/>
      <c r="EAS2" s="43"/>
      <c r="EAT2" s="44"/>
      <c r="EAU2" s="43"/>
      <c r="EAV2" s="44"/>
      <c r="EAW2" s="43"/>
      <c r="EAX2" s="44"/>
      <c r="EAY2" s="43"/>
      <c r="EAZ2" s="44"/>
      <c r="EBA2" s="43"/>
      <c r="EBB2" s="44"/>
      <c r="EBC2" s="43"/>
      <c r="EBD2" s="44"/>
      <c r="EBE2" s="43"/>
      <c r="EBF2" s="44"/>
      <c r="EBG2" s="43"/>
      <c r="EBH2" s="44"/>
      <c r="EBI2" s="43"/>
      <c r="EBJ2" s="44"/>
      <c r="EBK2" s="43"/>
      <c r="EBL2" s="44"/>
      <c r="EBM2" s="43"/>
      <c r="EBN2" s="44"/>
      <c r="EBO2" s="43"/>
      <c r="EBP2" s="44"/>
      <c r="EBQ2" s="43"/>
      <c r="EBR2" s="44"/>
      <c r="EBS2" s="43"/>
      <c r="EBT2" s="44"/>
      <c r="EBU2" s="43"/>
      <c r="EBV2" s="44"/>
      <c r="EBW2" s="43"/>
      <c r="EBX2" s="44"/>
      <c r="EBY2" s="43"/>
      <c r="EBZ2" s="44"/>
      <c r="ECA2" s="43"/>
      <c r="ECB2" s="44"/>
      <c r="ECC2" s="43"/>
      <c r="ECD2" s="44"/>
      <c r="ECE2" s="43"/>
      <c r="ECF2" s="44"/>
      <c r="ECG2" s="43"/>
      <c r="ECH2" s="44"/>
      <c r="ECI2" s="43"/>
      <c r="ECJ2" s="44"/>
      <c r="ECK2" s="43"/>
      <c r="ECL2" s="44"/>
      <c r="ECM2" s="43"/>
      <c r="ECN2" s="44"/>
      <c r="ECO2" s="43"/>
      <c r="ECP2" s="44"/>
      <c r="ECQ2" s="43"/>
      <c r="ECR2" s="44"/>
      <c r="ECS2" s="43"/>
      <c r="ECT2" s="44"/>
      <c r="ECU2" s="43"/>
      <c r="ECV2" s="44"/>
      <c r="ECW2" s="43"/>
      <c r="ECX2" s="44"/>
      <c r="ECY2" s="43"/>
      <c r="ECZ2" s="44"/>
      <c r="EDA2" s="43"/>
      <c r="EDB2" s="44"/>
      <c r="EDC2" s="43"/>
      <c r="EDD2" s="44"/>
      <c r="EDE2" s="43"/>
      <c r="EDF2" s="44"/>
      <c r="EDG2" s="43"/>
      <c r="EDH2" s="44"/>
      <c r="EDI2" s="43"/>
      <c r="EDJ2" s="44"/>
      <c r="EDK2" s="43"/>
      <c r="EDL2" s="44"/>
      <c r="EDM2" s="43"/>
      <c r="EDN2" s="44"/>
      <c r="EDO2" s="43"/>
      <c r="EDP2" s="44"/>
      <c r="EDQ2" s="43"/>
      <c r="EDR2" s="44"/>
      <c r="EDS2" s="43"/>
      <c r="EDT2" s="44"/>
      <c r="EDU2" s="43"/>
      <c r="EDV2" s="44"/>
      <c r="EDW2" s="43"/>
      <c r="EDX2" s="44"/>
      <c r="EDY2" s="43"/>
      <c r="EDZ2" s="44"/>
      <c r="EEA2" s="43"/>
      <c r="EEB2" s="44"/>
      <c r="EEC2" s="43"/>
      <c r="EED2" s="44"/>
      <c r="EEE2" s="43"/>
      <c r="EEF2" s="44"/>
      <c r="EEG2" s="43"/>
      <c r="EEH2" s="44"/>
      <c r="EEI2" s="43"/>
      <c r="EEJ2" s="44"/>
      <c r="EEK2" s="43"/>
      <c r="EEL2" s="44"/>
      <c r="EEM2" s="43"/>
      <c r="EEN2" s="44"/>
      <c r="EEO2" s="43"/>
      <c r="EEP2" s="44"/>
      <c r="EEQ2" s="43"/>
      <c r="EER2" s="44"/>
      <c r="EES2" s="43"/>
      <c r="EET2" s="44"/>
      <c r="EEU2" s="43"/>
      <c r="EEV2" s="44"/>
      <c r="EEW2" s="43"/>
      <c r="EEX2" s="44"/>
      <c r="EEY2" s="43"/>
      <c r="EEZ2" s="44"/>
      <c r="EFA2" s="43"/>
      <c r="EFB2" s="44"/>
      <c r="EFC2" s="43"/>
      <c r="EFD2" s="44"/>
      <c r="EFE2" s="43"/>
      <c r="EFF2" s="44"/>
      <c r="EFG2" s="43"/>
      <c r="EFH2" s="44"/>
      <c r="EFI2" s="43"/>
      <c r="EFJ2" s="44"/>
      <c r="EFK2" s="43"/>
      <c r="EFL2" s="44"/>
      <c r="EFM2" s="43"/>
      <c r="EFN2" s="44"/>
      <c r="EFO2" s="43"/>
      <c r="EFP2" s="44"/>
      <c r="EFQ2" s="43"/>
      <c r="EFR2" s="44"/>
      <c r="EFS2" s="43"/>
      <c r="EFT2" s="44"/>
      <c r="EFU2" s="43"/>
      <c r="EFV2" s="44"/>
      <c r="EFW2" s="43"/>
      <c r="EFX2" s="44"/>
      <c r="EFY2" s="43"/>
      <c r="EFZ2" s="44"/>
      <c r="EGA2" s="43"/>
      <c r="EGB2" s="44"/>
      <c r="EGC2" s="43"/>
      <c r="EGD2" s="44"/>
      <c r="EGE2" s="43"/>
      <c r="EGF2" s="44"/>
      <c r="EGG2" s="43"/>
      <c r="EGH2" s="44"/>
      <c r="EGI2" s="43"/>
      <c r="EGJ2" s="44"/>
      <c r="EGK2" s="43"/>
      <c r="EGL2" s="44"/>
      <c r="EGM2" s="43"/>
      <c r="EGN2" s="44"/>
      <c r="EGO2" s="43"/>
      <c r="EGP2" s="44"/>
      <c r="EGQ2" s="43"/>
      <c r="EGR2" s="44"/>
      <c r="EGS2" s="43"/>
      <c r="EGT2" s="44"/>
      <c r="EGU2" s="43"/>
      <c r="EGV2" s="44"/>
      <c r="EGW2" s="43"/>
      <c r="EGX2" s="44"/>
      <c r="EGY2" s="43"/>
      <c r="EGZ2" s="44"/>
      <c r="EHA2" s="43"/>
      <c r="EHB2" s="44"/>
      <c r="EHC2" s="43"/>
      <c r="EHD2" s="44"/>
      <c r="EHE2" s="43"/>
      <c r="EHF2" s="44"/>
      <c r="EHG2" s="43"/>
      <c r="EHH2" s="44"/>
      <c r="EHI2" s="43"/>
      <c r="EHJ2" s="44"/>
      <c r="EHK2" s="43"/>
      <c r="EHL2" s="44"/>
      <c r="EHM2" s="43"/>
      <c r="EHN2" s="44"/>
      <c r="EHO2" s="43"/>
      <c r="EHP2" s="44"/>
      <c r="EHQ2" s="43"/>
      <c r="EHR2" s="44"/>
      <c r="EHS2" s="43"/>
      <c r="EHT2" s="44"/>
      <c r="EHU2" s="43"/>
      <c r="EHV2" s="44"/>
      <c r="EHW2" s="43"/>
      <c r="EHX2" s="44"/>
      <c r="EHY2" s="43"/>
      <c r="EHZ2" s="44"/>
      <c r="EIA2" s="43"/>
      <c r="EIB2" s="44"/>
      <c r="EIC2" s="43"/>
      <c r="EID2" s="44"/>
      <c r="EIE2" s="43"/>
      <c r="EIF2" s="44"/>
      <c r="EIG2" s="43"/>
      <c r="EIH2" s="44"/>
      <c r="EII2" s="43"/>
      <c r="EIJ2" s="44"/>
      <c r="EIK2" s="43"/>
      <c r="EIL2" s="44"/>
      <c r="EIM2" s="43"/>
      <c r="EIN2" s="44"/>
      <c r="EIO2" s="43"/>
      <c r="EIP2" s="44"/>
      <c r="EIQ2" s="43"/>
      <c r="EIR2" s="44"/>
      <c r="EIS2" s="43"/>
      <c r="EIT2" s="44"/>
      <c r="EIU2" s="43"/>
      <c r="EIV2" s="44"/>
      <c r="EIW2" s="43"/>
      <c r="EIX2" s="44"/>
      <c r="EIY2" s="43"/>
      <c r="EIZ2" s="44"/>
      <c r="EJA2" s="43"/>
      <c r="EJB2" s="44"/>
      <c r="EJC2" s="43"/>
      <c r="EJD2" s="44"/>
      <c r="EJE2" s="43"/>
      <c r="EJF2" s="44"/>
      <c r="EJG2" s="43"/>
      <c r="EJH2" s="44"/>
      <c r="EJI2" s="43"/>
      <c r="EJJ2" s="44"/>
      <c r="EJK2" s="43"/>
      <c r="EJL2" s="44"/>
      <c r="EJM2" s="43"/>
      <c r="EJN2" s="44"/>
      <c r="EJO2" s="43"/>
      <c r="EJP2" s="44"/>
      <c r="EJQ2" s="43"/>
      <c r="EJR2" s="44"/>
      <c r="EJS2" s="43"/>
      <c r="EJT2" s="44"/>
      <c r="EJU2" s="43"/>
      <c r="EJV2" s="44"/>
      <c r="EJW2" s="43"/>
      <c r="EJX2" s="44"/>
      <c r="EJY2" s="43"/>
      <c r="EJZ2" s="44"/>
      <c r="EKA2" s="43"/>
      <c r="EKB2" s="44"/>
      <c r="EKC2" s="43"/>
      <c r="EKD2" s="44"/>
      <c r="EKE2" s="43"/>
      <c r="EKF2" s="44"/>
      <c r="EKG2" s="43"/>
      <c r="EKH2" s="44"/>
      <c r="EKI2" s="43"/>
      <c r="EKJ2" s="44"/>
      <c r="EKK2" s="43"/>
      <c r="EKL2" s="44"/>
      <c r="EKM2" s="43"/>
      <c r="EKN2" s="44"/>
      <c r="EKO2" s="43"/>
      <c r="EKP2" s="44"/>
      <c r="EKQ2" s="43"/>
      <c r="EKR2" s="44"/>
      <c r="EKS2" s="43"/>
      <c r="EKT2" s="44"/>
      <c r="EKU2" s="43"/>
      <c r="EKV2" s="44"/>
      <c r="EKW2" s="43"/>
      <c r="EKX2" s="44"/>
      <c r="EKY2" s="43"/>
      <c r="EKZ2" s="44"/>
      <c r="ELA2" s="43"/>
      <c r="ELB2" s="44"/>
      <c r="ELC2" s="43"/>
      <c r="ELD2" s="44"/>
      <c r="ELE2" s="43"/>
      <c r="ELF2" s="44"/>
      <c r="ELG2" s="43"/>
      <c r="ELH2" s="44"/>
      <c r="ELI2" s="43"/>
      <c r="ELJ2" s="44"/>
      <c r="ELK2" s="43"/>
      <c r="ELL2" s="44"/>
      <c r="ELM2" s="43"/>
      <c r="ELN2" s="44"/>
      <c r="ELO2" s="43"/>
      <c r="ELP2" s="44"/>
      <c r="ELQ2" s="43"/>
      <c r="ELR2" s="44"/>
      <c r="ELS2" s="43"/>
      <c r="ELT2" s="44"/>
      <c r="ELU2" s="43"/>
      <c r="ELV2" s="44"/>
      <c r="ELW2" s="43"/>
      <c r="ELX2" s="44"/>
      <c r="ELY2" s="43"/>
      <c r="ELZ2" s="44"/>
      <c r="EMA2" s="43"/>
      <c r="EMB2" s="44"/>
      <c r="EMC2" s="43"/>
      <c r="EMD2" s="44"/>
      <c r="EME2" s="43"/>
      <c r="EMF2" s="44"/>
      <c r="EMG2" s="43"/>
      <c r="EMH2" s="44"/>
      <c r="EMI2" s="43"/>
      <c r="EMJ2" s="44"/>
      <c r="EMK2" s="43"/>
      <c r="EML2" s="44"/>
      <c r="EMM2" s="43"/>
      <c r="EMN2" s="44"/>
      <c r="EMO2" s="43"/>
      <c r="EMP2" s="44"/>
      <c r="EMQ2" s="43"/>
      <c r="EMR2" s="44"/>
      <c r="EMS2" s="43"/>
      <c r="EMT2" s="44"/>
      <c r="EMU2" s="43"/>
      <c r="EMV2" s="44"/>
      <c r="EMW2" s="43"/>
      <c r="EMX2" s="44"/>
      <c r="EMY2" s="43"/>
      <c r="EMZ2" s="44"/>
      <c r="ENA2" s="43"/>
      <c r="ENB2" s="44"/>
      <c r="ENC2" s="43"/>
      <c r="END2" s="44"/>
      <c r="ENE2" s="43"/>
      <c r="ENF2" s="44"/>
      <c r="ENG2" s="43"/>
      <c r="ENH2" s="44"/>
      <c r="ENI2" s="43"/>
      <c r="ENJ2" s="44"/>
      <c r="ENK2" s="43"/>
      <c r="ENL2" s="44"/>
      <c r="ENM2" s="43"/>
      <c r="ENN2" s="44"/>
      <c r="ENO2" s="43"/>
      <c r="ENP2" s="44"/>
      <c r="ENQ2" s="43"/>
      <c r="ENR2" s="44"/>
      <c r="ENS2" s="43"/>
      <c r="ENT2" s="44"/>
      <c r="ENU2" s="43"/>
      <c r="ENV2" s="44"/>
      <c r="ENW2" s="43"/>
      <c r="ENX2" s="44"/>
      <c r="ENY2" s="43"/>
      <c r="ENZ2" s="44"/>
      <c r="EOA2" s="43"/>
      <c r="EOB2" s="44"/>
      <c r="EOC2" s="43"/>
      <c r="EOD2" s="44"/>
      <c r="EOE2" s="43"/>
      <c r="EOF2" s="44"/>
      <c r="EOG2" s="43"/>
      <c r="EOH2" s="44"/>
      <c r="EOI2" s="43"/>
      <c r="EOJ2" s="44"/>
      <c r="EOK2" s="43"/>
      <c r="EOL2" s="44"/>
      <c r="EOM2" s="43"/>
      <c r="EON2" s="44"/>
      <c r="EOO2" s="43"/>
      <c r="EOP2" s="44"/>
      <c r="EOQ2" s="43"/>
      <c r="EOR2" s="44"/>
      <c r="EOS2" s="43"/>
      <c r="EOT2" s="44"/>
      <c r="EOU2" s="43"/>
      <c r="EOV2" s="44"/>
      <c r="EOW2" s="43"/>
      <c r="EOX2" s="44"/>
      <c r="EOY2" s="43"/>
      <c r="EOZ2" s="44"/>
      <c r="EPA2" s="43"/>
      <c r="EPB2" s="44"/>
      <c r="EPC2" s="43"/>
      <c r="EPD2" s="44"/>
      <c r="EPE2" s="43"/>
      <c r="EPF2" s="44"/>
      <c r="EPG2" s="43"/>
      <c r="EPH2" s="44"/>
      <c r="EPI2" s="43"/>
      <c r="EPJ2" s="44"/>
      <c r="EPK2" s="43"/>
      <c r="EPL2" s="44"/>
      <c r="EPM2" s="43"/>
      <c r="EPN2" s="44"/>
      <c r="EPO2" s="43"/>
      <c r="EPP2" s="44"/>
      <c r="EPQ2" s="43"/>
      <c r="EPR2" s="44"/>
      <c r="EPS2" s="43"/>
      <c r="EPT2" s="44"/>
      <c r="EPU2" s="43"/>
      <c r="EPV2" s="44"/>
      <c r="EPW2" s="43"/>
      <c r="EPX2" s="44"/>
      <c r="EPY2" s="43"/>
      <c r="EPZ2" s="44"/>
      <c r="EQA2" s="43"/>
      <c r="EQB2" s="44"/>
      <c r="EQC2" s="43"/>
      <c r="EQD2" s="44"/>
      <c r="EQE2" s="43"/>
      <c r="EQF2" s="44"/>
      <c r="EQG2" s="43"/>
      <c r="EQH2" s="44"/>
      <c r="EQI2" s="43"/>
      <c r="EQJ2" s="44"/>
      <c r="EQK2" s="43"/>
      <c r="EQL2" s="44"/>
      <c r="EQM2" s="43"/>
      <c r="EQN2" s="44"/>
      <c r="EQO2" s="43"/>
      <c r="EQP2" s="44"/>
      <c r="EQQ2" s="43"/>
      <c r="EQR2" s="44"/>
      <c r="EQS2" s="43"/>
      <c r="EQT2" s="44"/>
      <c r="EQU2" s="43"/>
      <c r="EQV2" s="44"/>
      <c r="EQW2" s="43"/>
      <c r="EQX2" s="44"/>
      <c r="EQY2" s="43"/>
      <c r="EQZ2" s="44"/>
      <c r="ERA2" s="43"/>
      <c r="ERB2" s="44"/>
      <c r="ERC2" s="43"/>
      <c r="ERD2" s="44"/>
      <c r="ERE2" s="43"/>
      <c r="ERF2" s="44"/>
      <c r="ERG2" s="43"/>
      <c r="ERH2" s="44"/>
      <c r="ERI2" s="43"/>
      <c r="ERJ2" s="44"/>
      <c r="ERK2" s="43"/>
      <c r="ERL2" s="44"/>
      <c r="ERM2" s="43"/>
      <c r="ERN2" s="44"/>
      <c r="ERO2" s="43"/>
      <c r="ERP2" s="44"/>
      <c r="ERQ2" s="43"/>
      <c r="ERR2" s="44"/>
      <c r="ERS2" s="43"/>
      <c r="ERT2" s="44"/>
      <c r="ERU2" s="43"/>
      <c r="ERV2" s="44"/>
      <c r="ERW2" s="43"/>
      <c r="ERX2" s="44"/>
      <c r="ERY2" s="43"/>
      <c r="ERZ2" s="44"/>
      <c r="ESA2" s="43"/>
      <c r="ESB2" s="44"/>
      <c r="ESC2" s="43"/>
      <c r="ESD2" s="44"/>
      <c r="ESE2" s="43"/>
      <c r="ESF2" s="44"/>
      <c r="ESG2" s="43"/>
      <c r="ESH2" s="44"/>
      <c r="ESI2" s="43"/>
      <c r="ESJ2" s="44"/>
      <c r="ESK2" s="43"/>
      <c r="ESL2" s="44"/>
      <c r="ESM2" s="43"/>
      <c r="ESN2" s="44"/>
      <c r="ESO2" s="43"/>
      <c r="ESP2" s="44"/>
      <c r="ESQ2" s="43"/>
      <c r="ESR2" s="44"/>
      <c r="ESS2" s="43"/>
      <c r="EST2" s="44"/>
      <c r="ESU2" s="43"/>
      <c r="ESV2" s="44"/>
      <c r="ESW2" s="43"/>
      <c r="ESX2" s="44"/>
      <c r="ESY2" s="43"/>
      <c r="ESZ2" s="44"/>
      <c r="ETA2" s="43"/>
      <c r="ETB2" s="44"/>
      <c r="ETC2" s="43"/>
      <c r="ETD2" s="44"/>
      <c r="ETE2" s="43"/>
      <c r="ETF2" s="44"/>
      <c r="ETG2" s="43"/>
      <c r="ETH2" s="44"/>
      <c r="ETI2" s="43"/>
      <c r="ETJ2" s="44"/>
      <c r="ETK2" s="43"/>
      <c r="ETL2" s="44"/>
      <c r="ETM2" s="43"/>
      <c r="ETN2" s="44"/>
      <c r="ETO2" s="43"/>
      <c r="ETP2" s="44"/>
      <c r="ETQ2" s="43"/>
      <c r="ETR2" s="44"/>
      <c r="ETS2" s="43"/>
      <c r="ETT2" s="44"/>
      <c r="ETU2" s="43"/>
      <c r="ETV2" s="44"/>
      <c r="ETW2" s="43"/>
      <c r="ETX2" s="44"/>
      <c r="ETY2" s="43"/>
      <c r="ETZ2" s="44"/>
      <c r="EUA2" s="43"/>
      <c r="EUB2" s="44"/>
      <c r="EUC2" s="43"/>
      <c r="EUD2" s="44"/>
      <c r="EUE2" s="43"/>
      <c r="EUF2" s="44"/>
      <c r="EUG2" s="43"/>
      <c r="EUH2" s="44"/>
      <c r="EUI2" s="43"/>
      <c r="EUJ2" s="44"/>
      <c r="EUK2" s="43"/>
      <c r="EUL2" s="44"/>
      <c r="EUM2" s="43"/>
      <c r="EUN2" s="44"/>
      <c r="EUO2" s="43"/>
      <c r="EUP2" s="44"/>
      <c r="EUQ2" s="43"/>
      <c r="EUR2" s="44"/>
      <c r="EUS2" s="43"/>
      <c r="EUT2" s="44"/>
      <c r="EUU2" s="43"/>
      <c r="EUV2" s="44"/>
      <c r="EUW2" s="43"/>
      <c r="EUX2" s="44"/>
      <c r="EUY2" s="43"/>
      <c r="EUZ2" s="44"/>
      <c r="EVA2" s="43"/>
      <c r="EVB2" s="44"/>
      <c r="EVC2" s="43"/>
      <c r="EVD2" s="44"/>
      <c r="EVE2" s="43"/>
      <c r="EVF2" s="44"/>
      <c r="EVG2" s="43"/>
      <c r="EVH2" s="44"/>
      <c r="EVI2" s="43"/>
      <c r="EVJ2" s="44"/>
      <c r="EVK2" s="43"/>
      <c r="EVL2" s="44"/>
      <c r="EVM2" s="43"/>
      <c r="EVN2" s="44"/>
      <c r="EVO2" s="43"/>
      <c r="EVP2" s="44"/>
      <c r="EVQ2" s="43"/>
      <c r="EVR2" s="44"/>
      <c r="EVS2" s="43"/>
      <c r="EVT2" s="44"/>
      <c r="EVU2" s="43"/>
      <c r="EVV2" s="44"/>
      <c r="EVW2" s="43"/>
      <c r="EVX2" s="44"/>
      <c r="EVY2" s="43"/>
      <c r="EVZ2" s="44"/>
      <c r="EWA2" s="43"/>
      <c r="EWB2" s="44"/>
      <c r="EWC2" s="43"/>
      <c r="EWD2" s="44"/>
      <c r="EWE2" s="43"/>
      <c r="EWF2" s="44"/>
      <c r="EWG2" s="43"/>
      <c r="EWH2" s="44"/>
      <c r="EWI2" s="43"/>
      <c r="EWJ2" s="44"/>
      <c r="EWK2" s="43"/>
      <c r="EWL2" s="44"/>
      <c r="EWM2" s="43"/>
      <c r="EWN2" s="44"/>
      <c r="EWO2" s="43"/>
      <c r="EWP2" s="44"/>
      <c r="EWQ2" s="43"/>
      <c r="EWR2" s="44"/>
      <c r="EWS2" s="43"/>
      <c r="EWT2" s="44"/>
      <c r="EWU2" s="43"/>
      <c r="EWV2" s="44"/>
      <c r="EWW2" s="43"/>
      <c r="EWX2" s="44"/>
      <c r="EWY2" s="43"/>
      <c r="EWZ2" s="44"/>
      <c r="EXA2" s="43"/>
      <c r="EXB2" s="44"/>
      <c r="EXC2" s="43"/>
      <c r="EXD2" s="44"/>
      <c r="EXE2" s="43"/>
      <c r="EXF2" s="44"/>
      <c r="EXG2" s="43"/>
      <c r="EXH2" s="44"/>
      <c r="EXI2" s="43"/>
      <c r="EXJ2" s="44"/>
      <c r="EXK2" s="43"/>
      <c r="EXL2" s="44"/>
      <c r="EXM2" s="43"/>
      <c r="EXN2" s="44"/>
      <c r="EXO2" s="43"/>
      <c r="EXP2" s="44"/>
      <c r="EXQ2" s="43"/>
      <c r="EXR2" s="44"/>
      <c r="EXS2" s="43"/>
      <c r="EXT2" s="44"/>
      <c r="EXU2" s="43"/>
      <c r="EXV2" s="44"/>
      <c r="EXW2" s="43"/>
      <c r="EXX2" s="44"/>
      <c r="EXY2" s="43"/>
      <c r="EXZ2" s="44"/>
      <c r="EYA2" s="43"/>
      <c r="EYB2" s="44"/>
      <c r="EYC2" s="43"/>
      <c r="EYD2" s="44"/>
      <c r="EYE2" s="43"/>
      <c r="EYF2" s="44"/>
      <c r="EYG2" s="43"/>
      <c r="EYH2" s="44"/>
      <c r="EYI2" s="43"/>
      <c r="EYJ2" s="44"/>
      <c r="EYK2" s="43"/>
      <c r="EYL2" s="44"/>
      <c r="EYM2" s="43"/>
      <c r="EYN2" s="44"/>
      <c r="EYO2" s="43"/>
      <c r="EYP2" s="44"/>
      <c r="EYQ2" s="43"/>
      <c r="EYR2" s="44"/>
      <c r="EYS2" s="43"/>
      <c r="EYT2" s="44"/>
      <c r="EYU2" s="43"/>
      <c r="EYV2" s="44"/>
      <c r="EYW2" s="43"/>
      <c r="EYX2" s="44"/>
      <c r="EYY2" s="43"/>
      <c r="EYZ2" s="44"/>
      <c r="EZA2" s="43"/>
      <c r="EZB2" s="44"/>
      <c r="EZC2" s="43"/>
      <c r="EZD2" s="44"/>
      <c r="EZE2" s="43"/>
      <c r="EZF2" s="44"/>
      <c r="EZG2" s="43"/>
      <c r="EZH2" s="44"/>
      <c r="EZI2" s="43"/>
      <c r="EZJ2" s="44"/>
      <c r="EZK2" s="43"/>
      <c r="EZL2" s="44"/>
      <c r="EZM2" s="43"/>
      <c r="EZN2" s="44"/>
      <c r="EZO2" s="43"/>
      <c r="EZP2" s="44"/>
      <c r="EZQ2" s="43"/>
      <c r="EZR2" s="44"/>
      <c r="EZS2" s="43"/>
      <c r="EZT2" s="44"/>
      <c r="EZU2" s="43"/>
      <c r="EZV2" s="44"/>
      <c r="EZW2" s="43"/>
      <c r="EZX2" s="44"/>
      <c r="EZY2" s="43"/>
      <c r="EZZ2" s="44"/>
      <c r="FAA2" s="43"/>
      <c r="FAB2" s="44"/>
      <c r="FAC2" s="43"/>
      <c r="FAD2" s="44"/>
      <c r="FAE2" s="43"/>
      <c r="FAF2" s="44"/>
      <c r="FAG2" s="43"/>
      <c r="FAH2" s="44"/>
      <c r="FAI2" s="43"/>
      <c r="FAJ2" s="44"/>
      <c r="FAK2" s="43"/>
      <c r="FAL2" s="44"/>
      <c r="FAM2" s="43"/>
      <c r="FAN2" s="44"/>
      <c r="FAO2" s="43"/>
      <c r="FAP2" s="44"/>
      <c r="FAQ2" s="43"/>
      <c r="FAR2" s="44"/>
      <c r="FAS2" s="43"/>
      <c r="FAT2" s="44"/>
      <c r="FAU2" s="43"/>
      <c r="FAV2" s="44"/>
      <c r="FAW2" s="43"/>
      <c r="FAX2" s="44"/>
      <c r="FAY2" s="43"/>
      <c r="FAZ2" s="44"/>
      <c r="FBA2" s="43"/>
      <c r="FBB2" s="44"/>
      <c r="FBC2" s="43"/>
      <c r="FBD2" s="44"/>
      <c r="FBE2" s="43"/>
      <c r="FBF2" s="44"/>
      <c r="FBG2" s="43"/>
      <c r="FBH2" s="44"/>
      <c r="FBI2" s="43"/>
      <c r="FBJ2" s="44"/>
      <c r="FBK2" s="43"/>
      <c r="FBL2" s="44"/>
      <c r="FBM2" s="43"/>
      <c r="FBN2" s="44"/>
      <c r="FBO2" s="43"/>
      <c r="FBP2" s="44"/>
      <c r="FBQ2" s="43"/>
      <c r="FBR2" s="44"/>
      <c r="FBS2" s="43"/>
      <c r="FBT2" s="44"/>
      <c r="FBU2" s="43"/>
      <c r="FBV2" s="44"/>
      <c r="FBW2" s="43"/>
      <c r="FBX2" s="44"/>
      <c r="FBY2" s="43"/>
      <c r="FBZ2" s="44"/>
      <c r="FCA2" s="43"/>
      <c r="FCB2" s="44"/>
      <c r="FCC2" s="43"/>
      <c r="FCD2" s="44"/>
      <c r="FCE2" s="43"/>
      <c r="FCF2" s="44"/>
      <c r="FCG2" s="43"/>
      <c r="FCH2" s="44"/>
      <c r="FCI2" s="43"/>
      <c r="FCJ2" s="44"/>
      <c r="FCK2" s="43"/>
      <c r="FCL2" s="44"/>
      <c r="FCM2" s="43"/>
      <c r="FCN2" s="44"/>
      <c r="FCO2" s="43"/>
      <c r="FCP2" s="44"/>
      <c r="FCQ2" s="43"/>
      <c r="FCR2" s="44"/>
      <c r="FCS2" s="43"/>
      <c r="FCT2" s="44"/>
      <c r="FCU2" s="43"/>
      <c r="FCV2" s="44"/>
      <c r="FCW2" s="43"/>
      <c r="FCX2" s="44"/>
      <c r="FCY2" s="43"/>
      <c r="FCZ2" s="44"/>
      <c r="FDA2" s="43"/>
      <c r="FDB2" s="44"/>
      <c r="FDC2" s="43"/>
      <c r="FDD2" s="44"/>
      <c r="FDE2" s="43"/>
      <c r="FDF2" s="44"/>
      <c r="FDG2" s="43"/>
      <c r="FDH2" s="44"/>
      <c r="FDI2" s="43"/>
      <c r="FDJ2" s="44"/>
      <c r="FDK2" s="43"/>
      <c r="FDL2" s="44"/>
      <c r="FDM2" s="43"/>
      <c r="FDN2" s="44"/>
      <c r="FDO2" s="43"/>
      <c r="FDP2" s="44"/>
      <c r="FDQ2" s="43"/>
      <c r="FDR2" s="44"/>
      <c r="FDS2" s="43"/>
      <c r="FDT2" s="44"/>
      <c r="FDU2" s="43"/>
      <c r="FDV2" s="44"/>
      <c r="FDW2" s="43"/>
      <c r="FDX2" s="44"/>
      <c r="FDY2" s="43"/>
      <c r="FDZ2" s="44"/>
      <c r="FEA2" s="43"/>
      <c r="FEB2" s="44"/>
      <c r="FEC2" s="43"/>
      <c r="FED2" s="44"/>
      <c r="FEE2" s="43"/>
      <c r="FEF2" s="44"/>
      <c r="FEG2" s="43"/>
      <c r="FEH2" s="44"/>
      <c r="FEI2" s="43"/>
      <c r="FEJ2" s="44"/>
      <c r="FEK2" s="43"/>
      <c r="FEL2" s="44"/>
      <c r="FEM2" s="43"/>
      <c r="FEN2" s="44"/>
      <c r="FEO2" s="43"/>
      <c r="FEP2" s="44"/>
      <c r="FEQ2" s="43"/>
      <c r="FER2" s="44"/>
      <c r="FES2" s="43"/>
      <c r="FET2" s="44"/>
      <c r="FEU2" s="43"/>
      <c r="FEV2" s="44"/>
      <c r="FEW2" s="43"/>
      <c r="FEX2" s="44"/>
      <c r="FEY2" s="43"/>
      <c r="FEZ2" s="44"/>
      <c r="FFA2" s="43"/>
      <c r="FFB2" s="44"/>
      <c r="FFC2" s="43"/>
      <c r="FFD2" s="44"/>
      <c r="FFE2" s="43"/>
      <c r="FFF2" s="44"/>
      <c r="FFG2" s="43"/>
      <c r="FFH2" s="44"/>
      <c r="FFI2" s="43"/>
      <c r="FFJ2" s="44"/>
      <c r="FFK2" s="43"/>
      <c r="FFL2" s="44"/>
      <c r="FFM2" s="43"/>
      <c r="FFN2" s="44"/>
      <c r="FFO2" s="43"/>
      <c r="FFP2" s="44"/>
      <c r="FFQ2" s="43"/>
      <c r="FFR2" s="44"/>
      <c r="FFS2" s="43"/>
      <c r="FFT2" s="44"/>
      <c r="FFU2" s="43"/>
      <c r="FFV2" s="44"/>
      <c r="FFW2" s="43"/>
      <c r="FFX2" s="44"/>
      <c r="FFY2" s="43"/>
      <c r="FFZ2" s="44"/>
      <c r="FGA2" s="43"/>
      <c r="FGB2" s="44"/>
      <c r="FGC2" s="43"/>
      <c r="FGD2" s="44"/>
      <c r="FGE2" s="43"/>
      <c r="FGF2" s="44"/>
      <c r="FGG2" s="43"/>
      <c r="FGH2" s="44"/>
      <c r="FGI2" s="43"/>
      <c r="FGJ2" s="44"/>
      <c r="FGK2" s="43"/>
      <c r="FGL2" s="44"/>
      <c r="FGM2" s="43"/>
      <c r="FGN2" s="44"/>
      <c r="FGO2" s="43"/>
      <c r="FGP2" s="44"/>
      <c r="FGQ2" s="43"/>
      <c r="FGR2" s="44"/>
      <c r="FGS2" s="43"/>
      <c r="FGT2" s="44"/>
      <c r="FGU2" s="43"/>
      <c r="FGV2" s="44"/>
      <c r="FGW2" s="43"/>
      <c r="FGX2" s="44"/>
      <c r="FGY2" s="43"/>
      <c r="FGZ2" s="44"/>
      <c r="FHA2" s="43"/>
      <c r="FHB2" s="44"/>
      <c r="FHC2" s="43"/>
      <c r="FHD2" s="44"/>
      <c r="FHE2" s="43"/>
      <c r="FHF2" s="44"/>
      <c r="FHG2" s="43"/>
      <c r="FHH2" s="44"/>
      <c r="FHI2" s="43"/>
      <c r="FHJ2" s="44"/>
      <c r="FHK2" s="43"/>
      <c r="FHL2" s="44"/>
      <c r="FHM2" s="43"/>
      <c r="FHN2" s="44"/>
      <c r="FHO2" s="43"/>
      <c r="FHP2" s="44"/>
      <c r="FHQ2" s="43"/>
      <c r="FHR2" s="44"/>
      <c r="FHS2" s="43"/>
      <c r="FHT2" s="44"/>
      <c r="FHU2" s="43"/>
      <c r="FHV2" s="44"/>
      <c r="FHW2" s="43"/>
      <c r="FHX2" s="44"/>
      <c r="FHY2" s="43"/>
      <c r="FHZ2" s="44"/>
      <c r="FIA2" s="43"/>
      <c r="FIB2" s="44"/>
      <c r="FIC2" s="43"/>
      <c r="FID2" s="44"/>
      <c r="FIE2" s="43"/>
      <c r="FIF2" s="44"/>
      <c r="FIG2" s="43"/>
      <c r="FIH2" s="44"/>
      <c r="FII2" s="43"/>
      <c r="FIJ2" s="44"/>
      <c r="FIK2" s="43"/>
      <c r="FIL2" s="44"/>
      <c r="FIM2" s="43"/>
      <c r="FIN2" s="44"/>
      <c r="FIO2" s="43"/>
      <c r="FIP2" s="44"/>
      <c r="FIQ2" s="43"/>
      <c r="FIR2" s="44"/>
      <c r="FIS2" s="43"/>
      <c r="FIT2" s="44"/>
      <c r="FIU2" s="43"/>
      <c r="FIV2" s="44"/>
      <c r="FIW2" s="43"/>
      <c r="FIX2" s="44"/>
      <c r="FIY2" s="43"/>
      <c r="FIZ2" s="44"/>
      <c r="FJA2" s="43"/>
      <c r="FJB2" s="44"/>
      <c r="FJC2" s="43"/>
      <c r="FJD2" s="44"/>
      <c r="FJE2" s="43"/>
      <c r="FJF2" s="44"/>
      <c r="FJG2" s="43"/>
      <c r="FJH2" s="44"/>
      <c r="FJI2" s="43"/>
      <c r="FJJ2" s="44"/>
      <c r="FJK2" s="43"/>
      <c r="FJL2" s="44"/>
      <c r="FJM2" s="43"/>
      <c r="FJN2" s="44"/>
      <c r="FJO2" s="43"/>
      <c r="FJP2" s="44"/>
      <c r="FJQ2" s="43"/>
      <c r="FJR2" s="44"/>
      <c r="FJS2" s="43"/>
      <c r="FJT2" s="44"/>
      <c r="FJU2" s="43"/>
      <c r="FJV2" s="44"/>
      <c r="FJW2" s="43"/>
      <c r="FJX2" s="44"/>
      <c r="FJY2" s="43"/>
      <c r="FJZ2" s="44"/>
      <c r="FKA2" s="43"/>
      <c r="FKB2" s="44"/>
      <c r="FKC2" s="43"/>
      <c r="FKD2" s="44"/>
      <c r="FKE2" s="43"/>
      <c r="FKF2" s="44"/>
      <c r="FKG2" s="43"/>
      <c r="FKH2" s="44"/>
      <c r="FKI2" s="43"/>
      <c r="FKJ2" s="44"/>
      <c r="FKK2" s="43"/>
      <c r="FKL2" s="44"/>
      <c r="FKM2" s="43"/>
      <c r="FKN2" s="44"/>
      <c r="FKO2" s="43"/>
      <c r="FKP2" s="44"/>
      <c r="FKQ2" s="43"/>
      <c r="FKR2" s="44"/>
      <c r="FKS2" s="43"/>
      <c r="FKT2" s="44"/>
      <c r="FKU2" s="43"/>
      <c r="FKV2" s="44"/>
      <c r="FKW2" s="43"/>
      <c r="FKX2" s="44"/>
      <c r="FKY2" s="43"/>
      <c r="FKZ2" s="44"/>
      <c r="FLA2" s="43"/>
      <c r="FLB2" s="44"/>
      <c r="FLC2" s="43"/>
      <c r="FLD2" s="44"/>
      <c r="FLE2" s="43"/>
      <c r="FLF2" s="44"/>
      <c r="FLG2" s="43"/>
      <c r="FLH2" s="44"/>
      <c r="FLI2" s="43"/>
      <c r="FLJ2" s="44"/>
      <c r="FLK2" s="43"/>
      <c r="FLL2" s="44"/>
      <c r="FLM2" s="43"/>
      <c r="FLN2" s="44"/>
      <c r="FLO2" s="43"/>
      <c r="FLP2" s="44"/>
      <c r="FLQ2" s="43"/>
      <c r="FLR2" s="44"/>
      <c r="FLS2" s="43"/>
      <c r="FLT2" s="44"/>
      <c r="FLU2" s="43"/>
      <c r="FLV2" s="44"/>
      <c r="FLW2" s="43"/>
      <c r="FLX2" s="44"/>
      <c r="FLY2" s="43"/>
      <c r="FLZ2" s="44"/>
      <c r="FMA2" s="43"/>
      <c r="FMB2" s="44"/>
      <c r="FMC2" s="43"/>
      <c r="FMD2" s="44"/>
      <c r="FME2" s="43"/>
      <c r="FMF2" s="44"/>
      <c r="FMG2" s="43"/>
      <c r="FMH2" s="44"/>
      <c r="FMI2" s="43"/>
      <c r="FMJ2" s="44"/>
      <c r="FMK2" s="43"/>
      <c r="FML2" s="44"/>
      <c r="FMM2" s="43"/>
      <c r="FMN2" s="44"/>
      <c r="FMO2" s="43"/>
      <c r="FMP2" s="44"/>
      <c r="FMQ2" s="43"/>
      <c r="FMR2" s="44"/>
      <c r="FMS2" s="43"/>
      <c r="FMT2" s="44"/>
      <c r="FMU2" s="43"/>
      <c r="FMV2" s="44"/>
      <c r="FMW2" s="43"/>
      <c r="FMX2" s="44"/>
      <c r="FMY2" s="43"/>
      <c r="FMZ2" s="44"/>
      <c r="FNA2" s="43"/>
      <c r="FNB2" s="44"/>
      <c r="FNC2" s="43"/>
      <c r="FND2" s="44"/>
      <c r="FNE2" s="43"/>
      <c r="FNF2" s="44"/>
      <c r="FNG2" s="43"/>
      <c r="FNH2" s="44"/>
      <c r="FNI2" s="43"/>
      <c r="FNJ2" s="44"/>
      <c r="FNK2" s="43"/>
      <c r="FNL2" s="44"/>
      <c r="FNM2" s="43"/>
      <c r="FNN2" s="44"/>
      <c r="FNO2" s="43"/>
      <c r="FNP2" s="44"/>
      <c r="FNQ2" s="43"/>
      <c r="FNR2" s="44"/>
      <c r="FNS2" s="43"/>
      <c r="FNT2" s="44"/>
      <c r="FNU2" s="43"/>
      <c r="FNV2" s="44"/>
      <c r="FNW2" s="43"/>
      <c r="FNX2" s="44"/>
      <c r="FNY2" s="43"/>
      <c r="FNZ2" s="44"/>
      <c r="FOA2" s="43"/>
      <c r="FOB2" s="44"/>
      <c r="FOC2" s="43"/>
      <c r="FOD2" s="44"/>
      <c r="FOE2" s="43"/>
      <c r="FOF2" s="44"/>
      <c r="FOG2" s="43"/>
      <c r="FOH2" s="44"/>
      <c r="FOI2" s="43"/>
      <c r="FOJ2" s="44"/>
      <c r="FOK2" s="43"/>
      <c r="FOL2" s="44"/>
      <c r="FOM2" s="43"/>
      <c r="FON2" s="44"/>
      <c r="FOO2" s="43"/>
      <c r="FOP2" s="44"/>
      <c r="FOQ2" s="43"/>
      <c r="FOR2" s="44"/>
      <c r="FOS2" s="43"/>
      <c r="FOT2" s="44"/>
      <c r="FOU2" s="43"/>
      <c r="FOV2" s="44"/>
      <c r="FOW2" s="43"/>
      <c r="FOX2" s="44"/>
      <c r="FOY2" s="43"/>
      <c r="FOZ2" s="44"/>
      <c r="FPA2" s="43"/>
      <c r="FPB2" s="44"/>
      <c r="FPC2" s="43"/>
      <c r="FPD2" s="44"/>
      <c r="FPE2" s="43"/>
      <c r="FPF2" s="44"/>
      <c r="FPG2" s="43"/>
      <c r="FPH2" s="44"/>
      <c r="FPI2" s="43"/>
      <c r="FPJ2" s="44"/>
      <c r="FPK2" s="43"/>
      <c r="FPL2" s="44"/>
      <c r="FPM2" s="43"/>
      <c r="FPN2" s="44"/>
      <c r="FPO2" s="43"/>
      <c r="FPP2" s="44"/>
      <c r="FPQ2" s="43"/>
      <c r="FPR2" s="44"/>
      <c r="FPS2" s="43"/>
      <c r="FPT2" s="44"/>
      <c r="FPU2" s="43"/>
      <c r="FPV2" s="44"/>
      <c r="FPW2" s="43"/>
      <c r="FPX2" s="44"/>
      <c r="FPY2" s="43"/>
      <c r="FPZ2" s="44"/>
      <c r="FQA2" s="43"/>
      <c r="FQB2" s="44"/>
      <c r="FQC2" s="43"/>
      <c r="FQD2" s="44"/>
      <c r="FQE2" s="43"/>
      <c r="FQF2" s="44"/>
      <c r="FQG2" s="43"/>
      <c r="FQH2" s="44"/>
      <c r="FQI2" s="43"/>
      <c r="FQJ2" s="44"/>
      <c r="FQK2" s="43"/>
      <c r="FQL2" s="44"/>
      <c r="FQM2" s="43"/>
      <c r="FQN2" s="44"/>
      <c r="FQO2" s="43"/>
      <c r="FQP2" s="44"/>
      <c r="FQQ2" s="43"/>
      <c r="FQR2" s="44"/>
      <c r="FQS2" s="43"/>
      <c r="FQT2" s="44"/>
      <c r="FQU2" s="43"/>
      <c r="FQV2" s="44"/>
      <c r="FQW2" s="43"/>
      <c r="FQX2" s="44"/>
      <c r="FQY2" s="43"/>
      <c r="FQZ2" s="44"/>
      <c r="FRA2" s="43"/>
      <c r="FRB2" s="44"/>
      <c r="FRC2" s="43"/>
      <c r="FRD2" s="44"/>
      <c r="FRE2" s="43"/>
      <c r="FRF2" s="44"/>
      <c r="FRG2" s="43"/>
      <c r="FRH2" s="44"/>
      <c r="FRI2" s="43"/>
      <c r="FRJ2" s="44"/>
      <c r="FRK2" s="43"/>
      <c r="FRL2" s="44"/>
      <c r="FRM2" s="43"/>
      <c r="FRN2" s="44"/>
      <c r="FRO2" s="43"/>
      <c r="FRP2" s="44"/>
      <c r="FRQ2" s="43"/>
      <c r="FRR2" s="44"/>
      <c r="FRS2" s="43"/>
      <c r="FRT2" s="44"/>
      <c r="FRU2" s="43"/>
      <c r="FRV2" s="44"/>
      <c r="FRW2" s="43"/>
      <c r="FRX2" s="44"/>
      <c r="FRY2" s="43"/>
      <c r="FRZ2" s="44"/>
      <c r="FSA2" s="43"/>
      <c r="FSB2" s="44"/>
      <c r="FSC2" s="43"/>
      <c r="FSD2" s="44"/>
      <c r="FSE2" s="43"/>
      <c r="FSF2" s="44"/>
      <c r="FSG2" s="43"/>
      <c r="FSH2" s="44"/>
      <c r="FSI2" s="43"/>
      <c r="FSJ2" s="44"/>
      <c r="FSK2" s="43"/>
      <c r="FSL2" s="44"/>
      <c r="FSM2" s="43"/>
      <c r="FSN2" s="44"/>
      <c r="FSO2" s="43"/>
      <c r="FSP2" s="44"/>
      <c r="FSQ2" s="43"/>
      <c r="FSR2" s="44"/>
      <c r="FSS2" s="43"/>
      <c r="FST2" s="44"/>
      <c r="FSU2" s="43"/>
      <c r="FSV2" s="44"/>
      <c r="FSW2" s="43"/>
      <c r="FSX2" s="44"/>
      <c r="FSY2" s="43"/>
      <c r="FSZ2" s="44"/>
      <c r="FTA2" s="43"/>
      <c r="FTB2" s="44"/>
      <c r="FTC2" s="43"/>
      <c r="FTD2" s="44"/>
      <c r="FTE2" s="43"/>
      <c r="FTF2" s="44"/>
      <c r="FTG2" s="43"/>
      <c r="FTH2" s="44"/>
      <c r="FTI2" s="43"/>
      <c r="FTJ2" s="44"/>
      <c r="FTK2" s="43"/>
      <c r="FTL2" s="44"/>
      <c r="FTM2" s="43"/>
      <c r="FTN2" s="44"/>
      <c r="FTO2" s="43"/>
      <c r="FTP2" s="44"/>
      <c r="FTQ2" s="43"/>
      <c r="FTR2" s="44"/>
      <c r="FTS2" s="43"/>
      <c r="FTT2" s="44"/>
      <c r="FTU2" s="43"/>
      <c r="FTV2" s="44"/>
      <c r="FTW2" s="43"/>
      <c r="FTX2" s="44"/>
      <c r="FTY2" s="43"/>
      <c r="FTZ2" s="44"/>
      <c r="FUA2" s="43"/>
      <c r="FUB2" s="44"/>
      <c r="FUC2" s="43"/>
      <c r="FUD2" s="44"/>
      <c r="FUE2" s="43"/>
      <c r="FUF2" s="44"/>
      <c r="FUG2" s="43"/>
      <c r="FUH2" s="44"/>
      <c r="FUI2" s="43"/>
      <c r="FUJ2" s="44"/>
      <c r="FUK2" s="43"/>
      <c r="FUL2" s="44"/>
      <c r="FUM2" s="43"/>
      <c r="FUN2" s="44"/>
      <c r="FUO2" s="43"/>
      <c r="FUP2" s="44"/>
      <c r="FUQ2" s="43"/>
      <c r="FUR2" s="44"/>
      <c r="FUS2" s="43"/>
      <c r="FUT2" s="44"/>
      <c r="FUU2" s="43"/>
      <c r="FUV2" s="44"/>
      <c r="FUW2" s="43"/>
      <c r="FUX2" s="44"/>
      <c r="FUY2" s="43"/>
      <c r="FUZ2" s="44"/>
      <c r="FVA2" s="43"/>
      <c r="FVB2" s="44"/>
      <c r="FVC2" s="43"/>
      <c r="FVD2" s="44"/>
      <c r="FVE2" s="43"/>
      <c r="FVF2" s="44"/>
      <c r="FVG2" s="43"/>
      <c r="FVH2" s="44"/>
      <c r="FVI2" s="43"/>
      <c r="FVJ2" s="44"/>
      <c r="FVK2" s="43"/>
      <c r="FVL2" s="44"/>
      <c r="FVM2" s="43"/>
      <c r="FVN2" s="44"/>
      <c r="FVO2" s="43"/>
      <c r="FVP2" s="44"/>
      <c r="FVQ2" s="43"/>
      <c r="FVR2" s="44"/>
      <c r="FVS2" s="43"/>
      <c r="FVT2" s="44"/>
      <c r="FVU2" s="43"/>
      <c r="FVV2" s="44"/>
      <c r="FVW2" s="43"/>
      <c r="FVX2" s="44"/>
      <c r="FVY2" s="43"/>
      <c r="FVZ2" s="44"/>
      <c r="FWA2" s="43"/>
      <c r="FWB2" s="44"/>
      <c r="FWC2" s="43"/>
      <c r="FWD2" s="44"/>
      <c r="FWE2" s="43"/>
      <c r="FWF2" s="44"/>
      <c r="FWG2" s="43"/>
      <c r="FWH2" s="44"/>
      <c r="FWI2" s="43"/>
      <c r="FWJ2" s="44"/>
      <c r="FWK2" s="43"/>
      <c r="FWL2" s="44"/>
      <c r="FWM2" s="43"/>
      <c r="FWN2" s="44"/>
      <c r="FWO2" s="43"/>
      <c r="FWP2" s="44"/>
      <c r="FWQ2" s="43"/>
      <c r="FWR2" s="44"/>
      <c r="FWS2" s="43"/>
      <c r="FWT2" s="44"/>
      <c r="FWU2" s="43"/>
      <c r="FWV2" s="44"/>
      <c r="FWW2" s="43"/>
      <c r="FWX2" s="44"/>
      <c r="FWY2" s="43"/>
      <c r="FWZ2" s="44"/>
      <c r="FXA2" s="43"/>
      <c r="FXB2" s="44"/>
      <c r="FXC2" s="43"/>
      <c r="FXD2" s="44"/>
      <c r="FXE2" s="43"/>
      <c r="FXF2" s="44"/>
      <c r="FXG2" s="43"/>
      <c r="FXH2" s="44"/>
      <c r="FXI2" s="43"/>
      <c r="FXJ2" s="44"/>
      <c r="FXK2" s="43"/>
      <c r="FXL2" s="44"/>
      <c r="FXM2" s="43"/>
      <c r="FXN2" s="44"/>
      <c r="FXO2" s="43"/>
      <c r="FXP2" s="44"/>
      <c r="FXQ2" s="43"/>
      <c r="FXR2" s="44"/>
      <c r="FXS2" s="43"/>
      <c r="FXT2" s="44"/>
      <c r="FXU2" s="43"/>
      <c r="FXV2" s="44"/>
      <c r="FXW2" s="43"/>
      <c r="FXX2" s="44"/>
      <c r="FXY2" s="43"/>
      <c r="FXZ2" s="44"/>
      <c r="FYA2" s="43"/>
      <c r="FYB2" s="44"/>
      <c r="FYC2" s="43"/>
      <c r="FYD2" s="44"/>
      <c r="FYE2" s="43"/>
      <c r="FYF2" s="44"/>
      <c r="FYG2" s="43"/>
      <c r="FYH2" s="44"/>
      <c r="FYI2" s="43"/>
      <c r="FYJ2" s="44"/>
      <c r="FYK2" s="43"/>
      <c r="FYL2" s="44"/>
      <c r="FYM2" s="43"/>
      <c r="FYN2" s="44"/>
      <c r="FYO2" s="43"/>
      <c r="FYP2" s="44"/>
      <c r="FYQ2" s="43"/>
      <c r="FYR2" s="44"/>
      <c r="FYS2" s="43"/>
      <c r="FYT2" s="44"/>
      <c r="FYU2" s="43"/>
      <c r="FYV2" s="44"/>
      <c r="FYW2" s="43"/>
      <c r="FYX2" s="44"/>
      <c r="FYY2" s="43"/>
      <c r="FYZ2" s="44"/>
      <c r="FZA2" s="43"/>
      <c r="FZB2" s="44"/>
      <c r="FZC2" s="43"/>
      <c r="FZD2" s="44"/>
      <c r="FZE2" s="43"/>
      <c r="FZF2" s="44"/>
      <c r="FZG2" s="43"/>
      <c r="FZH2" s="44"/>
      <c r="FZI2" s="43"/>
      <c r="FZJ2" s="44"/>
      <c r="FZK2" s="43"/>
      <c r="FZL2" s="44"/>
      <c r="FZM2" s="43"/>
      <c r="FZN2" s="44"/>
      <c r="FZO2" s="43"/>
      <c r="FZP2" s="44"/>
      <c r="FZQ2" s="43"/>
      <c r="FZR2" s="44"/>
      <c r="FZS2" s="43"/>
      <c r="FZT2" s="44"/>
      <c r="FZU2" s="43"/>
      <c r="FZV2" s="44"/>
      <c r="FZW2" s="43"/>
      <c r="FZX2" s="44"/>
      <c r="FZY2" s="43"/>
      <c r="FZZ2" s="44"/>
      <c r="GAA2" s="43"/>
      <c r="GAB2" s="44"/>
      <c r="GAC2" s="43"/>
      <c r="GAD2" s="44"/>
      <c r="GAE2" s="43"/>
      <c r="GAF2" s="44"/>
      <c r="GAG2" s="43"/>
      <c r="GAH2" s="44"/>
      <c r="GAI2" s="43"/>
      <c r="GAJ2" s="44"/>
      <c r="GAK2" s="43"/>
      <c r="GAL2" s="44"/>
      <c r="GAM2" s="43"/>
      <c r="GAN2" s="44"/>
      <c r="GAO2" s="43"/>
      <c r="GAP2" s="44"/>
      <c r="GAQ2" s="43"/>
      <c r="GAR2" s="44"/>
      <c r="GAS2" s="43"/>
      <c r="GAT2" s="44"/>
      <c r="GAU2" s="43"/>
      <c r="GAV2" s="44"/>
      <c r="GAW2" s="43"/>
      <c r="GAX2" s="44"/>
      <c r="GAY2" s="43"/>
      <c r="GAZ2" s="44"/>
      <c r="GBA2" s="43"/>
      <c r="GBB2" s="44"/>
      <c r="GBC2" s="43"/>
      <c r="GBD2" s="44"/>
      <c r="GBE2" s="43"/>
      <c r="GBF2" s="44"/>
      <c r="GBG2" s="43"/>
      <c r="GBH2" s="44"/>
      <c r="GBI2" s="43"/>
      <c r="GBJ2" s="44"/>
      <c r="GBK2" s="43"/>
      <c r="GBL2" s="44"/>
      <c r="GBM2" s="43"/>
      <c r="GBN2" s="44"/>
      <c r="GBO2" s="43"/>
      <c r="GBP2" s="44"/>
      <c r="GBQ2" s="43"/>
      <c r="GBR2" s="44"/>
      <c r="GBS2" s="43"/>
      <c r="GBT2" s="44"/>
      <c r="GBU2" s="43"/>
      <c r="GBV2" s="44"/>
      <c r="GBW2" s="43"/>
      <c r="GBX2" s="44"/>
      <c r="GBY2" s="43"/>
      <c r="GBZ2" s="44"/>
      <c r="GCA2" s="43"/>
      <c r="GCB2" s="44"/>
      <c r="GCC2" s="43"/>
      <c r="GCD2" s="44"/>
      <c r="GCE2" s="43"/>
      <c r="GCF2" s="44"/>
      <c r="GCG2" s="43"/>
      <c r="GCH2" s="44"/>
      <c r="GCI2" s="43"/>
      <c r="GCJ2" s="44"/>
      <c r="GCK2" s="43"/>
      <c r="GCL2" s="44"/>
      <c r="GCM2" s="43"/>
      <c r="GCN2" s="44"/>
      <c r="GCO2" s="43"/>
      <c r="GCP2" s="44"/>
      <c r="GCQ2" s="43"/>
      <c r="GCR2" s="44"/>
      <c r="GCS2" s="43"/>
      <c r="GCT2" s="44"/>
      <c r="GCU2" s="43"/>
      <c r="GCV2" s="44"/>
      <c r="GCW2" s="43"/>
      <c r="GCX2" s="44"/>
      <c r="GCY2" s="43"/>
      <c r="GCZ2" s="44"/>
      <c r="GDA2" s="43"/>
      <c r="GDB2" s="44"/>
      <c r="GDC2" s="43"/>
      <c r="GDD2" s="44"/>
      <c r="GDE2" s="43"/>
      <c r="GDF2" s="44"/>
      <c r="GDG2" s="43"/>
      <c r="GDH2" s="44"/>
      <c r="GDI2" s="43"/>
      <c r="GDJ2" s="44"/>
      <c r="GDK2" s="43"/>
      <c r="GDL2" s="44"/>
      <c r="GDM2" s="43"/>
      <c r="GDN2" s="44"/>
      <c r="GDO2" s="43"/>
      <c r="GDP2" s="44"/>
      <c r="GDQ2" s="43"/>
      <c r="GDR2" s="44"/>
      <c r="GDS2" s="43"/>
      <c r="GDT2" s="44"/>
      <c r="GDU2" s="43"/>
      <c r="GDV2" s="44"/>
      <c r="GDW2" s="43"/>
      <c r="GDX2" s="44"/>
      <c r="GDY2" s="43"/>
      <c r="GDZ2" s="44"/>
      <c r="GEA2" s="43"/>
      <c r="GEB2" s="44"/>
      <c r="GEC2" s="43"/>
      <c r="GED2" s="44"/>
      <c r="GEE2" s="43"/>
      <c r="GEF2" s="44"/>
      <c r="GEG2" s="43"/>
      <c r="GEH2" s="44"/>
      <c r="GEI2" s="43"/>
      <c r="GEJ2" s="44"/>
      <c r="GEK2" s="43"/>
      <c r="GEL2" s="44"/>
      <c r="GEM2" s="43"/>
      <c r="GEN2" s="44"/>
      <c r="GEO2" s="43"/>
      <c r="GEP2" s="44"/>
      <c r="GEQ2" s="43"/>
      <c r="GER2" s="44"/>
      <c r="GES2" s="43"/>
      <c r="GET2" s="44"/>
      <c r="GEU2" s="43"/>
      <c r="GEV2" s="44"/>
      <c r="GEW2" s="43"/>
      <c r="GEX2" s="44"/>
      <c r="GEY2" s="43"/>
      <c r="GEZ2" s="44"/>
      <c r="GFA2" s="43"/>
      <c r="GFB2" s="44"/>
      <c r="GFC2" s="43"/>
      <c r="GFD2" s="44"/>
      <c r="GFE2" s="43"/>
      <c r="GFF2" s="44"/>
      <c r="GFG2" s="43"/>
      <c r="GFH2" s="44"/>
      <c r="GFI2" s="43"/>
      <c r="GFJ2" s="44"/>
      <c r="GFK2" s="43"/>
      <c r="GFL2" s="44"/>
      <c r="GFM2" s="43"/>
      <c r="GFN2" s="44"/>
      <c r="GFO2" s="43"/>
      <c r="GFP2" s="44"/>
      <c r="GFQ2" s="43"/>
      <c r="GFR2" s="44"/>
      <c r="GFS2" s="43"/>
      <c r="GFT2" s="44"/>
      <c r="GFU2" s="43"/>
      <c r="GFV2" s="44"/>
      <c r="GFW2" s="43"/>
      <c r="GFX2" s="44"/>
      <c r="GFY2" s="43"/>
      <c r="GFZ2" s="44"/>
      <c r="GGA2" s="43"/>
      <c r="GGB2" s="44"/>
      <c r="GGC2" s="43"/>
      <c r="GGD2" s="44"/>
      <c r="GGE2" s="43"/>
      <c r="GGF2" s="44"/>
      <c r="GGG2" s="43"/>
      <c r="GGH2" s="44"/>
      <c r="GGI2" s="43"/>
      <c r="GGJ2" s="44"/>
      <c r="GGK2" s="43"/>
      <c r="GGL2" s="44"/>
      <c r="GGM2" s="43"/>
      <c r="GGN2" s="44"/>
      <c r="GGO2" s="43"/>
      <c r="GGP2" s="44"/>
      <c r="GGQ2" s="43"/>
      <c r="GGR2" s="44"/>
      <c r="GGS2" s="43"/>
      <c r="GGT2" s="44"/>
      <c r="GGU2" s="43"/>
      <c r="GGV2" s="44"/>
      <c r="GGW2" s="43"/>
      <c r="GGX2" s="44"/>
      <c r="GGY2" s="43"/>
      <c r="GGZ2" s="44"/>
      <c r="GHA2" s="43"/>
      <c r="GHB2" s="44"/>
      <c r="GHC2" s="43"/>
      <c r="GHD2" s="44"/>
      <c r="GHE2" s="43"/>
      <c r="GHF2" s="44"/>
      <c r="GHG2" s="43"/>
      <c r="GHH2" s="44"/>
      <c r="GHI2" s="43"/>
      <c r="GHJ2" s="44"/>
      <c r="GHK2" s="43"/>
      <c r="GHL2" s="44"/>
      <c r="GHM2" s="43"/>
      <c r="GHN2" s="44"/>
      <c r="GHO2" s="43"/>
      <c r="GHP2" s="44"/>
      <c r="GHQ2" s="43"/>
      <c r="GHR2" s="44"/>
      <c r="GHS2" s="43"/>
      <c r="GHT2" s="44"/>
      <c r="GHU2" s="43"/>
      <c r="GHV2" s="44"/>
      <c r="GHW2" s="43"/>
      <c r="GHX2" s="44"/>
      <c r="GHY2" s="43"/>
      <c r="GHZ2" s="44"/>
      <c r="GIA2" s="43"/>
      <c r="GIB2" s="44"/>
      <c r="GIC2" s="43"/>
      <c r="GID2" s="44"/>
      <c r="GIE2" s="43"/>
      <c r="GIF2" s="44"/>
      <c r="GIG2" s="43"/>
      <c r="GIH2" s="44"/>
      <c r="GII2" s="43"/>
      <c r="GIJ2" s="44"/>
      <c r="GIK2" s="43"/>
      <c r="GIL2" s="44"/>
      <c r="GIM2" s="43"/>
      <c r="GIN2" s="44"/>
      <c r="GIO2" s="43"/>
      <c r="GIP2" s="44"/>
      <c r="GIQ2" s="43"/>
      <c r="GIR2" s="44"/>
      <c r="GIS2" s="43"/>
      <c r="GIT2" s="44"/>
      <c r="GIU2" s="43"/>
      <c r="GIV2" s="44"/>
      <c r="GIW2" s="43"/>
      <c r="GIX2" s="44"/>
      <c r="GIY2" s="43"/>
      <c r="GIZ2" s="44"/>
      <c r="GJA2" s="43"/>
      <c r="GJB2" s="44"/>
      <c r="GJC2" s="43"/>
      <c r="GJD2" s="44"/>
      <c r="GJE2" s="43"/>
      <c r="GJF2" s="44"/>
      <c r="GJG2" s="43"/>
      <c r="GJH2" s="44"/>
      <c r="GJI2" s="43"/>
      <c r="GJJ2" s="44"/>
      <c r="GJK2" s="43"/>
      <c r="GJL2" s="44"/>
      <c r="GJM2" s="43"/>
      <c r="GJN2" s="44"/>
      <c r="GJO2" s="43"/>
      <c r="GJP2" s="44"/>
      <c r="GJQ2" s="43"/>
      <c r="GJR2" s="44"/>
      <c r="GJS2" s="43"/>
      <c r="GJT2" s="44"/>
      <c r="GJU2" s="43"/>
      <c r="GJV2" s="44"/>
      <c r="GJW2" s="43"/>
      <c r="GJX2" s="44"/>
      <c r="GJY2" s="43"/>
      <c r="GJZ2" s="44"/>
      <c r="GKA2" s="43"/>
      <c r="GKB2" s="44"/>
      <c r="GKC2" s="43"/>
      <c r="GKD2" s="44"/>
      <c r="GKE2" s="43"/>
      <c r="GKF2" s="44"/>
      <c r="GKG2" s="43"/>
      <c r="GKH2" s="44"/>
      <c r="GKI2" s="43"/>
      <c r="GKJ2" s="44"/>
      <c r="GKK2" s="43"/>
      <c r="GKL2" s="44"/>
      <c r="GKM2" s="43"/>
      <c r="GKN2" s="44"/>
      <c r="GKO2" s="43"/>
      <c r="GKP2" s="44"/>
      <c r="GKQ2" s="43"/>
      <c r="GKR2" s="44"/>
      <c r="GKS2" s="43"/>
      <c r="GKT2" s="44"/>
      <c r="GKU2" s="43"/>
      <c r="GKV2" s="44"/>
      <c r="GKW2" s="43"/>
      <c r="GKX2" s="44"/>
      <c r="GKY2" s="43"/>
      <c r="GKZ2" s="44"/>
      <c r="GLA2" s="43"/>
      <c r="GLB2" s="44"/>
      <c r="GLC2" s="43"/>
      <c r="GLD2" s="44"/>
      <c r="GLE2" s="43"/>
      <c r="GLF2" s="44"/>
      <c r="GLG2" s="43"/>
      <c r="GLH2" s="44"/>
      <c r="GLI2" s="43"/>
      <c r="GLJ2" s="44"/>
      <c r="GLK2" s="43"/>
      <c r="GLL2" s="44"/>
      <c r="GLM2" s="43"/>
      <c r="GLN2" s="44"/>
      <c r="GLO2" s="43"/>
      <c r="GLP2" s="44"/>
      <c r="GLQ2" s="43"/>
      <c r="GLR2" s="44"/>
      <c r="GLS2" s="43"/>
      <c r="GLT2" s="44"/>
      <c r="GLU2" s="43"/>
      <c r="GLV2" s="44"/>
      <c r="GLW2" s="43"/>
      <c r="GLX2" s="44"/>
      <c r="GLY2" s="43"/>
      <c r="GLZ2" s="44"/>
      <c r="GMA2" s="43"/>
      <c r="GMB2" s="44"/>
      <c r="GMC2" s="43"/>
      <c r="GMD2" s="44"/>
      <c r="GME2" s="43"/>
      <c r="GMF2" s="44"/>
      <c r="GMG2" s="43"/>
      <c r="GMH2" s="44"/>
      <c r="GMI2" s="43"/>
      <c r="GMJ2" s="44"/>
      <c r="GMK2" s="43"/>
      <c r="GML2" s="44"/>
      <c r="GMM2" s="43"/>
      <c r="GMN2" s="44"/>
      <c r="GMO2" s="43"/>
      <c r="GMP2" s="44"/>
      <c r="GMQ2" s="43"/>
      <c r="GMR2" s="44"/>
      <c r="GMS2" s="43"/>
      <c r="GMT2" s="44"/>
      <c r="GMU2" s="43"/>
      <c r="GMV2" s="44"/>
      <c r="GMW2" s="43"/>
      <c r="GMX2" s="44"/>
      <c r="GMY2" s="43"/>
      <c r="GMZ2" s="44"/>
      <c r="GNA2" s="43"/>
      <c r="GNB2" s="44"/>
      <c r="GNC2" s="43"/>
      <c r="GND2" s="44"/>
      <c r="GNE2" s="43"/>
      <c r="GNF2" s="44"/>
      <c r="GNG2" s="43"/>
      <c r="GNH2" s="44"/>
      <c r="GNI2" s="43"/>
      <c r="GNJ2" s="44"/>
      <c r="GNK2" s="43"/>
      <c r="GNL2" s="44"/>
      <c r="GNM2" s="43"/>
      <c r="GNN2" s="44"/>
      <c r="GNO2" s="43"/>
      <c r="GNP2" s="44"/>
      <c r="GNQ2" s="43"/>
      <c r="GNR2" s="44"/>
      <c r="GNS2" s="43"/>
      <c r="GNT2" s="44"/>
      <c r="GNU2" s="43"/>
      <c r="GNV2" s="44"/>
      <c r="GNW2" s="43"/>
      <c r="GNX2" s="44"/>
      <c r="GNY2" s="43"/>
      <c r="GNZ2" s="44"/>
      <c r="GOA2" s="43"/>
      <c r="GOB2" s="44"/>
      <c r="GOC2" s="43"/>
      <c r="GOD2" s="44"/>
      <c r="GOE2" s="43"/>
      <c r="GOF2" s="44"/>
      <c r="GOG2" s="43"/>
      <c r="GOH2" s="44"/>
      <c r="GOI2" s="43"/>
      <c r="GOJ2" s="44"/>
      <c r="GOK2" s="43"/>
      <c r="GOL2" s="44"/>
      <c r="GOM2" s="43"/>
      <c r="GON2" s="44"/>
      <c r="GOO2" s="43"/>
      <c r="GOP2" s="44"/>
      <c r="GOQ2" s="43"/>
      <c r="GOR2" s="44"/>
      <c r="GOS2" s="43"/>
      <c r="GOT2" s="44"/>
      <c r="GOU2" s="43"/>
      <c r="GOV2" s="44"/>
      <c r="GOW2" s="43"/>
      <c r="GOX2" s="44"/>
      <c r="GOY2" s="43"/>
      <c r="GOZ2" s="44"/>
      <c r="GPA2" s="43"/>
      <c r="GPB2" s="44"/>
      <c r="GPC2" s="43"/>
      <c r="GPD2" s="44"/>
      <c r="GPE2" s="43"/>
      <c r="GPF2" s="44"/>
      <c r="GPG2" s="43"/>
      <c r="GPH2" s="44"/>
      <c r="GPI2" s="43"/>
      <c r="GPJ2" s="44"/>
      <c r="GPK2" s="43"/>
      <c r="GPL2" s="44"/>
      <c r="GPM2" s="43"/>
      <c r="GPN2" s="44"/>
      <c r="GPO2" s="43"/>
      <c r="GPP2" s="44"/>
      <c r="GPQ2" s="43"/>
      <c r="GPR2" s="44"/>
      <c r="GPS2" s="43"/>
      <c r="GPT2" s="44"/>
      <c r="GPU2" s="43"/>
      <c r="GPV2" s="44"/>
      <c r="GPW2" s="43"/>
      <c r="GPX2" s="44"/>
      <c r="GPY2" s="43"/>
      <c r="GPZ2" s="44"/>
      <c r="GQA2" s="43"/>
      <c r="GQB2" s="44"/>
      <c r="GQC2" s="43"/>
      <c r="GQD2" s="44"/>
      <c r="GQE2" s="43"/>
      <c r="GQF2" s="44"/>
      <c r="GQG2" s="43"/>
      <c r="GQH2" s="44"/>
      <c r="GQI2" s="43"/>
      <c r="GQJ2" s="44"/>
      <c r="GQK2" s="43"/>
      <c r="GQL2" s="44"/>
      <c r="GQM2" s="43"/>
      <c r="GQN2" s="44"/>
      <c r="GQO2" s="43"/>
      <c r="GQP2" s="44"/>
      <c r="GQQ2" s="43"/>
      <c r="GQR2" s="44"/>
      <c r="GQS2" s="43"/>
      <c r="GQT2" s="44"/>
      <c r="GQU2" s="43"/>
      <c r="GQV2" s="44"/>
      <c r="GQW2" s="43"/>
      <c r="GQX2" s="44"/>
      <c r="GQY2" s="43"/>
      <c r="GQZ2" s="44"/>
      <c r="GRA2" s="43"/>
      <c r="GRB2" s="44"/>
      <c r="GRC2" s="43"/>
      <c r="GRD2" s="44"/>
      <c r="GRE2" s="43"/>
      <c r="GRF2" s="44"/>
      <c r="GRG2" s="43"/>
      <c r="GRH2" s="44"/>
      <c r="GRI2" s="43"/>
      <c r="GRJ2" s="44"/>
      <c r="GRK2" s="43"/>
      <c r="GRL2" s="44"/>
      <c r="GRM2" s="43"/>
      <c r="GRN2" s="44"/>
      <c r="GRO2" s="43"/>
      <c r="GRP2" s="44"/>
      <c r="GRQ2" s="43"/>
      <c r="GRR2" s="44"/>
      <c r="GRS2" s="43"/>
      <c r="GRT2" s="44"/>
      <c r="GRU2" s="43"/>
      <c r="GRV2" s="44"/>
      <c r="GRW2" s="43"/>
      <c r="GRX2" s="44"/>
      <c r="GRY2" s="43"/>
      <c r="GRZ2" s="44"/>
      <c r="GSA2" s="43"/>
      <c r="GSB2" s="44"/>
      <c r="GSC2" s="43"/>
      <c r="GSD2" s="44"/>
      <c r="GSE2" s="43"/>
      <c r="GSF2" s="44"/>
      <c r="GSG2" s="43"/>
      <c r="GSH2" s="44"/>
      <c r="GSI2" s="43"/>
      <c r="GSJ2" s="44"/>
      <c r="GSK2" s="43"/>
      <c r="GSL2" s="44"/>
      <c r="GSM2" s="43"/>
      <c r="GSN2" s="44"/>
      <c r="GSO2" s="43"/>
      <c r="GSP2" s="44"/>
      <c r="GSQ2" s="43"/>
      <c r="GSR2" s="44"/>
      <c r="GSS2" s="43"/>
      <c r="GST2" s="44"/>
      <c r="GSU2" s="43"/>
      <c r="GSV2" s="44"/>
      <c r="GSW2" s="43"/>
      <c r="GSX2" s="44"/>
      <c r="GSY2" s="43"/>
      <c r="GSZ2" s="44"/>
      <c r="GTA2" s="43"/>
      <c r="GTB2" s="44"/>
      <c r="GTC2" s="43"/>
      <c r="GTD2" s="44"/>
      <c r="GTE2" s="43"/>
      <c r="GTF2" s="44"/>
      <c r="GTG2" s="43"/>
      <c r="GTH2" s="44"/>
      <c r="GTI2" s="43"/>
      <c r="GTJ2" s="44"/>
      <c r="GTK2" s="43"/>
      <c r="GTL2" s="44"/>
      <c r="GTM2" s="43"/>
      <c r="GTN2" s="44"/>
      <c r="GTO2" s="43"/>
      <c r="GTP2" s="44"/>
      <c r="GTQ2" s="43"/>
      <c r="GTR2" s="44"/>
      <c r="GTS2" s="43"/>
      <c r="GTT2" s="44"/>
      <c r="GTU2" s="43"/>
      <c r="GTV2" s="44"/>
      <c r="GTW2" s="43"/>
      <c r="GTX2" s="44"/>
      <c r="GTY2" s="43"/>
      <c r="GTZ2" s="44"/>
      <c r="GUA2" s="43"/>
      <c r="GUB2" s="44"/>
      <c r="GUC2" s="43"/>
      <c r="GUD2" s="44"/>
      <c r="GUE2" s="43"/>
      <c r="GUF2" s="44"/>
      <c r="GUG2" s="43"/>
      <c r="GUH2" s="44"/>
      <c r="GUI2" s="43"/>
      <c r="GUJ2" s="44"/>
      <c r="GUK2" s="43"/>
      <c r="GUL2" s="44"/>
      <c r="GUM2" s="43"/>
      <c r="GUN2" s="44"/>
      <c r="GUO2" s="43"/>
      <c r="GUP2" s="44"/>
      <c r="GUQ2" s="43"/>
      <c r="GUR2" s="44"/>
      <c r="GUS2" s="43"/>
      <c r="GUT2" s="44"/>
      <c r="GUU2" s="43"/>
      <c r="GUV2" s="44"/>
      <c r="GUW2" s="43"/>
      <c r="GUX2" s="44"/>
      <c r="GUY2" s="43"/>
      <c r="GUZ2" s="44"/>
      <c r="GVA2" s="43"/>
      <c r="GVB2" s="44"/>
      <c r="GVC2" s="43"/>
      <c r="GVD2" s="44"/>
      <c r="GVE2" s="43"/>
      <c r="GVF2" s="44"/>
      <c r="GVG2" s="43"/>
      <c r="GVH2" s="44"/>
      <c r="GVI2" s="43"/>
      <c r="GVJ2" s="44"/>
      <c r="GVK2" s="43"/>
      <c r="GVL2" s="44"/>
      <c r="GVM2" s="43"/>
      <c r="GVN2" s="44"/>
      <c r="GVO2" s="43"/>
      <c r="GVP2" s="44"/>
      <c r="GVQ2" s="43"/>
      <c r="GVR2" s="44"/>
      <c r="GVS2" s="43"/>
      <c r="GVT2" s="44"/>
      <c r="GVU2" s="43"/>
      <c r="GVV2" s="44"/>
      <c r="GVW2" s="43"/>
      <c r="GVX2" s="44"/>
      <c r="GVY2" s="43"/>
      <c r="GVZ2" s="44"/>
      <c r="GWA2" s="43"/>
      <c r="GWB2" s="44"/>
      <c r="GWC2" s="43"/>
      <c r="GWD2" s="44"/>
      <c r="GWE2" s="43"/>
      <c r="GWF2" s="44"/>
      <c r="GWG2" s="43"/>
      <c r="GWH2" s="44"/>
      <c r="GWI2" s="43"/>
      <c r="GWJ2" s="44"/>
      <c r="GWK2" s="43"/>
      <c r="GWL2" s="44"/>
      <c r="GWM2" s="43"/>
      <c r="GWN2" s="44"/>
      <c r="GWO2" s="43"/>
      <c r="GWP2" s="44"/>
      <c r="GWQ2" s="43"/>
      <c r="GWR2" s="44"/>
      <c r="GWS2" s="43"/>
      <c r="GWT2" s="44"/>
      <c r="GWU2" s="43"/>
      <c r="GWV2" s="44"/>
      <c r="GWW2" s="43"/>
      <c r="GWX2" s="44"/>
      <c r="GWY2" s="43"/>
      <c r="GWZ2" s="44"/>
      <c r="GXA2" s="43"/>
      <c r="GXB2" s="44"/>
      <c r="GXC2" s="43"/>
      <c r="GXD2" s="44"/>
      <c r="GXE2" s="43"/>
      <c r="GXF2" s="44"/>
      <c r="GXG2" s="43"/>
      <c r="GXH2" s="44"/>
      <c r="GXI2" s="43"/>
      <c r="GXJ2" s="44"/>
      <c r="GXK2" s="43"/>
      <c r="GXL2" s="44"/>
      <c r="GXM2" s="43"/>
      <c r="GXN2" s="44"/>
      <c r="GXO2" s="43"/>
      <c r="GXP2" s="44"/>
      <c r="GXQ2" s="43"/>
      <c r="GXR2" s="44"/>
      <c r="GXS2" s="43"/>
      <c r="GXT2" s="44"/>
      <c r="GXU2" s="43"/>
      <c r="GXV2" s="44"/>
      <c r="GXW2" s="43"/>
      <c r="GXX2" s="44"/>
      <c r="GXY2" s="43"/>
      <c r="GXZ2" s="44"/>
      <c r="GYA2" s="43"/>
      <c r="GYB2" s="44"/>
      <c r="GYC2" s="43"/>
      <c r="GYD2" s="44"/>
      <c r="GYE2" s="43"/>
      <c r="GYF2" s="44"/>
      <c r="GYG2" s="43"/>
      <c r="GYH2" s="44"/>
      <c r="GYI2" s="43"/>
      <c r="GYJ2" s="44"/>
      <c r="GYK2" s="43"/>
      <c r="GYL2" s="44"/>
      <c r="GYM2" s="43"/>
      <c r="GYN2" s="44"/>
      <c r="GYO2" s="43"/>
      <c r="GYP2" s="44"/>
      <c r="GYQ2" s="43"/>
      <c r="GYR2" s="44"/>
      <c r="GYS2" s="43"/>
      <c r="GYT2" s="44"/>
      <c r="GYU2" s="43"/>
      <c r="GYV2" s="44"/>
      <c r="GYW2" s="43"/>
      <c r="GYX2" s="44"/>
      <c r="GYY2" s="43"/>
      <c r="GYZ2" s="44"/>
      <c r="GZA2" s="43"/>
      <c r="GZB2" s="44"/>
      <c r="GZC2" s="43"/>
      <c r="GZD2" s="44"/>
      <c r="GZE2" s="43"/>
      <c r="GZF2" s="44"/>
      <c r="GZG2" s="43"/>
      <c r="GZH2" s="44"/>
      <c r="GZI2" s="43"/>
      <c r="GZJ2" s="44"/>
      <c r="GZK2" s="43"/>
      <c r="GZL2" s="44"/>
      <c r="GZM2" s="43"/>
      <c r="GZN2" s="44"/>
      <c r="GZO2" s="43"/>
      <c r="GZP2" s="44"/>
      <c r="GZQ2" s="43"/>
      <c r="GZR2" s="44"/>
      <c r="GZS2" s="43"/>
      <c r="GZT2" s="44"/>
      <c r="GZU2" s="43"/>
      <c r="GZV2" s="44"/>
      <c r="GZW2" s="43"/>
      <c r="GZX2" s="44"/>
      <c r="GZY2" s="43"/>
      <c r="GZZ2" s="44"/>
      <c r="HAA2" s="43"/>
      <c r="HAB2" s="44"/>
      <c r="HAC2" s="43"/>
      <c r="HAD2" s="44"/>
      <c r="HAE2" s="43"/>
      <c r="HAF2" s="44"/>
      <c r="HAG2" s="43"/>
      <c r="HAH2" s="44"/>
      <c r="HAI2" s="43"/>
      <c r="HAJ2" s="44"/>
      <c r="HAK2" s="43"/>
      <c r="HAL2" s="44"/>
      <c r="HAM2" s="43"/>
      <c r="HAN2" s="44"/>
      <c r="HAO2" s="43"/>
      <c r="HAP2" s="44"/>
      <c r="HAQ2" s="43"/>
      <c r="HAR2" s="44"/>
      <c r="HAS2" s="43"/>
      <c r="HAT2" s="44"/>
      <c r="HAU2" s="43"/>
      <c r="HAV2" s="44"/>
      <c r="HAW2" s="43"/>
      <c r="HAX2" s="44"/>
      <c r="HAY2" s="43"/>
      <c r="HAZ2" s="44"/>
      <c r="HBA2" s="43"/>
      <c r="HBB2" s="44"/>
      <c r="HBC2" s="43"/>
      <c r="HBD2" s="44"/>
      <c r="HBE2" s="43"/>
      <c r="HBF2" s="44"/>
      <c r="HBG2" s="43"/>
      <c r="HBH2" s="44"/>
      <c r="HBI2" s="43"/>
      <c r="HBJ2" s="44"/>
      <c r="HBK2" s="43"/>
      <c r="HBL2" s="44"/>
      <c r="HBM2" s="43"/>
      <c r="HBN2" s="44"/>
      <c r="HBO2" s="43"/>
      <c r="HBP2" s="44"/>
      <c r="HBQ2" s="43"/>
      <c r="HBR2" s="44"/>
      <c r="HBS2" s="43"/>
      <c r="HBT2" s="44"/>
      <c r="HBU2" s="43"/>
      <c r="HBV2" s="44"/>
      <c r="HBW2" s="43"/>
      <c r="HBX2" s="44"/>
      <c r="HBY2" s="43"/>
      <c r="HBZ2" s="44"/>
      <c r="HCA2" s="43"/>
      <c r="HCB2" s="44"/>
      <c r="HCC2" s="43"/>
      <c r="HCD2" s="44"/>
      <c r="HCE2" s="43"/>
      <c r="HCF2" s="44"/>
      <c r="HCG2" s="43"/>
      <c r="HCH2" s="44"/>
      <c r="HCI2" s="43"/>
      <c r="HCJ2" s="44"/>
      <c r="HCK2" s="43"/>
      <c r="HCL2" s="44"/>
      <c r="HCM2" s="43"/>
      <c r="HCN2" s="44"/>
      <c r="HCO2" s="43"/>
      <c r="HCP2" s="44"/>
      <c r="HCQ2" s="43"/>
      <c r="HCR2" s="44"/>
      <c r="HCS2" s="43"/>
      <c r="HCT2" s="44"/>
      <c r="HCU2" s="43"/>
      <c r="HCV2" s="44"/>
      <c r="HCW2" s="43"/>
      <c r="HCX2" s="44"/>
      <c r="HCY2" s="43"/>
      <c r="HCZ2" s="44"/>
      <c r="HDA2" s="43"/>
      <c r="HDB2" s="44"/>
      <c r="HDC2" s="43"/>
      <c r="HDD2" s="44"/>
      <c r="HDE2" s="43"/>
      <c r="HDF2" s="44"/>
      <c r="HDG2" s="43"/>
      <c r="HDH2" s="44"/>
      <c r="HDI2" s="43"/>
      <c r="HDJ2" s="44"/>
      <c r="HDK2" s="43"/>
      <c r="HDL2" s="44"/>
      <c r="HDM2" s="43"/>
      <c r="HDN2" s="44"/>
      <c r="HDO2" s="43"/>
      <c r="HDP2" s="44"/>
      <c r="HDQ2" s="43"/>
      <c r="HDR2" s="44"/>
      <c r="HDS2" s="43"/>
      <c r="HDT2" s="44"/>
      <c r="HDU2" s="43"/>
      <c r="HDV2" s="44"/>
      <c r="HDW2" s="43"/>
      <c r="HDX2" s="44"/>
      <c r="HDY2" s="43"/>
      <c r="HDZ2" s="44"/>
      <c r="HEA2" s="43"/>
      <c r="HEB2" s="44"/>
      <c r="HEC2" s="43"/>
      <c r="HED2" s="44"/>
      <c r="HEE2" s="43"/>
      <c r="HEF2" s="44"/>
      <c r="HEG2" s="43"/>
      <c r="HEH2" s="44"/>
      <c r="HEI2" s="43"/>
      <c r="HEJ2" s="44"/>
      <c r="HEK2" s="43"/>
      <c r="HEL2" s="44"/>
      <c r="HEM2" s="43"/>
      <c r="HEN2" s="44"/>
      <c r="HEO2" s="43"/>
      <c r="HEP2" s="44"/>
      <c r="HEQ2" s="43"/>
      <c r="HER2" s="44"/>
      <c r="HES2" s="43"/>
      <c r="HET2" s="44"/>
      <c r="HEU2" s="43"/>
      <c r="HEV2" s="44"/>
      <c r="HEW2" s="43"/>
      <c r="HEX2" s="44"/>
      <c r="HEY2" s="43"/>
      <c r="HEZ2" s="44"/>
      <c r="HFA2" s="43"/>
      <c r="HFB2" s="44"/>
      <c r="HFC2" s="43"/>
      <c r="HFD2" s="44"/>
      <c r="HFE2" s="43"/>
      <c r="HFF2" s="44"/>
      <c r="HFG2" s="43"/>
      <c r="HFH2" s="44"/>
      <c r="HFI2" s="43"/>
      <c r="HFJ2" s="44"/>
      <c r="HFK2" s="43"/>
      <c r="HFL2" s="44"/>
      <c r="HFM2" s="43"/>
      <c r="HFN2" s="44"/>
      <c r="HFO2" s="43"/>
      <c r="HFP2" s="44"/>
      <c r="HFQ2" s="43"/>
      <c r="HFR2" s="44"/>
      <c r="HFS2" s="43"/>
      <c r="HFT2" s="44"/>
      <c r="HFU2" s="43"/>
      <c r="HFV2" s="44"/>
      <c r="HFW2" s="43"/>
      <c r="HFX2" s="44"/>
      <c r="HFY2" s="43"/>
      <c r="HFZ2" s="44"/>
      <c r="HGA2" s="43"/>
      <c r="HGB2" s="44"/>
      <c r="HGC2" s="43"/>
      <c r="HGD2" s="44"/>
      <c r="HGE2" s="43"/>
      <c r="HGF2" s="44"/>
      <c r="HGG2" s="43"/>
      <c r="HGH2" s="44"/>
      <c r="HGI2" s="43"/>
      <c r="HGJ2" s="44"/>
      <c r="HGK2" s="43"/>
      <c r="HGL2" s="44"/>
      <c r="HGM2" s="43"/>
      <c r="HGN2" s="44"/>
      <c r="HGO2" s="43"/>
      <c r="HGP2" s="44"/>
      <c r="HGQ2" s="43"/>
      <c r="HGR2" s="44"/>
      <c r="HGS2" s="43"/>
      <c r="HGT2" s="44"/>
      <c r="HGU2" s="43"/>
      <c r="HGV2" s="44"/>
      <c r="HGW2" s="43"/>
      <c r="HGX2" s="44"/>
      <c r="HGY2" s="43"/>
      <c r="HGZ2" s="44"/>
      <c r="HHA2" s="43"/>
      <c r="HHB2" s="44"/>
      <c r="HHC2" s="43"/>
      <c r="HHD2" s="44"/>
      <c r="HHE2" s="43"/>
      <c r="HHF2" s="44"/>
      <c r="HHG2" s="43"/>
      <c r="HHH2" s="44"/>
      <c r="HHI2" s="43"/>
      <c r="HHJ2" s="44"/>
      <c r="HHK2" s="43"/>
      <c r="HHL2" s="44"/>
      <c r="HHM2" s="43"/>
      <c r="HHN2" s="44"/>
      <c r="HHO2" s="43"/>
      <c r="HHP2" s="44"/>
      <c r="HHQ2" s="43"/>
      <c r="HHR2" s="44"/>
      <c r="HHS2" s="43"/>
      <c r="HHT2" s="44"/>
      <c r="HHU2" s="43"/>
      <c r="HHV2" s="44"/>
      <c r="HHW2" s="43"/>
      <c r="HHX2" s="44"/>
      <c r="HHY2" s="43"/>
      <c r="HHZ2" s="44"/>
      <c r="HIA2" s="43"/>
      <c r="HIB2" s="44"/>
      <c r="HIC2" s="43"/>
      <c r="HID2" s="44"/>
      <c r="HIE2" s="43"/>
      <c r="HIF2" s="44"/>
      <c r="HIG2" s="43"/>
      <c r="HIH2" s="44"/>
      <c r="HII2" s="43"/>
      <c r="HIJ2" s="44"/>
      <c r="HIK2" s="43"/>
      <c r="HIL2" s="44"/>
      <c r="HIM2" s="43"/>
      <c r="HIN2" s="44"/>
      <c r="HIO2" s="43"/>
      <c r="HIP2" s="44"/>
      <c r="HIQ2" s="43"/>
      <c r="HIR2" s="44"/>
      <c r="HIS2" s="43"/>
      <c r="HIT2" s="44"/>
      <c r="HIU2" s="43"/>
      <c r="HIV2" s="44"/>
      <c r="HIW2" s="43"/>
      <c r="HIX2" s="44"/>
      <c r="HIY2" s="43"/>
      <c r="HIZ2" s="44"/>
      <c r="HJA2" s="43"/>
      <c r="HJB2" s="44"/>
      <c r="HJC2" s="43"/>
      <c r="HJD2" s="44"/>
      <c r="HJE2" s="43"/>
      <c r="HJF2" s="44"/>
      <c r="HJG2" s="43"/>
      <c r="HJH2" s="44"/>
      <c r="HJI2" s="43"/>
      <c r="HJJ2" s="44"/>
      <c r="HJK2" s="43"/>
      <c r="HJL2" s="44"/>
      <c r="HJM2" s="43"/>
      <c r="HJN2" s="44"/>
      <c r="HJO2" s="43"/>
      <c r="HJP2" s="44"/>
      <c r="HJQ2" s="43"/>
      <c r="HJR2" s="44"/>
      <c r="HJS2" s="43"/>
      <c r="HJT2" s="44"/>
      <c r="HJU2" s="43"/>
      <c r="HJV2" s="44"/>
      <c r="HJW2" s="43"/>
      <c r="HJX2" s="44"/>
      <c r="HJY2" s="43"/>
      <c r="HJZ2" s="44"/>
      <c r="HKA2" s="43"/>
      <c r="HKB2" s="44"/>
      <c r="HKC2" s="43"/>
      <c r="HKD2" s="44"/>
      <c r="HKE2" s="43"/>
      <c r="HKF2" s="44"/>
      <c r="HKG2" s="43"/>
      <c r="HKH2" s="44"/>
      <c r="HKI2" s="43"/>
      <c r="HKJ2" s="44"/>
      <c r="HKK2" s="43"/>
      <c r="HKL2" s="44"/>
      <c r="HKM2" s="43"/>
      <c r="HKN2" s="44"/>
      <c r="HKO2" s="43"/>
      <c r="HKP2" s="44"/>
      <c r="HKQ2" s="43"/>
      <c r="HKR2" s="44"/>
      <c r="HKS2" s="43"/>
      <c r="HKT2" s="44"/>
      <c r="HKU2" s="43"/>
      <c r="HKV2" s="44"/>
      <c r="HKW2" s="43"/>
      <c r="HKX2" s="44"/>
      <c r="HKY2" s="43"/>
      <c r="HKZ2" s="44"/>
      <c r="HLA2" s="43"/>
      <c r="HLB2" s="44"/>
      <c r="HLC2" s="43"/>
      <c r="HLD2" s="44"/>
      <c r="HLE2" s="43"/>
      <c r="HLF2" s="44"/>
      <c r="HLG2" s="43"/>
      <c r="HLH2" s="44"/>
      <c r="HLI2" s="43"/>
      <c r="HLJ2" s="44"/>
      <c r="HLK2" s="43"/>
      <c r="HLL2" s="44"/>
      <c r="HLM2" s="43"/>
      <c r="HLN2" s="44"/>
      <c r="HLO2" s="43"/>
      <c r="HLP2" s="44"/>
      <c r="HLQ2" s="43"/>
      <c r="HLR2" s="44"/>
      <c r="HLS2" s="43"/>
      <c r="HLT2" s="44"/>
      <c r="HLU2" s="43"/>
      <c r="HLV2" s="44"/>
      <c r="HLW2" s="43"/>
      <c r="HLX2" s="44"/>
      <c r="HLY2" s="43"/>
      <c r="HLZ2" s="44"/>
      <c r="HMA2" s="43"/>
      <c r="HMB2" s="44"/>
      <c r="HMC2" s="43"/>
      <c r="HMD2" s="44"/>
      <c r="HME2" s="43"/>
      <c r="HMF2" s="44"/>
      <c r="HMG2" s="43"/>
      <c r="HMH2" s="44"/>
      <c r="HMI2" s="43"/>
      <c r="HMJ2" s="44"/>
      <c r="HMK2" s="43"/>
      <c r="HML2" s="44"/>
      <c r="HMM2" s="43"/>
      <c r="HMN2" s="44"/>
      <c r="HMO2" s="43"/>
      <c r="HMP2" s="44"/>
      <c r="HMQ2" s="43"/>
      <c r="HMR2" s="44"/>
      <c r="HMS2" s="43"/>
      <c r="HMT2" s="44"/>
      <c r="HMU2" s="43"/>
      <c r="HMV2" s="44"/>
      <c r="HMW2" s="43"/>
      <c r="HMX2" s="44"/>
      <c r="HMY2" s="43"/>
      <c r="HMZ2" s="44"/>
      <c r="HNA2" s="43"/>
      <c r="HNB2" s="44"/>
      <c r="HNC2" s="43"/>
      <c r="HND2" s="44"/>
      <c r="HNE2" s="43"/>
      <c r="HNF2" s="44"/>
      <c r="HNG2" s="43"/>
      <c r="HNH2" s="44"/>
      <c r="HNI2" s="43"/>
      <c r="HNJ2" s="44"/>
      <c r="HNK2" s="43"/>
      <c r="HNL2" s="44"/>
      <c r="HNM2" s="43"/>
      <c r="HNN2" s="44"/>
      <c r="HNO2" s="43"/>
      <c r="HNP2" s="44"/>
      <c r="HNQ2" s="43"/>
      <c r="HNR2" s="44"/>
      <c r="HNS2" s="43"/>
      <c r="HNT2" s="44"/>
      <c r="HNU2" s="43"/>
      <c r="HNV2" s="44"/>
      <c r="HNW2" s="43"/>
      <c r="HNX2" s="44"/>
      <c r="HNY2" s="43"/>
      <c r="HNZ2" s="44"/>
      <c r="HOA2" s="43"/>
      <c r="HOB2" s="44"/>
      <c r="HOC2" s="43"/>
      <c r="HOD2" s="44"/>
      <c r="HOE2" s="43"/>
      <c r="HOF2" s="44"/>
      <c r="HOG2" s="43"/>
      <c r="HOH2" s="44"/>
      <c r="HOI2" s="43"/>
      <c r="HOJ2" s="44"/>
      <c r="HOK2" s="43"/>
      <c r="HOL2" s="44"/>
      <c r="HOM2" s="43"/>
      <c r="HON2" s="44"/>
      <c r="HOO2" s="43"/>
      <c r="HOP2" s="44"/>
      <c r="HOQ2" s="43"/>
      <c r="HOR2" s="44"/>
      <c r="HOS2" s="43"/>
      <c r="HOT2" s="44"/>
      <c r="HOU2" s="43"/>
      <c r="HOV2" s="44"/>
      <c r="HOW2" s="43"/>
      <c r="HOX2" s="44"/>
      <c r="HOY2" s="43"/>
      <c r="HOZ2" s="44"/>
      <c r="HPA2" s="43"/>
      <c r="HPB2" s="44"/>
      <c r="HPC2" s="43"/>
      <c r="HPD2" s="44"/>
      <c r="HPE2" s="43"/>
      <c r="HPF2" s="44"/>
      <c r="HPG2" s="43"/>
      <c r="HPH2" s="44"/>
      <c r="HPI2" s="43"/>
      <c r="HPJ2" s="44"/>
      <c r="HPK2" s="43"/>
      <c r="HPL2" s="44"/>
      <c r="HPM2" s="43"/>
      <c r="HPN2" s="44"/>
      <c r="HPO2" s="43"/>
      <c r="HPP2" s="44"/>
      <c r="HPQ2" s="43"/>
      <c r="HPR2" s="44"/>
      <c r="HPS2" s="43"/>
      <c r="HPT2" s="44"/>
      <c r="HPU2" s="43"/>
      <c r="HPV2" s="44"/>
      <c r="HPW2" s="43"/>
      <c r="HPX2" s="44"/>
      <c r="HPY2" s="43"/>
      <c r="HPZ2" s="44"/>
      <c r="HQA2" s="43"/>
      <c r="HQB2" s="44"/>
      <c r="HQC2" s="43"/>
      <c r="HQD2" s="44"/>
      <c r="HQE2" s="43"/>
      <c r="HQF2" s="44"/>
      <c r="HQG2" s="43"/>
      <c r="HQH2" s="44"/>
      <c r="HQI2" s="43"/>
      <c r="HQJ2" s="44"/>
      <c r="HQK2" s="43"/>
      <c r="HQL2" s="44"/>
      <c r="HQM2" s="43"/>
      <c r="HQN2" s="44"/>
      <c r="HQO2" s="43"/>
      <c r="HQP2" s="44"/>
      <c r="HQQ2" s="43"/>
      <c r="HQR2" s="44"/>
      <c r="HQS2" s="43"/>
      <c r="HQT2" s="44"/>
      <c r="HQU2" s="43"/>
      <c r="HQV2" s="44"/>
      <c r="HQW2" s="43"/>
      <c r="HQX2" s="44"/>
      <c r="HQY2" s="43"/>
      <c r="HQZ2" s="44"/>
      <c r="HRA2" s="43"/>
      <c r="HRB2" s="44"/>
      <c r="HRC2" s="43"/>
      <c r="HRD2" s="44"/>
      <c r="HRE2" s="43"/>
      <c r="HRF2" s="44"/>
      <c r="HRG2" s="43"/>
      <c r="HRH2" s="44"/>
      <c r="HRI2" s="43"/>
      <c r="HRJ2" s="44"/>
      <c r="HRK2" s="43"/>
      <c r="HRL2" s="44"/>
      <c r="HRM2" s="43"/>
      <c r="HRN2" s="44"/>
      <c r="HRO2" s="43"/>
      <c r="HRP2" s="44"/>
      <c r="HRQ2" s="43"/>
      <c r="HRR2" s="44"/>
      <c r="HRS2" s="43"/>
      <c r="HRT2" s="44"/>
      <c r="HRU2" s="43"/>
      <c r="HRV2" s="44"/>
      <c r="HRW2" s="43"/>
      <c r="HRX2" s="44"/>
      <c r="HRY2" s="43"/>
      <c r="HRZ2" s="44"/>
      <c r="HSA2" s="43"/>
      <c r="HSB2" s="44"/>
      <c r="HSC2" s="43"/>
      <c r="HSD2" s="44"/>
      <c r="HSE2" s="43"/>
      <c r="HSF2" s="44"/>
      <c r="HSG2" s="43"/>
      <c r="HSH2" s="44"/>
      <c r="HSI2" s="43"/>
      <c r="HSJ2" s="44"/>
      <c r="HSK2" s="43"/>
      <c r="HSL2" s="44"/>
      <c r="HSM2" s="43"/>
      <c r="HSN2" s="44"/>
      <c r="HSO2" s="43"/>
      <c r="HSP2" s="44"/>
      <c r="HSQ2" s="43"/>
      <c r="HSR2" s="44"/>
      <c r="HSS2" s="43"/>
      <c r="HST2" s="44"/>
      <c r="HSU2" s="43"/>
      <c r="HSV2" s="44"/>
      <c r="HSW2" s="43"/>
      <c r="HSX2" s="44"/>
      <c r="HSY2" s="43"/>
      <c r="HSZ2" s="44"/>
      <c r="HTA2" s="43"/>
      <c r="HTB2" s="44"/>
      <c r="HTC2" s="43"/>
      <c r="HTD2" s="44"/>
      <c r="HTE2" s="43"/>
      <c r="HTF2" s="44"/>
      <c r="HTG2" s="43"/>
      <c r="HTH2" s="44"/>
      <c r="HTI2" s="43"/>
      <c r="HTJ2" s="44"/>
      <c r="HTK2" s="43"/>
      <c r="HTL2" s="44"/>
      <c r="HTM2" s="43"/>
      <c r="HTN2" s="44"/>
      <c r="HTO2" s="43"/>
      <c r="HTP2" s="44"/>
      <c r="HTQ2" s="43"/>
      <c r="HTR2" s="44"/>
      <c r="HTS2" s="43"/>
      <c r="HTT2" s="44"/>
      <c r="HTU2" s="43"/>
      <c r="HTV2" s="44"/>
      <c r="HTW2" s="43"/>
      <c r="HTX2" s="44"/>
      <c r="HTY2" s="43"/>
      <c r="HTZ2" s="44"/>
      <c r="HUA2" s="43"/>
      <c r="HUB2" s="44"/>
      <c r="HUC2" s="43"/>
      <c r="HUD2" s="44"/>
      <c r="HUE2" s="43"/>
      <c r="HUF2" s="44"/>
      <c r="HUG2" s="43"/>
      <c r="HUH2" s="44"/>
      <c r="HUI2" s="43"/>
      <c r="HUJ2" s="44"/>
      <c r="HUK2" s="43"/>
      <c r="HUL2" s="44"/>
      <c r="HUM2" s="43"/>
      <c r="HUN2" s="44"/>
      <c r="HUO2" s="43"/>
      <c r="HUP2" s="44"/>
      <c r="HUQ2" s="43"/>
      <c r="HUR2" s="44"/>
      <c r="HUS2" s="43"/>
      <c r="HUT2" s="44"/>
      <c r="HUU2" s="43"/>
      <c r="HUV2" s="44"/>
      <c r="HUW2" s="43"/>
      <c r="HUX2" s="44"/>
      <c r="HUY2" s="43"/>
      <c r="HUZ2" s="44"/>
      <c r="HVA2" s="43"/>
      <c r="HVB2" s="44"/>
      <c r="HVC2" s="43"/>
      <c r="HVD2" s="44"/>
      <c r="HVE2" s="43"/>
      <c r="HVF2" s="44"/>
      <c r="HVG2" s="43"/>
      <c r="HVH2" s="44"/>
      <c r="HVI2" s="43"/>
      <c r="HVJ2" s="44"/>
      <c r="HVK2" s="43"/>
      <c r="HVL2" s="44"/>
      <c r="HVM2" s="43"/>
      <c r="HVN2" s="44"/>
      <c r="HVO2" s="43"/>
      <c r="HVP2" s="44"/>
      <c r="HVQ2" s="43"/>
      <c r="HVR2" s="44"/>
      <c r="HVS2" s="43"/>
      <c r="HVT2" s="44"/>
      <c r="HVU2" s="43"/>
      <c r="HVV2" s="44"/>
      <c r="HVW2" s="43"/>
      <c r="HVX2" s="44"/>
      <c r="HVY2" s="43"/>
      <c r="HVZ2" s="44"/>
      <c r="HWA2" s="43"/>
      <c r="HWB2" s="44"/>
      <c r="HWC2" s="43"/>
      <c r="HWD2" s="44"/>
      <c r="HWE2" s="43"/>
      <c r="HWF2" s="44"/>
      <c r="HWG2" s="43"/>
      <c r="HWH2" s="44"/>
      <c r="HWI2" s="43"/>
      <c r="HWJ2" s="44"/>
      <c r="HWK2" s="43"/>
      <c r="HWL2" s="44"/>
      <c r="HWM2" s="43"/>
      <c r="HWN2" s="44"/>
      <c r="HWO2" s="43"/>
      <c r="HWP2" s="44"/>
      <c r="HWQ2" s="43"/>
      <c r="HWR2" s="44"/>
      <c r="HWS2" s="43"/>
      <c r="HWT2" s="44"/>
      <c r="HWU2" s="43"/>
      <c r="HWV2" s="44"/>
      <c r="HWW2" s="43"/>
      <c r="HWX2" s="44"/>
      <c r="HWY2" s="43"/>
      <c r="HWZ2" s="44"/>
      <c r="HXA2" s="43"/>
      <c r="HXB2" s="44"/>
      <c r="HXC2" s="43"/>
      <c r="HXD2" s="44"/>
      <c r="HXE2" s="43"/>
      <c r="HXF2" s="44"/>
      <c r="HXG2" s="43"/>
      <c r="HXH2" s="44"/>
      <c r="HXI2" s="43"/>
      <c r="HXJ2" s="44"/>
      <c r="HXK2" s="43"/>
      <c r="HXL2" s="44"/>
      <c r="HXM2" s="43"/>
      <c r="HXN2" s="44"/>
      <c r="HXO2" s="43"/>
      <c r="HXP2" s="44"/>
      <c r="HXQ2" s="43"/>
      <c r="HXR2" s="44"/>
      <c r="HXS2" s="43"/>
      <c r="HXT2" s="44"/>
      <c r="HXU2" s="43"/>
      <c r="HXV2" s="44"/>
      <c r="HXW2" s="43"/>
      <c r="HXX2" s="44"/>
      <c r="HXY2" s="43"/>
      <c r="HXZ2" s="44"/>
      <c r="HYA2" s="43"/>
      <c r="HYB2" s="44"/>
      <c r="HYC2" s="43"/>
      <c r="HYD2" s="44"/>
      <c r="HYE2" s="43"/>
      <c r="HYF2" s="44"/>
      <c r="HYG2" s="43"/>
      <c r="HYH2" s="44"/>
      <c r="HYI2" s="43"/>
      <c r="HYJ2" s="44"/>
      <c r="HYK2" s="43"/>
      <c r="HYL2" s="44"/>
      <c r="HYM2" s="43"/>
      <c r="HYN2" s="44"/>
      <c r="HYO2" s="43"/>
      <c r="HYP2" s="44"/>
      <c r="HYQ2" s="43"/>
      <c r="HYR2" s="44"/>
      <c r="HYS2" s="43"/>
      <c r="HYT2" s="44"/>
      <c r="HYU2" s="43"/>
      <c r="HYV2" s="44"/>
      <c r="HYW2" s="43"/>
      <c r="HYX2" s="44"/>
      <c r="HYY2" s="43"/>
      <c r="HYZ2" s="44"/>
      <c r="HZA2" s="43"/>
      <c r="HZB2" s="44"/>
      <c r="HZC2" s="43"/>
      <c r="HZD2" s="44"/>
      <c r="HZE2" s="43"/>
      <c r="HZF2" s="44"/>
      <c r="HZG2" s="43"/>
      <c r="HZH2" s="44"/>
      <c r="HZI2" s="43"/>
      <c r="HZJ2" s="44"/>
      <c r="HZK2" s="43"/>
      <c r="HZL2" s="44"/>
      <c r="HZM2" s="43"/>
      <c r="HZN2" s="44"/>
      <c r="HZO2" s="43"/>
      <c r="HZP2" s="44"/>
      <c r="HZQ2" s="43"/>
      <c r="HZR2" s="44"/>
      <c r="HZS2" s="43"/>
      <c r="HZT2" s="44"/>
      <c r="HZU2" s="43"/>
      <c r="HZV2" s="44"/>
      <c r="HZW2" s="43"/>
      <c r="HZX2" s="44"/>
      <c r="HZY2" s="43"/>
      <c r="HZZ2" s="44"/>
      <c r="IAA2" s="43"/>
      <c r="IAB2" s="44"/>
      <c r="IAC2" s="43"/>
      <c r="IAD2" s="44"/>
      <c r="IAE2" s="43"/>
      <c r="IAF2" s="44"/>
      <c r="IAG2" s="43"/>
      <c r="IAH2" s="44"/>
      <c r="IAI2" s="43"/>
      <c r="IAJ2" s="44"/>
      <c r="IAK2" s="43"/>
      <c r="IAL2" s="44"/>
      <c r="IAM2" s="43"/>
      <c r="IAN2" s="44"/>
      <c r="IAO2" s="43"/>
      <c r="IAP2" s="44"/>
      <c r="IAQ2" s="43"/>
      <c r="IAR2" s="44"/>
      <c r="IAS2" s="43"/>
      <c r="IAT2" s="44"/>
      <c r="IAU2" s="43"/>
      <c r="IAV2" s="44"/>
      <c r="IAW2" s="43"/>
      <c r="IAX2" s="44"/>
      <c r="IAY2" s="43"/>
      <c r="IAZ2" s="44"/>
      <c r="IBA2" s="43"/>
      <c r="IBB2" s="44"/>
      <c r="IBC2" s="43"/>
      <c r="IBD2" s="44"/>
      <c r="IBE2" s="43"/>
      <c r="IBF2" s="44"/>
      <c r="IBG2" s="43"/>
      <c r="IBH2" s="44"/>
      <c r="IBI2" s="43"/>
      <c r="IBJ2" s="44"/>
      <c r="IBK2" s="43"/>
      <c r="IBL2" s="44"/>
      <c r="IBM2" s="43"/>
      <c r="IBN2" s="44"/>
      <c r="IBO2" s="43"/>
      <c r="IBP2" s="44"/>
      <c r="IBQ2" s="43"/>
      <c r="IBR2" s="44"/>
      <c r="IBS2" s="43"/>
      <c r="IBT2" s="44"/>
      <c r="IBU2" s="43"/>
      <c r="IBV2" s="44"/>
      <c r="IBW2" s="43"/>
      <c r="IBX2" s="44"/>
      <c r="IBY2" s="43"/>
      <c r="IBZ2" s="44"/>
      <c r="ICA2" s="43"/>
      <c r="ICB2" s="44"/>
      <c r="ICC2" s="43"/>
      <c r="ICD2" s="44"/>
      <c r="ICE2" s="43"/>
      <c r="ICF2" s="44"/>
      <c r="ICG2" s="43"/>
      <c r="ICH2" s="44"/>
      <c r="ICI2" s="43"/>
      <c r="ICJ2" s="44"/>
      <c r="ICK2" s="43"/>
      <c r="ICL2" s="44"/>
      <c r="ICM2" s="43"/>
      <c r="ICN2" s="44"/>
      <c r="ICO2" s="43"/>
      <c r="ICP2" s="44"/>
      <c r="ICQ2" s="43"/>
      <c r="ICR2" s="44"/>
      <c r="ICS2" s="43"/>
      <c r="ICT2" s="44"/>
      <c r="ICU2" s="43"/>
      <c r="ICV2" s="44"/>
      <c r="ICW2" s="43"/>
      <c r="ICX2" s="44"/>
      <c r="ICY2" s="43"/>
      <c r="ICZ2" s="44"/>
      <c r="IDA2" s="43"/>
      <c r="IDB2" s="44"/>
      <c r="IDC2" s="43"/>
      <c r="IDD2" s="44"/>
      <c r="IDE2" s="43"/>
      <c r="IDF2" s="44"/>
      <c r="IDG2" s="43"/>
      <c r="IDH2" s="44"/>
      <c r="IDI2" s="43"/>
      <c r="IDJ2" s="44"/>
      <c r="IDK2" s="43"/>
      <c r="IDL2" s="44"/>
      <c r="IDM2" s="43"/>
      <c r="IDN2" s="44"/>
      <c r="IDO2" s="43"/>
      <c r="IDP2" s="44"/>
      <c r="IDQ2" s="43"/>
      <c r="IDR2" s="44"/>
      <c r="IDS2" s="43"/>
      <c r="IDT2" s="44"/>
      <c r="IDU2" s="43"/>
      <c r="IDV2" s="44"/>
      <c r="IDW2" s="43"/>
      <c r="IDX2" s="44"/>
      <c r="IDY2" s="43"/>
      <c r="IDZ2" s="44"/>
      <c r="IEA2" s="43"/>
      <c r="IEB2" s="44"/>
      <c r="IEC2" s="43"/>
      <c r="IED2" s="44"/>
      <c r="IEE2" s="43"/>
      <c r="IEF2" s="44"/>
      <c r="IEG2" s="43"/>
      <c r="IEH2" s="44"/>
      <c r="IEI2" s="43"/>
      <c r="IEJ2" s="44"/>
      <c r="IEK2" s="43"/>
      <c r="IEL2" s="44"/>
      <c r="IEM2" s="43"/>
      <c r="IEN2" s="44"/>
      <c r="IEO2" s="43"/>
      <c r="IEP2" s="44"/>
      <c r="IEQ2" s="43"/>
      <c r="IER2" s="44"/>
      <c r="IES2" s="43"/>
      <c r="IET2" s="44"/>
      <c r="IEU2" s="43"/>
      <c r="IEV2" s="44"/>
      <c r="IEW2" s="43"/>
      <c r="IEX2" s="44"/>
      <c r="IEY2" s="43"/>
      <c r="IEZ2" s="44"/>
      <c r="IFA2" s="43"/>
      <c r="IFB2" s="44"/>
      <c r="IFC2" s="43"/>
      <c r="IFD2" s="44"/>
      <c r="IFE2" s="43"/>
      <c r="IFF2" s="44"/>
      <c r="IFG2" s="43"/>
      <c r="IFH2" s="44"/>
      <c r="IFI2" s="43"/>
      <c r="IFJ2" s="44"/>
      <c r="IFK2" s="43"/>
      <c r="IFL2" s="44"/>
      <c r="IFM2" s="43"/>
      <c r="IFN2" s="44"/>
      <c r="IFO2" s="43"/>
      <c r="IFP2" s="44"/>
      <c r="IFQ2" s="43"/>
      <c r="IFR2" s="44"/>
      <c r="IFS2" s="43"/>
      <c r="IFT2" s="44"/>
      <c r="IFU2" s="43"/>
      <c r="IFV2" s="44"/>
      <c r="IFW2" s="43"/>
      <c r="IFX2" s="44"/>
      <c r="IFY2" s="43"/>
      <c r="IFZ2" s="44"/>
      <c r="IGA2" s="43"/>
      <c r="IGB2" s="44"/>
      <c r="IGC2" s="43"/>
      <c r="IGD2" s="44"/>
      <c r="IGE2" s="43"/>
      <c r="IGF2" s="44"/>
      <c r="IGG2" s="43"/>
      <c r="IGH2" s="44"/>
      <c r="IGI2" s="43"/>
      <c r="IGJ2" s="44"/>
      <c r="IGK2" s="43"/>
      <c r="IGL2" s="44"/>
      <c r="IGM2" s="43"/>
      <c r="IGN2" s="44"/>
      <c r="IGO2" s="43"/>
      <c r="IGP2" s="44"/>
      <c r="IGQ2" s="43"/>
      <c r="IGR2" s="44"/>
      <c r="IGS2" s="43"/>
      <c r="IGT2" s="44"/>
      <c r="IGU2" s="43"/>
      <c r="IGV2" s="44"/>
      <c r="IGW2" s="43"/>
      <c r="IGX2" s="44"/>
      <c r="IGY2" s="43"/>
      <c r="IGZ2" s="44"/>
      <c r="IHA2" s="43"/>
      <c r="IHB2" s="44"/>
      <c r="IHC2" s="43"/>
      <c r="IHD2" s="44"/>
      <c r="IHE2" s="43"/>
      <c r="IHF2" s="44"/>
      <c r="IHG2" s="43"/>
      <c r="IHH2" s="44"/>
      <c r="IHI2" s="43"/>
      <c r="IHJ2" s="44"/>
      <c r="IHK2" s="43"/>
      <c r="IHL2" s="44"/>
      <c r="IHM2" s="43"/>
      <c r="IHN2" s="44"/>
      <c r="IHO2" s="43"/>
      <c r="IHP2" s="44"/>
      <c r="IHQ2" s="43"/>
      <c r="IHR2" s="44"/>
      <c r="IHS2" s="43"/>
      <c r="IHT2" s="44"/>
      <c r="IHU2" s="43"/>
      <c r="IHV2" s="44"/>
      <c r="IHW2" s="43"/>
      <c r="IHX2" s="44"/>
      <c r="IHY2" s="43"/>
      <c r="IHZ2" s="44"/>
      <c r="IIA2" s="43"/>
      <c r="IIB2" s="44"/>
      <c r="IIC2" s="43"/>
      <c r="IID2" s="44"/>
      <c r="IIE2" s="43"/>
      <c r="IIF2" s="44"/>
      <c r="IIG2" s="43"/>
      <c r="IIH2" s="44"/>
      <c r="III2" s="43"/>
      <c r="IIJ2" s="44"/>
      <c r="IIK2" s="43"/>
      <c r="IIL2" s="44"/>
      <c r="IIM2" s="43"/>
      <c r="IIN2" s="44"/>
      <c r="IIO2" s="43"/>
      <c r="IIP2" s="44"/>
      <c r="IIQ2" s="43"/>
      <c r="IIR2" s="44"/>
      <c r="IIS2" s="43"/>
      <c r="IIT2" s="44"/>
      <c r="IIU2" s="43"/>
      <c r="IIV2" s="44"/>
      <c r="IIW2" s="43"/>
      <c r="IIX2" s="44"/>
      <c r="IIY2" s="43"/>
      <c r="IIZ2" s="44"/>
      <c r="IJA2" s="43"/>
      <c r="IJB2" s="44"/>
      <c r="IJC2" s="43"/>
      <c r="IJD2" s="44"/>
      <c r="IJE2" s="43"/>
      <c r="IJF2" s="44"/>
      <c r="IJG2" s="43"/>
      <c r="IJH2" s="44"/>
      <c r="IJI2" s="43"/>
      <c r="IJJ2" s="44"/>
      <c r="IJK2" s="43"/>
      <c r="IJL2" s="44"/>
      <c r="IJM2" s="43"/>
      <c r="IJN2" s="44"/>
      <c r="IJO2" s="43"/>
      <c r="IJP2" s="44"/>
      <c r="IJQ2" s="43"/>
      <c r="IJR2" s="44"/>
      <c r="IJS2" s="43"/>
      <c r="IJT2" s="44"/>
      <c r="IJU2" s="43"/>
      <c r="IJV2" s="44"/>
      <c r="IJW2" s="43"/>
      <c r="IJX2" s="44"/>
      <c r="IJY2" s="43"/>
      <c r="IJZ2" s="44"/>
      <c r="IKA2" s="43"/>
      <c r="IKB2" s="44"/>
      <c r="IKC2" s="43"/>
      <c r="IKD2" s="44"/>
      <c r="IKE2" s="43"/>
      <c r="IKF2" s="44"/>
      <c r="IKG2" s="43"/>
      <c r="IKH2" s="44"/>
      <c r="IKI2" s="43"/>
      <c r="IKJ2" s="44"/>
      <c r="IKK2" s="43"/>
      <c r="IKL2" s="44"/>
      <c r="IKM2" s="43"/>
      <c r="IKN2" s="44"/>
      <c r="IKO2" s="43"/>
      <c r="IKP2" s="44"/>
      <c r="IKQ2" s="43"/>
      <c r="IKR2" s="44"/>
      <c r="IKS2" s="43"/>
      <c r="IKT2" s="44"/>
      <c r="IKU2" s="43"/>
      <c r="IKV2" s="44"/>
      <c r="IKW2" s="43"/>
      <c r="IKX2" s="44"/>
      <c r="IKY2" s="43"/>
      <c r="IKZ2" s="44"/>
      <c r="ILA2" s="43"/>
      <c r="ILB2" s="44"/>
      <c r="ILC2" s="43"/>
      <c r="ILD2" s="44"/>
      <c r="ILE2" s="43"/>
      <c r="ILF2" s="44"/>
      <c r="ILG2" s="43"/>
      <c r="ILH2" s="44"/>
      <c r="ILI2" s="43"/>
      <c r="ILJ2" s="44"/>
      <c r="ILK2" s="43"/>
      <c r="ILL2" s="44"/>
      <c r="ILM2" s="43"/>
      <c r="ILN2" s="44"/>
      <c r="ILO2" s="43"/>
      <c r="ILP2" s="44"/>
      <c r="ILQ2" s="43"/>
      <c r="ILR2" s="44"/>
      <c r="ILS2" s="43"/>
      <c r="ILT2" s="44"/>
      <c r="ILU2" s="43"/>
      <c r="ILV2" s="44"/>
      <c r="ILW2" s="43"/>
      <c r="ILX2" s="44"/>
      <c r="ILY2" s="43"/>
      <c r="ILZ2" s="44"/>
      <c r="IMA2" s="43"/>
      <c r="IMB2" s="44"/>
      <c r="IMC2" s="43"/>
      <c r="IMD2" s="44"/>
      <c r="IME2" s="43"/>
      <c r="IMF2" s="44"/>
      <c r="IMG2" s="43"/>
      <c r="IMH2" s="44"/>
      <c r="IMI2" s="43"/>
      <c r="IMJ2" s="44"/>
      <c r="IMK2" s="43"/>
      <c r="IML2" s="44"/>
      <c r="IMM2" s="43"/>
      <c r="IMN2" s="44"/>
      <c r="IMO2" s="43"/>
      <c r="IMP2" s="44"/>
      <c r="IMQ2" s="43"/>
      <c r="IMR2" s="44"/>
      <c r="IMS2" s="43"/>
      <c r="IMT2" s="44"/>
      <c r="IMU2" s="43"/>
      <c r="IMV2" s="44"/>
      <c r="IMW2" s="43"/>
      <c r="IMX2" s="44"/>
      <c r="IMY2" s="43"/>
      <c r="IMZ2" s="44"/>
      <c r="INA2" s="43"/>
      <c r="INB2" s="44"/>
      <c r="INC2" s="43"/>
      <c r="IND2" s="44"/>
      <c r="INE2" s="43"/>
      <c r="INF2" s="44"/>
      <c r="ING2" s="43"/>
      <c r="INH2" s="44"/>
      <c r="INI2" s="43"/>
      <c r="INJ2" s="44"/>
      <c r="INK2" s="43"/>
      <c r="INL2" s="44"/>
      <c r="INM2" s="43"/>
      <c r="INN2" s="44"/>
      <c r="INO2" s="43"/>
      <c r="INP2" s="44"/>
      <c r="INQ2" s="43"/>
      <c r="INR2" s="44"/>
      <c r="INS2" s="43"/>
      <c r="INT2" s="44"/>
      <c r="INU2" s="43"/>
      <c r="INV2" s="44"/>
      <c r="INW2" s="43"/>
      <c r="INX2" s="44"/>
      <c r="INY2" s="43"/>
      <c r="INZ2" s="44"/>
      <c r="IOA2" s="43"/>
      <c r="IOB2" s="44"/>
      <c r="IOC2" s="43"/>
      <c r="IOD2" s="44"/>
      <c r="IOE2" s="43"/>
      <c r="IOF2" s="44"/>
      <c r="IOG2" s="43"/>
      <c r="IOH2" s="44"/>
      <c r="IOI2" s="43"/>
      <c r="IOJ2" s="44"/>
      <c r="IOK2" s="43"/>
      <c r="IOL2" s="44"/>
      <c r="IOM2" s="43"/>
      <c r="ION2" s="44"/>
      <c r="IOO2" s="43"/>
      <c r="IOP2" s="44"/>
      <c r="IOQ2" s="43"/>
      <c r="IOR2" s="44"/>
      <c r="IOS2" s="43"/>
      <c r="IOT2" s="44"/>
      <c r="IOU2" s="43"/>
      <c r="IOV2" s="44"/>
      <c r="IOW2" s="43"/>
      <c r="IOX2" s="44"/>
      <c r="IOY2" s="43"/>
      <c r="IOZ2" s="44"/>
      <c r="IPA2" s="43"/>
      <c r="IPB2" s="44"/>
      <c r="IPC2" s="43"/>
      <c r="IPD2" s="44"/>
      <c r="IPE2" s="43"/>
      <c r="IPF2" s="44"/>
      <c r="IPG2" s="43"/>
      <c r="IPH2" s="44"/>
      <c r="IPI2" s="43"/>
      <c r="IPJ2" s="44"/>
      <c r="IPK2" s="43"/>
      <c r="IPL2" s="44"/>
      <c r="IPM2" s="43"/>
      <c r="IPN2" s="44"/>
      <c r="IPO2" s="43"/>
      <c r="IPP2" s="44"/>
      <c r="IPQ2" s="43"/>
      <c r="IPR2" s="44"/>
      <c r="IPS2" s="43"/>
      <c r="IPT2" s="44"/>
      <c r="IPU2" s="43"/>
      <c r="IPV2" s="44"/>
      <c r="IPW2" s="43"/>
      <c r="IPX2" s="44"/>
      <c r="IPY2" s="43"/>
      <c r="IPZ2" s="44"/>
      <c r="IQA2" s="43"/>
      <c r="IQB2" s="44"/>
      <c r="IQC2" s="43"/>
      <c r="IQD2" s="44"/>
      <c r="IQE2" s="43"/>
      <c r="IQF2" s="44"/>
      <c r="IQG2" s="43"/>
      <c r="IQH2" s="44"/>
      <c r="IQI2" s="43"/>
      <c r="IQJ2" s="44"/>
      <c r="IQK2" s="43"/>
      <c r="IQL2" s="44"/>
      <c r="IQM2" s="43"/>
      <c r="IQN2" s="44"/>
      <c r="IQO2" s="43"/>
      <c r="IQP2" s="44"/>
      <c r="IQQ2" s="43"/>
      <c r="IQR2" s="44"/>
      <c r="IQS2" s="43"/>
      <c r="IQT2" s="44"/>
      <c r="IQU2" s="43"/>
      <c r="IQV2" s="44"/>
      <c r="IQW2" s="43"/>
      <c r="IQX2" s="44"/>
      <c r="IQY2" s="43"/>
      <c r="IQZ2" s="44"/>
      <c r="IRA2" s="43"/>
      <c r="IRB2" s="44"/>
      <c r="IRC2" s="43"/>
      <c r="IRD2" s="44"/>
      <c r="IRE2" s="43"/>
      <c r="IRF2" s="44"/>
      <c r="IRG2" s="43"/>
      <c r="IRH2" s="44"/>
      <c r="IRI2" s="43"/>
      <c r="IRJ2" s="44"/>
      <c r="IRK2" s="43"/>
      <c r="IRL2" s="44"/>
      <c r="IRM2" s="43"/>
      <c r="IRN2" s="44"/>
      <c r="IRO2" s="43"/>
      <c r="IRP2" s="44"/>
      <c r="IRQ2" s="43"/>
      <c r="IRR2" s="44"/>
      <c r="IRS2" s="43"/>
      <c r="IRT2" s="44"/>
      <c r="IRU2" s="43"/>
      <c r="IRV2" s="44"/>
      <c r="IRW2" s="43"/>
      <c r="IRX2" s="44"/>
      <c r="IRY2" s="43"/>
      <c r="IRZ2" s="44"/>
      <c r="ISA2" s="43"/>
      <c r="ISB2" s="44"/>
      <c r="ISC2" s="43"/>
      <c r="ISD2" s="44"/>
      <c r="ISE2" s="43"/>
      <c r="ISF2" s="44"/>
      <c r="ISG2" s="43"/>
      <c r="ISH2" s="44"/>
      <c r="ISI2" s="43"/>
      <c r="ISJ2" s="44"/>
      <c r="ISK2" s="43"/>
      <c r="ISL2" s="44"/>
      <c r="ISM2" s="43"/>
      <c r="ISN2" s="44"/>
      <c r="ISO2" s="43"/>
      <c r="ISP2" s="44"/>
      <c r="ISQ2" s="43"/>
      <c r="ISR2" s="44"/>
      <c r="ISS2" s="43"/>
      <c r="IST2" s="44"/>
      <c r="ISU2" s="43"/>
      <c r="ISV2" s="44"/>
      <c r="ISW2" s="43"/>
      <c r="ISX2" s="44"/>
      <c r="ISY2" s="43"/>
      <c r="ISZ2" s="44"/>
      <c r="ITA2" s="43"/>
      <c r="ITB2" s="44"/>
      <c r="ITC2" s="43"/>
      <c r="ITD2" s="44"/>
      <c r="ITE2" s="43"/>
      <c r="ITF2" s="44"/>
      <c r="ITG2" s="43"/>
      <c r="ITH2" s="44"/>
      <c r="ITI2" s="43"/>
      <c r="ITJ2" s="44"/>
      <c r="ITK2" s="43"/>
      <c r="ITL2" s="44"/>
      <c r="ITM2" s="43"/>
      <c r="ITN2" s="44"/>
      <c r="ITO2" s="43"/>
      <c r="ITP2" s="44"/>
      <c r="ITQ2" s="43"/>
      <c r="ITR2" s="44"/>
      <c r="ITS2" s="43"/>
      <c r="ITT2" s="44"/>
      <c r="ITU2" s="43"/>
      <c r="ITV2" s="44"/>
      <c r="ITW2" s="43"/>
      <c r="ITX2" s="44"/>
      <c r="ITY2" s="43"/>
      <c r="ITZ2" s="44"/>
      <c r="IUA2" s="43"/>
      <c r="IUB2" s="44"/>
      <c r="IUC2" s="43"/>
      <c r="IUD2" s="44"/>
      <c r="IUE2" s="43"/>
      <c r="IUF2" s="44"/>
      <c r="IUG2" s="43"/>
      <c r="IUH2" s="44"/>
      <c r="IUI2" s="43"/>
      <c r="IUJ2" s="44"/>
      <c r="IUK2" s="43"/>
      <c r="IUL2" s="44"/>
      <c r="IUM2" s="43"/>
      <c r="IUN2" s="44"/>
      <c r="IUO2" s="43"/>
      <c r="IUP2" s="44"/>
      <c r="IUQ2" s="43"/>
      <c r="IUR2" s="44"/>
      <c r="IUS2" s="43"/>
      <c r="IUT2" s="44"/>
      <c r="IUU2" s="43"/>
      <c r="IUV2" s="44"/>
      <c r="IUW2" s="43"/>
      <c r="IUX2" s="44"/>
      <c r="IUY2" s="43"/>
      <c r="IUZ2" s="44"/>
      <c r="IVA2" s="43"/>
      <c r="IVB2" s="44"/>
      <c r="IVC2" s="43"/>
      <c r="IVD2" s="44"/>
      <c r="IVE2" s="43"/>
      <c r="IVF2" s="44"/>
      <c r="IVG2" s="43"/>
      <c r="IVH2" s="44"/>
      <c r="IVI2" s="43"/>
      <c r="IVJ2" s="44"/>
      <c r="IVK2" s="43"/>
      <c r="IVL2" s="44"/>
      <c r="IVM2" s="43"/>
      <c r="IVN2" s="44"/>
      <c r="IVO2" s="43"/>
      <c r="IVP2" s="44"/>
      <c r="IVQ2" s="43"/>
      <c r="IVR2" s="44"/>
      <c r="IVS2" s="43"/>
      <c r="IVT2" s="44"/>
      <c r="IVU2" s="43"/>
      <c r="IVV2" s="44"/>
      <c r="IVW2" s="43"/>
      <c r="IVX2" s="44"/>
      <c r="IVY2" s="43"/>
      <c r="IVZ2" s="44"/>
      <c r="IWA2" s="43"/>
      <c r="IWB2" s="44"/>
      <c r="IWC2" s="43"/>
      <c r="IWD2" s="44"/>
      <c r="IWE2" s="43"/>
      <c r="IWF2" s="44"/>
      <c r="IWG2" s="43"/>
      <c r="IWH2" s="44"/>
      <c r="IWI2" s="43"/>
      <c r="IWJ2" s="44"/>
      <c r="IWK2" s="43"/>
      <c r="IWL2" s="44"/>
      <c r="IWM2" s="43"/>
      <c r="IWN2" s="44"/>
      <c r="IWO2" s="43"/>
      <c r="IWP2" s="44"/>
      <c r="IWQ2" s="43"/>
      <c r="IWR2" s="44"/>
      <c r="IWS2" s="43"/>
      <c r="IWT2" s="44"/>
      <c r="IWU2" s="43"/>
      <c r="IWV2" s="44"/>
      <c r="IWW2" s="43"/>
      <c r="IWX2" s="44"/>
      <c r="IWY2" s="43"/>
      <c r="IWZ2" s="44"/>
      <c r="IXA2" s="43"/>
      <c r="IXB2" s="44"/>
      <c r="IXC2" s="43"/>
      <c r="IXD2" s="44"/>
      <c r="IXE2" s="43"/>
      <c r="IXF2" s="44"/>
      <c r="IXG2" s="43"/>
      <c r="IXH2" s="44"/>
      <c r="IXI2" s="43"/>
      <c r="IXJ2" s="44"/>
      <c r="IXK2" s="43"/>
      <c r="IXL2" s="44"/>
      <c r="IXM2" s="43"/>
      <c r="IXN2" s="44"/>
      <c r="IXO2" s="43"/>
      <c r="IXP2" s="44"/>
      <c r="IXQ2" s="43"/>
      <c r="IXR2" s="44"/>
      <c r="IXS2" s="43"/>
      <c r="IXT2" s="44"/>
      <c r="IXU2" s="43"/>
      <c r="IXV2" s="44"/>
      <c r="IXW2" s="43"/>
      <c r="IXX2" s="44"/>
      <c r="IXY2" s="43"/>
      <c r="IXZ2" s="44"/>
      <c r="IYA2" s="43"/>
      <c r="IYB2" s="44"/>
      <c r="IYC2" s="43"/>
      <c r="IYD2" s="44"/>
      <c r="IYE2" s="43"/>
      <c r="IYF2" s="44"/>
      <c r="IYG2" s="43"/>
      <c r="IYH2" s="44"/>
      <c r="IYI2" s="43"/>
      <c r="IYJ2" s="44"/>
      <c r="IYK2" s="43"/>
      <c r="IYL2" s="44"/>
      <c r="IYM2" s="43"/>
      <c r="IYN2" s="44"/>
      <c r="IYO2" s="43"/>
      <c r="IYP2" s="44"/>
      <c r="IYQ2" s="43"/>
      <c r="IYR2" s="44"/>
      <c r="IYS2" s="43"/>
      <c r="IYT2" s="44"/>
      <c r="IYU2" s="43"/>
      <c r="IYV2" s="44"/>
      <c r="IYW2" s="43"/>
      <c r="IYX2" s="44"/>
      <c r="IYY2" s="43"/>
      <c r="IYZ2" s="44"/>
      <c r="IZA2" s="43"/>
      <c r="IZB2" s="44"/>
      <c r="IZC2" s="43"/>
      <c r="IZD2" s="44"/>
      <c r="IZE2" s="43"/>
      <c r="IZF2" s="44"/>
      <c r="IZG2" s="43"/>
      <c r="IZH2" s="44"/>
      <c r="IZI2" s="43"/>
      <c r="IZJ2" s="44"/>
      <c r="IZK2" s="43"/>
      <c r="IZL2" s="44"/>
      <c r="IZM2" s="43"/>
      <c r="IZN2" s="44"/>
      <c r="IZO2" s="43"/>
      <c r="IZP2" s="44"/>
      <c r="IZQ2" s="43"/>
      <c r="IZR2" s="44"/>
      <c r="IZS2" s="43"/>
      <c r="IZT2" s="44"/>
      <c r="IZU2" s="43"/>
      <c r="IZV2" s="44"/>
      <c r="IZW2" s="43"/>
      <c r="IZX2" s="44"/>
      <c r="IZY2" s="43"/>
      <c r="IZZ2" s="44"/>
      <c r="JAA2" s="43"/>
      <c r="JAB2" s="44"/>
      <c r="JAC2" s="43"/>
      <c r="JAD2" s="44"/>
      <c r="JAE2" s="43"/>
      <c r="JAF2" s="44"/>
      <c r="JAG2" s="43"/>
      <c r="JAH2" s="44"/>
      <c r="JAI2" s="43"/>
      <c r="JAJ2" s="44"/>
      <c r="JAK2" s="43"/>
      <c r="JAL2" s="44"/>
      <c r="JAM2" s="43"/>
      <c r="JAN2" s="44"/>
      <c r="JAO2" s="43"/>
      <c r="JAP2" s="44"/>
      <c r="JAQ2" s="43"/>
      <c r="JAR2" s="44"/>
      <c r="JAS2" s="43"/>
      <c r="JAT2" s="44"/>
      <c r="JAU2" s="43"/>
      <c r="JAV2" s="44"/>
      <c r="JAW2" s="43"/>
      <c r="JAX2" s="44"/>
      <c r="JAY2" s="43"/>
      <c r="JAZ2" s="44"/>
      <c r="JBA2" s="43"/>
      <c r="JBB2" s="44"/>
      <c r="JBC2" s="43"/>
      <c r="JBD2" s="44"/>
      <c r="JBE2" s="43"/>
      <c r="JBF2" s="44"/>
      <c r="JBG2" s="43"/>
      <c r="JBH2" s="44"/>
      <c r="JBI2" s="43"/>
      <c r="JBJ2" s="44"/>
      <c r="JBK2" s="43"/>
      <c r="JBL2" s="44"/>
      <c r="JBM2" s="43"/>
      <c r="JBN2" s="44"/>
      <c r="JBO2" s="43"/>
      <c r="JBP2" s="44"/>
      <c r="JBQ2" s="43"/>
      <c r="JBR2" s="44"/>
      <c r="JBS2" s="43"/>
      <c r="JBT2" s="44"/>
      <c r="JBU2" s="43"/>
      <c r="JBV2" s="44"/>
      <c r="JBW2" s="43"/>
      <c r="JBX2" s="44"/>
      <c r="JBY2" s="43"/>
      <c r="JBZ2" s="44"/>
      <c r="JCA2" s="43"/>
      <c r="JCB2" s="44"/>
      <c r="JCC2" s="43"/>
      <c r="JCD2" s="44"/>
      <c r="JCE2" s="43"/>
      <c r="JCF2" s="44"/>
      <c r="JCG2" s="43"/>
      <c r="JCH2" s="44"/>
      <c r="JCI2" s="43"/>
      <c r="JCJ2" s="44"/>
      <c r="JCK2" s="43"/>
      <c r="JCL2" s="44"/>
      <c r="JCM2" s="43"/>
      <c r="JCN2" s="44"/>
      <c r="JCO2" s="43"/>
      <c r="JCP2" s="44"/>
      <c r="JCQ2" s="43"/>
      <c r="JCR2" s="44"/>
      <c r="JCS2" s="43"/>
      <c r="JCT2" s="44"/>
      <c r="JCU2" s="43"/>
      <c r="JCV2" s="44"/>
      <c r="JCW2" s="43"/>
      <c r="JCX2" s="44"/>
      <c r="JCY2" s="43"/>
      <c r="JCZ2" s="44"/>
      <c r="JDA2" s="43"/>
      <c r="JDB2" s="44"/>
      <c r="JDC2" s="43"/>
      <c r="JDD2" s="44"/>
      <c r="JDE2" s="43"/>
      <c r="JDF2" s="44"/>
      <c r="JDG2" s="43"/>
      <c r="JDH2" s="44"/>
      <c r="JDI2" s="43"/>
      <c r="JDJ2" s="44"/>
      <c r="JDK2" s="43"/>
      <c r="JDL2" s="44"/>
      <c r="JDM2" s="43"/>
      <c r="JDN2" s="44"/>
      <c r="JDO2" s="43"/>
      <c r="JDP2" s="44"/>
      <c r="JDQ2" s="43"/>
      <c r="JDR2" s="44"/>
      <c r="JDS2" s="43"/>
      <c r="JDT2" s="44"/>
      <c r="JDU2" s="43"/>
      <c r="JDV2" s="44"/>
      <c r="JDW2" s="43"/>
      <c r="JDX2" s="44"/>
      <c r="JDY2" s="43"/>
      <c r="JDZ2" s="44"/>
      <c r="JEA2" s="43"/>
      <c r="JEB2" s="44"/>
      <c r="JEC2" s="43"/>
      <c r="JED2" s="44"/>
      <c r="JEE2" s="43"/>
      <c r="JEF2" s="44"/>
      <c r="JEG2" s="43"/>
      <c r="JEH2" s="44"/>
      <c r="JEI2" s="43"/>
      <c r="JEJ2" s="44"/>
      <c r="JEK2" s="43"/>
      <c r="JEL2" s="44"/>
      <c r="JEM2" s="43"/>
      <c r="JEN2" s="44"/>
      <c r="JEO2" s="43"/>
      <c r="JEP2" s="44"/>
      <c r="JEQ2" s="43"/>
      <c r="JER2" s="44"/>
      <c r="JES2" s="43"/>
      <c r="JET2" s="44"/>
      <c r="JEU2" s="43"/>
      <c r="JEV2" s="44"/>
      <c r="JEW2" s="43"/>
      <c r="JEX2" s="44"/>
      <c r="JEY2" s="43"/>
      <c r="JEZ2" s="44"/>
      <c r="JFA2" s="43"/>
      <c r="JFB2" s="44"/>
      <c r="JFC2" s="43"/>
      <c r="JFD2" s="44"/>
      <c r="JFE2" s="43"/>
      <c r="JFF2" s="44"/>
      <c r="JFG2" s="43"/>
      <c r="JFH2" s="44"/>
      <c r="JFI2" s="43"/>
      <c r="JFJ2" s="44"/>
      <c r="JFK2" s="43"/>
      <c r="JFL2" s="44"/>
      <c r="JFM2" s="43"/>
      <c r="JFN2" s="44"/>
      <c r="JFO2" s="43"/>
      <c r="JFP2" s="44"/>
      <c r="JFQ2" s="43"/>
      <c r="JFR2" s="44"/>
      <c r="JFS2" s="43"/>
      <c r="JFT2" s="44"/>
      <c r="JFU2" s="43"/>
      <c r="JFV2" s="44"/>
      <c r="JFW2" s="43"/>
      <c r="JFX2" s="44"/>
      <c r="JFY2" s="43"/>
      <c r="JFZ2" s="44"/>
      <c r="JGA2" s="43"/>
      <c r="JGB2" s="44"/>
      <c r="JGC2" s="43"/>
      <c r="JGD2" s="44"/>
      <c r="JGE2" s="43"/>
      <c r="JGF2" s="44"/>
      <c r="JGG2" s="43"/>
      <c r="JGH2" s="44"/>
      <c r="JGI2" s="43"/>
      <c r="JGJ2" s="44"/>
      <c r="JGK2" s="43"/>
      <c r="JGL2" s="44"/>
      <c r="JGM2" s="43"/>
      <c r="JGN2" s="44"/>
      <c r="JGO2" s="43"/>
      <c r="JGP2" s="44"/>
      <c r="JGQ2" s="43"/>
      <c r="JGR2" s="44"/>
      <c r="JGS2" s="43"/>
      <c r="JGT2" s="44"/>
      <c r="JGU2" s="43"/>
      <c r="JGV2" s="44"/>
      <c r="JGW2" s="43"/>
      <c r="JGX2" s="44"/>
      <c r="JGY2" s="43"/>
      <c r="JGZ2" s="44"/>
      <c r="JHA2" s="43"/>
      <c r="JHB2" s="44"/>
      <c r="JHC2" s="43"/>
      <c r="JHD2" s="44"/>
      <c r="JHE2" s="43"/>
      <c r="JHF2" s="44"/>
      <c r="JHG2" s="43"/>
      <c r="JHH2" s="44"/>
      <c r="JHI2" s="43"/>
      <c r="JHJ2" s="44"/>
      <c r="JHK2" s="43"/>
      <c r="JHL2" s="44"/>
      <c r="JHM2" s="43"/>
      <c r="JHN2" s="44"/>
      <c r="JHO2" s="43"/>
      <c r="JHP2" s="44"/>
      <c r="JHQ2" s="43"/>
      <c r="JHR2" s="44"/>
      <c r="JHS2" s="43"/>
      <c r="JHT2" s="44"/>
      <c r="JHU2" s="43"/>
      <c r="JHV2" s="44"/>
      <c r="JHW2" s="43"/>
      <c r="JHX2" s="44"/>
      <c r="JHY2" s="43"/>
      <c r="JHZ2" s="44"/>
      <c r="JIA2" s="43"/>
      <c r="JIB2" s="44"/>
      <c r="JIC2" s="43"/>
      <c r="JID2" s="44"/>
      <c r="JIE2" s="43"/>
      <c r="JIF2" s="44"/>
      <c r="JIG2" s="43"/>
      <c r="JIH2" s="44"/>
      <c r="JII2" s="43"/>
      <c r="JIJ2" s="44"/>
      <c r="JIK2" s="43"/>
      <c r="JIL2" s="44"/>
      <c r="JIM2" s="43"/>
      <c r="JIN2" s="44"/>
      <c r="JIO2" s="43"/>
      <c r="JIP2" s="44"/>
      <c r="JIQ2" s="43"/>
      <c r="JIR2" s="44"/>
      <c r="JIS2" s="43"/>
      <c r="JIT2" s="44"/>
      <c r="JIU2" s="43"/>
      <c r="JIV2" s="44"/>
      <c r="JIW2" s="43"/>
      <c r="JIX2" s="44"/>
      <c r="JIY2" s="43"/>
      <c r="JIZ2" s="44"/>
      <c r="JJA2" s="43"/>
      <c r="JJB2" s="44"/>
      <c r="JJC2" s="43"/>
      <c r="JJD2" s="44"/>
      <c r="JJE2" s="43"/>
      <c r="JJF2" s="44"/>
      <c r="JJG2" s="43"/>
      <c r="JJH2" s="44"/>
      <c r="JJI2" s="43"/>
      <c r="JJJ2" s="44"/>
      <c r="JJK2" s="43"/>
      <c r="JJL2" s="44"/>
      <c r="JJM2" s="43"/>
      <c r="JJN2" s="44"/>
      <c r="JJO2" s="43"/>
      <c r="JJP2" s="44"/>
      <c r="JJQ2" s="43"/>
      <c r="JJR2" s="44"/>
      <c r="JJS2" s="43"/>
      <c r="JJT2" s="44"/>
      <c r="JJU2" s="43"/>
      <c r="JJV2" s="44"/>
      <c r="JJW2" s="43"/>
      <c r="JJX2" s="44"/>
      <c r="JJY2" s="43"/>
      <c r="JJZ2" s="44"/>
      <c r="JKA2" s="43"/>
      <c r="JKB2" s="44"/>
      <c r="JKC2" s="43"/>
      <c r="JKD2" s="44"/>
      <c r="JKE2" s="43"/>
      <c r="JKF2" s="44"/>
      <c r="JKG2" s="43"/>
      <c r="JKH2" s="44"/>
      <c r="JKI2" s="43"/>
      <c r="JKJ2" s="44"/>
      <c r="JKK2" s="43"/>
      <c r="JKL2" s="44"/>
      <c r="JKM2" s="43"/>
      <c r="JKN2" s="44"/>
      <c r="JKO2" s="43"/>
      <c r="JKP2" s="44"/>
      <c r="JKQ2" s="43"/>
      <c r="JKR2" s="44"/>
      <c r="JKS2" s="43"/>
      <c r="JKT2" s="44"/>
      <c r="JKU2" s="43"/>
      <c r="JKV2" s="44"/>
      <c r="JKW2" s="43"/>
      <c r="JKX2" s="44"/>
      <c r="JKY2" s="43"/>
      <c r="JKZ2" s="44"/>
      <c r="JLA2" s="43"/>
      <c r="JLB2" s="44"/>
      <c r="JLC2" s="43"/>
      <c r="JLD2" s="44"/>
      <c r="JLE2" s="43"/>
      <c r="JLF2" s="44"/>
      <c r="JLG2" s="43"/>
      <c r="JLH2" s="44"/>
      <c r="JLI2" s="43"/>
      <c r="JLJ2" s="44"/>
      <c r="JLK2" s="43"/>
      <c r="JLL2" s="44"/>
      <c r="JLM2" s="43"/>
      <c r="JLN2" s="44"/>
      <c r="JLO2" s="43"/>
      <c r="JLP2" s="44"/>
      <c r="JLQ2" s="43"/>
      <c r="JLR2" s="44"/>
      <c r="JLS2" s="43"/>
      <c r="JLT2" s="44"/>
      <c r="JLU2" s="43"/>
      <c r="JLV2" s="44"/>
      <c r="JLW2" s="43"/>
      <c r="JLX2" s="44"/>
      <c r="JLY2" s="43"/>
      <c r="JLZ2" s="44"/>
      <c r="JMA2" s="43"/>
      <c r="JMB2" s="44"/>
      <c r="JMC2" s="43"/>
      <c r="JMD2" s="44"/>
      <c r="JME2" s="43"/>
      <c r="JMF2" s="44"/>
      <c r="JMG2" s="43"/>
      <c r="JMH2" s="44"/>
      <c r="JMI2" s="43"/>
      <c r="JMJ2" s="44"/>
      <c r="JMK2" s="43"/>
      <c r="JML2" s="44"/>
      <c r="JMM2" s="43"/>
      <c r="JMN2" s="44"/>
      <c r="JMO2" s="43"/>
      <c r="JMP2" s="44"/>
      <c r="JMQ2" s="43"/>
      <c r="JMR2" s="44"/>
      <c r="JMS2" s="43"/>
      <c r="JMT2" s="44"/>
      <c r="JMU2" s="43"/>
      <c r="JMV2" s="44"/>
      <c r="JMW2" s="43"/>
      <c r="JMX2" s="44"/>
      <c r="JMY2" s="43"/>
      <c r="JMZ2" s="44"/>
      <c r="JNA2" s="43"/>
      <c r="JNB2" s="44"/>
      <c r="JNC2" s="43"/>
      <c r="JND2" s="44"/>
      <c r="JNE2" s="43"/>
      <c r="JNF2" s="44"/>
      <c r="JNG2" s="43"/>
      <c r="JNH2" s="44"/>
      <c r="JNI2" s="43"/>
      <c r="JNJ2" s="44"/>
      <c r="JNK2" s="43"/>
      <c r="JNL2" s="44"/>
      <c r="JNM2" s="43"/>
      <c r="JNN2" s="44"/>
      <c r="JNO2" s="43"/>
      <c r="JNP2" s="44"/>
      <c r="JNQ2" s="43"/>
      <c r="JNR2" s="44"/>
      <c r="JNS2" s="43"/>
      <c r="JNT2" s="44"/>
      <c r="JNU2" s="43"/>
      <c r="JNV2" s="44"/>
      <c r="JNW2" s="43"/>
      <c r="JNX2" s="44"/>
      <c r="JNY2" s="43"/>
      <c r="JNZ2" s="44"/>
      <c r="JOA2" s="43"/>
      <c r="JOB2" s="44"/>
      <c r="JOC2" s="43"/>
      <c r="JOD2" s="44"/>
      <c r="JOE2" s="43"/>
      <c r="JOF2" s="44"/>
      <c r="JOG2" s="43"/>
      <c r="JOH2" s="44"/>
      <c r="JOI2" s="43"/>
      <c r="JOJ2" s="44"/>
      <c r="JOK2" s="43"/>
      <c r="JOL2" s="44"/>
      <c r="JOM2" s="43"/>
      <c r="JON2" s="44"/>
      <c r="JOO2" s="43"/>
      <c r="JOP2" s="44"/>
      <c r="JOQ2" s="43"/>
      <c r="JOR2" s="44"/>
      <c r="JOS2" s="43"/>
      <c r="JOT2" s="44"/>
      <c r="JOU2" s="43"/>
      <c r="JOV2" s="44"/>
      <c r="JOW2" s="43"/>
      <c r="JOX2" s="44"/>
      <c r="JOY2" s="43"/>
      <c r="JOZ2" s="44"/>
      <c r="JPA2" s="43"/>
      <c r="JPB2" s="44"/>
      <c r="JPC2" s="43"/>
      <c r="JPD2" s="44"/>
      <c r="JPE2" s="43"/>
      <c r="JPF2" s="44"/>
      <c r="JPG2" s="43"/>
      <c r="JPH2" s="44"/>
      <c r="JPI2" s="43"/>
      <c r="JPJ2" s="44"/>
      <c r="JPK2" s="43"/>
      <c r="JPL2" s="44"/>
      <c r="JPM2" s="43"/>
      <c r="JPN2" s="44"/>
      <c r="JPO2" s="43"/>
      <c r="JPP2" s="44"/>
      <c r="JPQ2" s="43"/>
      <c r="JPR2" s="44"/>
      <c r="JPS2" s="43"/>
      <c r="JPT2" s="44"/>
      <c r="JPU2" s="43"/>
      <c r="JPV2" s="44"/>
      <c r="JPW2" s="43"/>
      <c r="JPX2" s="44"/>
      <c r="JPY2" s="43"/>
      <c r="JPZ2" s="44"/>
      <c r="JQA2" s="43"/>
      <c r="JQB2" s="44"/>
      <c r="JQC2" s="43"/>
      <c r="JQD2" s="44"/>
      <c r="JQE2" s="43"/>
      <c r="JQF2" s="44"/>
      <c r="JQG2" s="43"/>
      <c r="JQH2" s="44"/>
      <c r="JQI2" s="43"/>
      <c r="JQJ2" s="44"/>
      <c r="JQK2" s="43"/>
      <c r="JQL2" s="44"/>
      <c r="JQM2" s="43"/>
      <c r="JQN2" s="44"/>
      <c r="JQO2" s="43"/>
      <c r="JQP2" s="44"/>
      <c r="JQQ2" s="43"/>
      <c r="JQR2" s="44"/>
      <c r="JQS2" s="43"/>
      <c r="JQT2" s="44"/>
      <c r="JQU2" s="43"/>
      <c r="JQV2" s="44"/>
      <c r="JQW2" s="43"/>
      <c r="JQX2" s="44"/>
      <c r="JQY2" s="43"/>
      <c r="JQZ2" s="44"/>
      <c r="JRA2" s="43"/>
      <c r="JRB2" s="44"/>
      <c r="JRC2" s="43"/>
      <c r="JRD2" s="44"/>
      <c r="JRE2" s="43"/>
      <c r="JRF2" s="44"/>
      <c r="JRG2" s="43"/>
      <c r="JRH2" s="44"/>
      <c r="JRI2" s="43"/>
      <c r="JRJ2" s="44"/>
      <c r="JRK2" s="43"/>
      <c r="JRL2" s="44"/>
      <c r="JRM2" s="43"/>
      <c r="JRN2" s="44"/>
      <c r="JRO2" s="43"/>
      <c r="JRP2" s="44"/>
      <c r="JRQ2" s="43"/>
      <c r="JRR2" s="44"/>
      <c r="JRS2" s="43"/>
      <c r="JRT2" s="44"/>
      <c r="JRU2" s="43"/>
      <c r="JRV2" s="44"/>
      <c r="JRW2" s="43"/>
      <c r="JRX2" s="44"/>
      <c r="JRY2" s="43"/>
      <c r="JRZ2" s="44"/>
      <c r="JSA2" s="43"/>
      <c r="JSB2" s="44"/>
      <c r="JSC2" s="43"/>
      <c r="JSD2" s="44"/>
      <c r="JSE2" s="43"/>
      <c r="JSF2" s="44"/>
      <c r="JSG2" s="43"/>
      <c r="JSH2" s="44"/>
      <c r="JSI2" s="43"/>
      <c r="JSJ2" s="44"/>
      <c r="JSK2" s="43"/>
      <c r="JSL2" s="44"/>
      <c r="JSM2" s="43"/>
      <c r="JSN2" s="44"/>
      <c r="JSO2" s="43"/>
      <c r="JSP2" s="44"/>
      <c r="JSQ2" s="43"/>
      <c r="JSR2" s="44"/>
      <c r="JSS2" s="43"/>
      <c r="JST2" s="44"/>
      <c r="JSU2" s="43"/>
      <c r="JSV2" s="44"/>
      <c r="JSW2" s="43"/>
      <c r="JSX2" s="44"/>
      <c r="JSY2" s="43"/>
      <c r="JSZ2" s="44"/>
      <c r="JTA2" s="43"/>
      <c r="JTB2" s="44"/>
      <c r="JTC2" s="43"/>
      <c r="JTD2" s="44"/>
      <c r="JTE2" s="43"/>
      <c r="JTF2" s="44"/>
      <c r="JTG2" s="43"/>
      <c r="JTH2" s="44"/>
      <c r="JTI2" s="43"/>
      <c r="JTJ2" s="44"/>
      <c r="JTK2" s="43"/>
      <c r="JTL2" s="44"/>
      <c r="JTM2" s="43"/>
      <c r="JTN2" s="44"/>
      <c r="JTO2" s="43"/>
      <c r="JTP2" s="44"/>
      <c r="JTQ2" s="43"/>
      <c r="JTR2" s="44"/>
      <c r="JTS2" s="43"/>
      <c r="JTT2" s="44"/>
      <c r="JTU2" s="43"/>
      <c r="JTV2" s="44"/>
      <c r="JTW2" s="43"/>
      <c r="JTX2" s="44"/>
      <c r="JTY2" s="43"/>
      <c r="JTZ2" s="44"/>
      <c r="JUA2" s="43"/>
      <c r="JUB2" s="44"/>
      <c r="JUC2" s="43"/>
      <c r="JUD2" s="44"/>
      <c r="JUE2" s="43"/>
      <c r="JUF2" s="44"/>
      <c r="JUG2" s="43"/>
      <c r="JUH2" s="44"/>
      <c r="JUI2" s="43"/>
      <c r="JUJ2" s="44"/>
      <c r="JUK2" s="43"/>
      <c r="JUL2" s="44"/>
      <c r="JUM2" s="43"/>
      <c r="JUN2" s="44"/>
      <c r="JUO2" s="43"/>
      <c r="JUP2" s="44"/>
      <c r="JUQ2" s="43"/>
      <c r="JUR2" s="44"/>
      <c r="JUS2" s="43"/>
      <c r="JUT2" s="44"/>
      <c r="JUU2" s="43"/>
      <c r="JUV2" s="44"/>
      <c r="JUW2" s="43"/>
      <c r="JUX2" s="44"/>
      <c r="JUY2" s="43"/>
      <c r="JUZ2" s="44"/>
      <c r="JVA2" s="43"/>
      <c r="JVB2" s="44"/>
      <c r="JVC2" s="43"/>
      <c r="JVD2" s="44"/>
      <c r="JVE2" s="43"/>
      <c r="JVF2" s="44"/>
      <c r="JVG2" s="43"/>
      <c r="JVH2" s="44"/>
      <c r="JVI2" s="43"/>
      <c r="JVJ2" s="44"/>
      <c r="JVK2" s="43"/>
      <c r="JVL2" s="44"/>
      <c r="JVM2" s="43"/>
      <c r="JVN2" s="44"/>
      <c r="JVO2" s="43"/>
      <c r="JVP2" s="44"/>
      <c r="JVQ2" s="43"/>
      <c r="JVR2" s="44"/>
      <c r="JVS2" s="43"/>
      <c r="JVT2" s="44"/>
      <c r="JVU2" s="43"/>
      <c r="JVV2" s="44"/>
      <c r="JVW2" s="43"/>
      <c r="JVX2" s="44"/>
      <c r="JVY2" s="43"/>
      <c r="JVZ2" s="44"/>
      <c r="JWA2" s="43"/>
      <c r="JWB2" s="44"/>
      <c r="JWC2" s="43"/>
      <c r="JWD2" s="44"/>
      <c r="JWE2" s="43"/>
      <c r="JWF2" s="44"/>
      <c r="JWG2" s="43"/>
      <c r="JWH2" s="44"/>
      <c r="JWI2" s="43"/>
      <c r="JWJ2" s="44"/>
      <c r="JWK2" s="43"/>
      <c r="JWL2" s="44"/>
      <c r="JWM2" s="43"/>
      <c r="JWN2" s="44"/>
      <c r="JWO2" s="43"/>
      <c r="JWP2" s="44"/>
      <c r="JWQ2" s="43"/>
      <c r="JWR2" s="44"/>
      <c r="JWS2" s="43"/>
      <c r="JWT2" s="44"/>
      <c r="JWU2" s="43"/>
      <c r="JWV2" s="44"/>
      <c r="JWW2" s="43"/>
      <c r="JWX2" s="44"/>
      <c r="JWY2" s="43"/>
      <c r="JWZ2" s="44"/>
      <c r="JXA2" s="43"/>
      <c r="JXB2" s="44"/>
      <c r="JXC2" s="43"/>
      <c r="JXD2" s="44"/>
      <c r="JXE2" s="43"/>
      <c r="JXF2" s="44"/>
      <c r="JXG2" s="43"/>
      <c r="JXH2" s="44"/>
      <c r="JXI2" s="43"/>
      <c r="JXJ2" s="44"/>
      <c r="JXK2" s="43"/>
      <c r="JXL2" s="44"/>
      <c r="JXM2" s="43"/>
      <c r="JXN2" s="44"/>
      <c r="JXO2" s="43"/>
      <c r="JXP2" s="44"/>
      <c r="JXQ2" s="43"/>
      <c r="JXR2" s="44"/>
      <c r="JXS2" s="43"/>
      <c r="JXT2" s="44"/>
      <c r="JXU2" s="43"/>
      <c r="JXV2" s="44"/>
      <c r="JXW2" s="43"/>
      <c r="JXX2" s="44"/>
      <c r="JXY2" s="43"/>
      <c r="JXZ2" s="44"/>
      <c r="JYA2" s="43"/>
      <c r="JYB2" s="44"/>
      <c r="JYC2" s="43"/>
      <c r="JYD2" s="44"/>
      <c r="JYE2" s="43"/>
      <c r="JYF2" s="44"/>
      <c r="JYG2" s="43"/>
      <c r="JYH2" s="44"/>
      <c r="JYI2" s="43"/>
      <c r="JYJ2" s="44"/>
      <c r="JYK2" s="43"/>
      <c r="JYL2" s="44"/>
      <c r="JYM2" s="43"/>
      <c r="JYN2" s="44"/>
      <c r="JYO2" s="43"/>
      <c r="JYP2" s="44"/>
      <c r="JYQ2" s="43"/>
      <c r="JYR2" s="44"/>
      <c r="JYS2" s="43"/>
      <c r="JYT2" s="44"/>
      <c r="JYU2" s="43"/>
      <c r="JYV2" s="44"/>
      <c r="JYW2" s="43"/>
      <c r="JYX2" s="44"/>
      <c r="JYY2" s="43"/>
      <c r="JYZ2" s="44"/>
      <c r="JZA2" s="43"/>
      <c r="JZB2" s="44"/>
      <c r="JZC2" s="43"/>
      <c r="JZD2" s="44"/>
      <c r="JZE2" s="43"/>
      <c r="JZF2" s="44"/>
      <c r="JZG2" s="43"/>
      <c r="JZH2" s="44"/>
      <c r="JZI2" s="43"/>
      <c r="JZJ2" s="44"/>
      <c r="JZK2" s="43"/>
      <c r="JZL2" s="44"/>
      <c r="JZM2" s="43"/>
      <c r="JZN2" s="44"/>
      <c r="JZO2" s="43"/>
      <c r="JZP2" s="44"/>
      <c r="JZQ2" s="43"/>
      <c r="JZR2" s="44"/>
      <c r="JZS2" s="43"/>
      <c r="JZT2" s="44"/>
      <c r="JZU2" s="43"/>
      <c r="JZV2" s="44"/>
      <c r="JZW2" s="43"/>
      <c r="JZX2" s="44"/>
      <c r="JZY2" s="43"/>
      <c r="JZZ2" s="44"/>
      <c r="KAA2" s="43"/>
      <c r="KAB2" s="44"/>
      <c r="KAC2" s="43"/>
      <c r="KAD2" s="44"/>
      <c r="KAE2" s="43"/>
      <c r="KAF2" s="44"/>
      <c r="KAG2" s="43"/>
      <c r="KAH2" s="44"/>
      <c r="KAI2" s="43"/>
      <c r="KAJ2" s="44"/>
      <c r="KAK2" s="43"/>
      <c r="KAL2" s="44"/>
      <c r="KAM2" s="43"/>
      <c r="KAN2" s="44"/>
      <c r="KAO2" s="43"/>
      <c r="KAP2" s="44"/>
      <c r="KAQ2" s="43"/>
      <c r="KAR2" s="44"/>
      <c r="KAS2" s="43"/>
      <c r="KAT2" s="44"/>
      <c r="KAU2" s="43"/>
      <c r="KAV2" s="44"/>
      <c r="KAW2" s="43"/>
      <c r="KAX2" s="44"/>
      <c r="KAY2" s="43"/>
      <c r="KAZ2" s="44"/>
      <c r="KBA2" s="43"/>
      <c r="KBB2" s="44"/>
      <c r="KBC2" s="43"/>
      <c r="KBD2" s="44"/>
      <c r="KBE2" s="43"/>
      <c r="KBF2" s="44"/>
      <c r="KBG2" s="43"/>
      <c r="KBH2" s="44"/>
      <c r="KBI2" s="43"/>
      <c r="KBJ2" s="44"/>
      <c r="KBK2" s="43"/>
      <c r="KBL2" s="44"/>
      <c r="KBM2" s="43"/>
      <c r="KBN2" s="44"/>
      <c r="KBO2" s="43"/>
      <c r="KBP2" s="44"/>
      <c r="KBQ2" s="43"/>
      <c r="KBR2" s="44"/>
      <c r="KBS2" s="43"/>
      <c r="KBT2" s="44"/>
      <c r="KBU2" s="43"/>
      <c r="KBV2" s="44"/>
      <c r="KBW2" s="43"/>
      <c r="KBX2" s="44"/>
      <c r="KBY2" s="43"/>
      <c r="KBZ2" s="44"/>
      <c r="KCA2" s="43"/>
      <c r="KCB2" s="44"/>
      <c r="KCC2" s="43"/>
      <c r="KCD2" s="44"/>
      <c r="KCE2" s="43"/>
      <c r="KCF2" s="44"/>
      <c r="KCG2" s="43"/>
      <c r="KCH2" s="44"/>
      <c r="KCI2" s="43"/>
      <c r="KCJ2" s="44"/>
      <c r="KCK2" s="43"/>
      <c r="KCL2" s="44"/>
      <c r="KCM2" s="43"/>
      <c r="KCN2" s="44"/>
      <c r="KCO2" s="43"/>
      <c r="KCP2" s="44"/>
      <c r="KCQ2" s="43"/>
      <c r="KCR2" s="44"/>
      <c r="KCS2" s="43"/>
      <c r="KCT2" s="44"/>
      <c r="KCU2" s="43"/>
      <c r="KCV2" s="44"/>
      <c r="KCW2" s="43"/>
      <c r="KCX2" s="44"/>
      <c r="KCY2" s="43"/>
      <c r="KCZ2" s="44"/>
      <c r="KDA2" s="43"/>
      <c r="KDB2" s="44"/>
      <c r="KDC2" s="43"/>
      <c r="KDD2" s="44"/>
      <c r="KDE2" s="43"/>
      <c r="KDF2" s="44"/>
      <c r="KDG2" s="43"/>
      <c r="KDH2" s="44"/>
      <c r="KDI2" s="43"/>
      <c r="KDJ2" s="44"/>
      <c r="KDK2" s="43"/>
      <c r="KDL2" s="44"/>
      <c r="KDM2" s="43"/>
      <c r="KDN2" s="44"/>
      <c r="KDO2" s="43"/>
      <c r="KDP2" s="44"/>
      <c r="KDQ2" s="43"/>
      <c r="KDR2" s="44"/>
      <c r="KDS2" s="43"/>
      <c r="KDT2" s="44"/>
      <c r="KDU2" s="43"/>
      <c r="KDV2" s="44"/>
      <c r="KDW2" s="43"/>
      <c r="KDX2" s="44"/>
      <c r="KDY2" s="43"/>
      <c r="KDZ2" s="44"/>
      <c r="KEA2" s="43"/>
      <c r="KEB2" s="44"/>
      <c r="KEC2" s="43"/>
      <c r="KED2" s="44"/>
      <c r="KEE2" s="43"/>
      <c r="KEF2" s="44"/>
      <c r="KEG2" s="43"/>
      <c r="KEH2" s="44"/>
      <c r="KEI2" s="43"/>
      <c r="KEJ2" s="44"/>
      <c r="KEK2" s="43"/>
      <c r="KEL2" s="44"/>
      <c r="KEM2" s="43"/>
      <c r="KEN2" s="44"/>
      <c r="KEO2" s="43"/>
      <c r="KEP2" s="44"/>
      <c r="KEQ2" s="43"/>
      <c r="KER2" s="44"/>
      <c r="KES2" s="43"/>
      <c r="KET2" s="44"/>
      <c r="KEU2" s="43"/>
      <c r="KEV2" s="44"/>
      <c r="KEW2" s="43"/>
      <c r="KEX2" s="44"/>
      <c r="KEY2" s="43"/>
      <c r="KEZ2" s="44"/>
      <c r="KFA2" s="43"/>
      <c r="KFB2" s="44"/>
      <c r="KFC2" s="43"/>
      <c r="KFD2" s="44"/>
      <c r="KFE2" s="43"/>
      <c r="KFF2" s="44"/>
      <c r="KFG2" s="43"/>
      <c r="KFH2" s="44"/>
      <c r="KFI2" s="43"/>
      <c r="KFJ2" s="44"/>
      <c r="KFK2" s="43"/>
      <c r="KFL2" s="44"/>
      <c r="KFM2" s="43"/>
      <c r="KFN2" s="44"/>
      <c r="KFO2" s="43"/>
      <c r="KFP2" s="44"/>
      <c r="KFQ2" s="43"/>
      <c r="KFR2" s="44"/>
      <c r="KFS2" s="43"/>
      <c r="KFT2" s="44"/>
      <c r="KFU2" s="43"/>
      <c r="KFV2" s="44"/>
      <c r="KFW2" s="43"/>
      <c r="KFX2" s="44"/>
      <c r="KFY2" s="43"/>
      <c r="KFZ2" s="44"/>
      <c r="KGA2" s="43"/>
      <c r="KGB2" s="44"/>
      <c r="KGC2" s="43"/>
      <c r="KGD2" s="44"/>
      <c r="KGE2" s="43"/>
      <c r="KGF2" s="44"/>
      <c r="KGG2" s="43"/>
      <c r="KGH2" s="44"/>
      <c r="KGI2" s="43"/>
      <c r="KGJ2" s="44"/>
      <c r="KGK2" s="43"/>
      <c r="KGL2" s="44"/>
      <c r="KGM2" s="43"/>
      <c r="KGN2" s="44"/>
      <c r="KGO2" s="43"/>
      <c r="KGP2" s="44"/>
      <c r="KGQ2" s="43"/>
      <c r="KGR2" s="44"/>
      <c r="KGS2" s="43"/>
      <c r="KGT2" s="44"/>
      <c r="KGU2" s="43"/>
      <c r="KGV2" s="44"/>
      <c r="KGW2" s="43"/>
      <c r="KGX2" s="44"/>
      <c r="KGY2" s="43"/>
      <c r="KGZ2" s="44"/>
      <c r="KHA2" s="43"/>
      <c r="KHB2" s="44"/>
      <c r="KHC2" s="43"/>
      <c r="KHD2" s="44"/>
      <c r="KHE2" s="43"/>
      <c r="KHF2" s="44"/>
      <c r="KHG2" s="43"/>
      <c r="KHH2" s="44"/>
      <c r="KHI2" s="43"/>
      <c r="KHJ2" s="44"/>
      <c r="KHK2" s="43"/>
      <c r="KHL2" s="44"/>
      <c r="KHM2" s="43"/>
      <c r="KHN2" s="44"/>
      <c r="KHO2" s="43"/>
      <c r="KHP2" s="44"/>
      <c r="KHQ2" s="43"/>
      <c r="KHR2" s="44"/>
      <c r="KHS2" s="43"/>
      <c r="KHT2" s="44"/>
      <c r="KHU2" s="43"/>
      <c r="KHV2" s="44"/>
      <c r="KHW2" s="43"/>
      <c r="KHX2" s="44"/>
      <c r="KHY2" s="43"/>
      <c r="KHZ2" s="44"/>
      <c r="KIA2" s="43"/>
      <c r="KIB2" s="44"/>
      <c r="KIC2" s="43"/>
      <c r="KID2" s="44"/>
      <c r="KIE2" s="43"/>
      <c r="KIF2" s="44"/>
      <c r="KIG2" s="43"/>
      <c r="KIH2" s="44"/>
      <c r="KII2" s="43"/>
      <c r="KIJ2" s="44"/>
      <c r="KIK2" s="43"/>
      <c r="KIL2" s="44"/>
      <c r="KIM2" s="43"/>
      <c r="KIN2" s="44"/>
      <c r="KIO2" s="43"/>
      <c r="KIP2" s="44"/>
      <c r="KIQ2" s="43"/>
      <c r="KIR2" s="44"/>
      <c r="KIS2" s="43"/>
      <c r="KIT2" s="44"/>
      <c r="KIU2" s="43"/>
      <c r="KIV2" s="44"/>
      <c r="KIW2" s="43"/>
      <c r="KIX2" s="44"/>
      <c r="KIY2" s="43"/>
      <c r="KIZ2" s="44"/>
      <c r="KJA2" s="43"/>
      <c r="KJB2" s="44"/>
      <c r="KJC2" s="43"/>
      <c r="KJD2" s="44"/>
      <c r="KJE2" s="43"/>
      <c r="KJF2" s="44"/>
      <c r="KJG2" s="43"/>
      <c r="KJH2" s="44"/>
      <c r="KJI2" s="43"/>
      <c r="KJJ2" s="44"/>
      <c r="KJK2" s="43"/>
      <c r="KJL2" s="44"/>
      <c r="KJM2" s="43"/>
      <c r="KJN2" s="44"/>
      <c r="KJO2" s="43"/>
      <c r="KJP2" s="44"/>
      <c r="KJQ2" s="43"/>
      <c r="KJR2" s="44"/>
      <c r="KJS2" s="43"/>
      <c r="KJT2" s="44"/>
      <c r="KJU2" s="43"/>
      <c r="KJV2" s="44"/>
      <c r="KJW2" s="43"/>
      <c r="KJX2" s="44"/>
      <c r="KJY2" s="43"/>
      <c r="KJZ2" s="44"/>
      <c r="KKA2" s="43"/>
      <c r="KKB2" s="44"/>
      <c r="KKC2" s="43"/>
      <c r="KKD2" s="44"/>
      <c r="KKE2" s="43"/>
      <c r="KKF2" s="44"/>
      <c r="KKG2" s="43"/>
      <c r="KKH2" s="44"/>
      <c r="KKI2" s="43"/>
      <c r="KKJ2" s="44"/>
      <c r="KKK2" s="43"/>
      <c r="KKL2" s="44"/>
      <c r="KKM2" s="43"/>
      <c r="KKN2" s="44"/>
      <c r="KKO2" s="43"/>
      <c r="KKP2" s="44"/>
      <c r="KKQ2" s="43"/>
      <c r="KKR2" s="44"/>
      <c r="KKS2" s="43"/>
      <c r="KKT2" s="44"/>
      <c r="KKU2" s="43"/>
      <c r="KKV2" s="44"/>
      <c r="KKW2" s="43"/>
      <c r="KKX2" s="44"/>
      <c r="KKY2" s="43"/>
      <c r="KKZ2" s="44"/>
      <c r="KLA2" s="43"/>
      <c r="KLB2" s="44"/>
      <c r="KLC2" s="43"/>
      <c r="KLD2" s="44"/>
      <c r="KLE2" s="43"/>
      <c r="KLF2" s="44"/>
      <c r="KLG2" s="43"/>
      <c r="KLH2" s="44"/>
      <c r="KLI2" s="43"/>
      <c r="KLJ2" s="44"/>
      <c r="KLK2" s="43"/>
      <c r="KLL2" s="44"/>
      <c r="KLM2" s="43"/>
      <c r="KLN2" s="44"/>
      <c r="KLO2" s="43"/>
      <c r="KLP2" s="44"/>
      <c r="KLQ2" s="43"/>
      <c r="KLR2" s="44"/>
      <c r="KLS2" s="43"/>
      <c r="KLT2" s="44"/>
      <c r="KLU2" s="43"/>
      <c r="KLV2" s="44"/>
      <c r="KLW2" s="43"/>
      <c r="KLX2" s="44"/>
      <c r="KLY2" s="43"/>
      <c r="KLZ2" s="44"/>
      <c r="KMA2" s="43"/>
      <c r="KMB2" s="44"/>
      <c r="KMC2" s="43"/>
      <c r="KMD2" s="44"/>
      <c r="KME2" s="43"/>
      <c r="KMF2" s="44"/>
      <c r="KMG2" s="43"/>
      <c r="KMH2" s="44"/>
      <c r="KMI2" s="43"/>
      <c r="KMJ2" s="44"/>
      <c r="KMK2" s="43"/>
      <c r="KML2" s="44"/>
      <c r="KMM2" s="43"/>
      <c r="KMN2" s="44"/>
      <c r="KMO2" s="43"/>
      <c r="KMP2" s="44"/>
      <c r="KMQ2" s="43"/>
      <c r="KMR2" s="44"/>
      <c r="KMS2" s="43"/>
      <c r="KMT2" s="44"/>
      <c r="KMU2" s="43"/>
      <c r="KMV2" s="44"/>
      <c r="KMW2" s="43"/>
      <c r="KMX2" s="44"/>
      <c r="KMY2" s="43"/>
      <c r="KMZ2" s="44"/>
      <c r="KNA2" s="43"/>
      <c r="KNB2" s="44"/>
      <c r="KNC2" s="43"/>
      <c r="KND2" s="44"/>
      <c r="KNE2" s="43"/>
      <c r="KNF2" s="44"/>
      <c r="KNG2" s="43"/>
      <c r="KNH2" s="44"/>
      <c r="KNI2" s="43"/>
      <c r="KNJ2" s="44"/>
      <c r="KNK2" s="43"/>
      <c r="KNL2" s="44"/>
      <c r="KNM2" s="43"/>
      <c r="KNN2" s="44"/>
      <c r="KNO2" s="43"/>
      <c r="KNP2" s="44"/>
      <c r="KNQ2" s="43"/>
      <c r="KNR2" s="44"/>
      <c r="KNS2" s="43"/>
      <c r="KNT2" s="44"/>
      <c r="KNU2" s="43"/>
      <c r="KNV2" s="44"/>
      <c r="KNW2" s="43"/>
      <c r="KNX2" s="44"/>
      <c r="KNY2" s="43"/>
      <c r="KNZ2" s="44"/>
      <c r="KOA2" s="43"/>
      <c r="KOB2" s="44"/>
      <c r="KOC2" s="43"/>
      <c r="KOD2" s="44"/>
      <c r="KOE2" s="43"/>
      <c r="KOF2" s="44"/>
      <c r="KOG2" s="43"/>
      <c r="KOH2" s="44"/>
      <c r="KOI2" s="43"/>
      <c r="KOJ2" s="44"/>
      <c r="KOK2" s="43"/>
      <c r="KOL2" s="44"/>
      <c r="KOM2" s="43"/>
      <c r="KON2" s="44"/>
      <c r="KOO2" s="43"/>
      <c r="KOP2" s="44"/>
      <c r="KOQ2" s="43"/>
      <c r="KOR2" s="44"/>
      <c r="KOS2" s="43"/>
      <c r="KOT2" s="44"/>
      <c r="KOU2" s="43"/>
      <c r="KOV2" s="44"/>
      <c r="KOW2" s="43"/>
      <c r="KOX2" s="44"/>
      <c r="KOY2" s="43"/>
      <c r="KOZ2" s="44"/>
      <c r="KPA2" s="43"/>
      <c r="KPB2" s="44"/>
      <c r="KPC2" s="43"/>
      <c r="KPD2" s="44"/>
      <c r="KPE2" s="43"/>
      <c r="KPF2" s="44"/>
      <c r="KPG2" s="43"/>
      <c r="KPH2" s="44"/>
      <c r="KPI2" s="43"/>
      <c r="KPJ2" s="44"/>
      <c r="KPK2" s="43"/>
      <c r="KPL2" s="44"/>
      <c r="KPM2" s="43"/>
      <c r="KPN2" s="44"/>
      <c r="KPO2" s="43"/>
      <c r="KPP2" s="44"/>
      <c r="KPQ2" s="43"/>
      <c r="KPR2" s="44"/>
      <c r="KPS2" s="43"/>
      <c r="KPT2" s="44"/>
      <c r="KPU2" s="43"/>
      <c r="KPV2" s="44"/>
      <c r="KPW2" s="43"/>
      <c r="KPX2" s="44"/>
      <c r="KPY2" s="43"/>
      <c r="KPZ2" s="44"/>
      <c r="KQA2" s="43"/>
      <c r="KQB2" s="44"/>
      <c r="KQC2" s="43"/>
      <c r="KQD2" s="44"/>
      <c r="KQE2" s="43"/>
      <c r="KQF2" s="44"/>
      <c r="KQG2" s="43"/>
      <c r="KQH2" s="44"/>
      <c r="KQI2" s="43"/>
      <c r="KQJ2" s="44"/>
      <c r="KQK2" s="43"/>
      <c r="KQL2" s="44"/>
      <c r="KQM2" s="43"/>
      <c r="KQN2" s="44"/>
      <c r="KQO2" s="43"/>
      <c r="KQP2" s="44"/>
      <c r="KQQ2" s="43"/>
      <c r="KQR2" s="44"/>
      <c r="KQS2" s="43"/>
      <c r="KQT2" s="44"/>
      <c r="KQU2" s="43"/>
      <c r="KQV2" s="44"/>
      <c r="KQW2" s="43"/>
      <c r="KQX2" s="44"/>
      <c r="KQY2" s="43"/>
      <c r="KQZ2" s="44"/>
      <c r="KRA2" s="43"/>
      <c r="KRB2" s="44"/>
      <c r="KRC2" s="43"/>
      <c r="KRD2" s="44"/>
      <c r="KRE2" s="43"/>
      <c r="KRF2" s="44"/>
      <c r="KRG2" s="43"/>
      <c r="KRH2" s="44"/>
      <c r="KRI2" s="43"/>
      <c r="KRJ2" s="44"/>
      <c r="KRK2" s="43"/>
      <c r="KRL2" s="44"/>
      <c r="KRM2" s="43"/>
      <c r="KRN2" s="44"/>
      <c r="KRO2" s="43"/>
      <c r="KRP2" s="44"/>
      <c r="KRQ2" s="43"/>
      <c r="KRR2" s="44"/>
      <c r="KRS2" s="43"/>
      <c r="KRT2" s="44"/>
      <c r="KRU2" s="43"/>
      <c r="KRV2" s="44"/>
      <c r="KRW2" s="43"/>
      <c r="KRX2" s="44"/>
      <c r="KRY2" s="43"/>
      <c r="KRZ2" s="44"/>
      <c r="KSA2" s="43"/>
      <c r="KSB2" s="44"/>
      <c r="KSC2" s="43"/>
      <c r="KSD2" s="44"/>
      <c r="KSE2" s="43"/>
      <c r="KSF2" s="44"/>
      <c r="KSG2" s="43"/>
      <c r="KSH2" s="44"/>
      <c r="KSI2" s="43"/>
      <c r="KSJ2" s="44"/>
      <c r="KSK2" s="43"/>
      <c r="KSL2" s="44"/>
      <c r="KSM2" s="43"/>
      <c r="KSN2" s="44"/>
      <c r="KSO2" s="43"/>
      <c r="KSP2" s="44"/>
      <c r="KSQ2" s="43"/>
      <c r="KSR2" s="44"/>
      <c r="KSS2" s="43"/>
      <c r="KST2" s="44"/>
      <c r="KSU2" s="43"/>
      <c r="KSV2" s="44"/>
      <c r="KSW2" s="43"/>
      <c r="KSX2" s="44"/>
      <c r="KSY2" s="43"/>
      <c r="KSZ2" s="44"/>
      <c r="KTA2" s="43"/>
      <c r="KTB2" s="44"/>
      <c r="KTC2" s="43"/>
      <c r="KTD2" s="44"/>
      <c r="KTE2" s="43"/>
      <c r="KTF2" s="44"/>
      <c r="KTG2" s="43"/>
      <c r="KTH2" s="44"/>
      <c r="KTI2" s="43"/>
      <c r="KTJ2" s="44"/>
      <c r="KTK2" s="43"/>
      <c r="KTL2" s="44"/>
      <c r="KTM2" s="43"/>
      <c r="KTN2" s="44"/>
      <c r="KTO2" s="43"/>
      <c r="KTP2" s="44"/>
      <c r="KTQ2" s="43"/>
      <c r="KTR2" s="44"/>
      <c r="KTS2" s="43"/>
      <c r="KTT2" s="44"/>
      <c r="KTU2" s="43"/>
      <c r="KTV2" s="44"/>
      <c r="KTW2" s="43"/>
      <c r="KTX2" s="44"/>
      <c r="KTY2" s="43"/>
      <c r="KTZ2" s="44"/>
      <c r="KUA2" s="43"/>
      <c r="KUB2" s="44"/>
      <c r="KUC2" s="43"/>
      <c r="KUD2" s="44"/>
      <c r="KUE2" s="43"/>
      <c r="KUF2" s="44"/>
      <c r="KUG2" s="43"/>
      <c r="KUH2" s="44"/>
      <c r="KUI2" s="43"/>
      <c r="KUJ2" s="44"/>
      <c r="KUK2" s="43"/>
      <c r="KUL2" s="44"/>
      <c r="KUM2" s="43"/>
      <c r="KUN2" s="44"/>
      <c r="KUO2" s="43"/>
      <c r="KUP2" s="44"/>
      <c r="KUQ2" s="43"/>
      <c r="KUR2" s="44"/>
      <c r="KUS2" s="43"/>
      <c r="KUT2" s="44"/>
      <c r="KUU2" s="43"/>
      <c r="KUV2" s="44"/>
      <c r="KUW2" s="43"/>
      <c r="KUX2" s="44"/>
      <c r="KUY2" s="43"/>
      <c r="KUZ2" s="44"/>
      <c r="KVA2" s="43"/>
      <c r="KVB2" s="44"/>
      <c r="KVC2" s="43"/>
      <c r="KVD2" s="44"/>
      <c r="KVE2" s="43"/>
      <c r="KVF2" s="44"/>
      <c r="KVG2" s="43"/>
      <c r="KVH2" s="44"/>
      <c r="KVI2" s="43"/>
      <c r="KVJ2" s="44"/>
      <c r="KVK2" s="43"/>
      <c r="KVL2" s="44"/>
      <c r="KVM2" s="43"/>
      <c r="KVN2" s="44"/>
      <c r="KVO2" s="43"/>
      <c r="KVP2" s="44"/>
      <c r="KVQ2" s="43"/>
      <c r="KVR2" s="44"/>
      <c r="KVS2" s="43"/>
      <c r="KVT2" s="44"/>
      <c r="KVU2" s="43"/>
      <c r="KVV2" s="44"/>
      <c r="KVW2" s="43"/>
      <c r="KVX2" s="44"/>
      <c r="KVY2" s="43"/>
      <c r="KVZ2" s="44"/>
      <c r="KWA2" s="43"/>
      <c r="KWB2" s="44"/>
      <c r="KWC2" s="43"/>
      <c r="KWD2" s="44"/>
      <c r="KWE2" s="43"/>
      <c r="KWF2" s="44"/>
      <c r="KWG2" s="43"/>
      <c r="KWH2" s="44"/>
      <c r="KWI2" s="43"/>
      <c r="KWJ2" s="44"/>
      <c r="KWK2" s="43"/>
      <c r="KWL2" s="44"/>
      <c r="KWM2" s="43"/>
      <c r="KWN2" s="44"/>
      <c r="KWO2" s="43"/>
      <c r="KWP2" s="44"/>
      <c r="KWQ2" s="43"/>
      <c r="KWR2" s="44"/>
      <c r="KWS2" s="43"/>
      <c r="KWT2" s="44"/>
      <c r="KWU2" s="43"/>
      <c r="KWV2" s="44"/>
      <c r="KWW2" s="43"/>
      <c r="KWX2" s="44"/>
      <c r="KWY2" s="43"/>
      <c r="KWZ2" s="44"/>
      <c r="KXA2" s="43"/>
      <c r="KXB2" s="44"/>
      <c r="KXC2" s="43"/>
      <c r="KXD2" s="44"/>
      <c r="KXE2" s="43"/>
      <c r="KXF2" s="44"/>
      <c r="KXG2" s="43"/>
      <c r="KXH2" s="44"/>
      <c r="KXI2" s="43"/>
      <c r="KXJ2" s="44"/>
      <c r="KXK2" s="43"/>
      <c r="KXL2" s="44"/>
      <c r="KXM2" s="43"/>
      <c r="KXN2" s="44"/>
      <c r="KXO2" s="43"/>
      <c r="KXP2" s="44"/>
      <c r="KXQ2" s="43"/>
      <c r="KXR2" s="44"/>
      <c r="KXS2" s="43"/>
      <c r="KXT2" s="44"/>
      <c r="KXU2" s="43"/>
      <c r="KXV2" s="44"/>
      <c r="KXW2" s="43"/>
      <c r="KXX2" s="44"/>
      <c r="KXY2" s="43"/>
      <c r="KXZ2" s="44"/>
      <c r="KYA2" s="43"/>
      <c r="KYB2" s="44"/>
      <c r="KYC2" s="43"/>
      <c r="KYD2" s="44"/>
      <c r="KYE2" s="43"/>
      <c r="KYF2" s="44"/>
      <c r="KYG2" s="43"/>
      <c r="KYH2" s="44"/>
      <c r="KYI2" s="43"/>
      <c r="KYJ2" s="44"/>
      <c r="KYK2" s="43"/>
      <c r="KYL2" s="44"/>
      <c r="KYM2" s="43"/>
      <c r="KYN2" s="44"/>
      <c r="KYO2" s="43"/>
      <c r="KYP2" s="44"/>
      <c r="KYQ2" s="43"/>
      <c r="KYR2" s="44"/>
      <c r="KYS2" s="43"/>
      <c r="KYT2" s="44"/>
      <c r="KYU2" s="43"/>
      <c r="KYV2" s="44"/>
      <c r="KYW2" s="43"/>
      <c r="KYX2" s="44"/>
      <c r="KYY2" s="43"/>
      <c r="KYZ2" s="44"/>
      <c r="KZA2" s="43"/>
      <c r="KZB2" s="44"/>
      <c r="KZC2" s="43"/>
      <c r="KZD2" s="44"/>
      <c r="KZE2" s="43"/>
      <c r="KZF2" s="44"/>
      <c r="KZG2" s="43"/>
      <c r="KZH2" s="44"/>
      <c r="KZI2" s="43"/>
      <c r="KZJ2" s="44"/>
      <c r="KZK2" s="43"/>
      <c r="KZL2" s="44"/>
      <c r="KZM2" s="43"/>
      <c r="KZN2" s="44"/>
      <c r="KZO2" s="43"/>
      <c r="KZP2" s="44"/>
      <c r="KZQ2" s="43"/>
      <c r="KZR2" s="44"/>
      <c r="KZS2" s="43"/>
      <c r="KZT2" s="44"/>
      <c r="KZU2" s="43"/>
      <c r="KZV2" s="44"/>
      <c r="KZW2" s="43"/>
      <c r="KZX2" s="44"/>
      <c r="KZY2" s="43"/>
      <c r="KZZ2" s="44"/>
      <c r="LAA2" s="43"/>
      <c r="LAB2" s="44"/>
      <c r="LAC2" s="43"/>
      <c r="LAD2" s="44"/>
      <c r="LAE2" s="43"/>
      <c r="LAF2" s="44"/>
      <c r="LAG2" s="43"/>
      <c r="LAH2" s="44"/>
      <c r="LAI2" s="43"/>
      <c r="LAJ2" s="44"/>
      <c r="LAK2" s="43"/>
      <c r="LAL2" s="44"/>
      <c r="LAM2" s="43"/>
      <c r="LAN2" s="44"/>
      <c r="LAO2" s="43"/>
      <c r="LAP2" s="44"/>
      <c r="LAQ2" s="43"/>
      <c r="LAR2" s="44"/>
      <c r="LAS2" s="43"/>
      <c r="LAT2" s="44"/>
      <c r="LAU2" s="43"/>
      <c r="LAV2" s="44"/>
      <c r="LAW2" s="43"/>
      <c r="LAX2" s="44"/>
      <c r="LAY2" s="43"/>
      <c r="LAZ2" s="44"/>
      <c r="LBA2" s="43"/>
      <c r="LBB2" s="44"/>
      <c r="LBC2" s="43"/>
      <c r="LBD2" s="44"/>
      <c r="LBE2" s="43"/>
      <c r="LBF2" s="44"/>
      <c r="LBG2" s="43"/>
      <c r="LBH2" s="44"/>
      <c r="LBI2" s="43"/>
      <c r="LBJ2" s="44"/>
      <c r="LBK2" s="43"/>
      <c r="LBL2" s="44"/>
      <c r="LBM2" s="43"/>
      <c r="LBN2" s="44"/>
      <c r="LBO2" s="43"/>
      <c r="LBP2" s="44"/>
      <c r="LBQ2" s="43"/>
      <c r="LBR2" s="44"/>
      <c r="LBS2" s="43"/>
      <c r="LBT2" s="44"/>
      <c r="LBU2" s="43"/>
      <c r="LBV2" s="44"/>
      <c r="LBW2" s="43"/>
      <c r="LBX2" s="44"/>
      <c r="LBY2" s="43"/>
      <c r="LBZ2" s="44"/>
      <c r="LCA2" s="43"/>
      <c r="LCB2" s="44"/>
      <c r="LCC2" s="43"/>
      <c r="LCD2" s="44"/>
      <c r="LCE2" s="43"/>
      <c r="LCF2" s="44"/>
      <c r="LCG2" s="43"/>
      <c r="LCH2" s="44"/>
      <c r="LCI2" s="43"/>
      <c r="LCJ2" s="44"/>
      <c r="LCK2" s="43"/>
      <c r="LCL2" s="44"/>
      <c r="LCM2" s="43"/>
      <c r="LCN2" s="44"/>
      <c r="LCO2" s="43"/>
      <c r="LCP2" s="44"/>
      <c r="LCQ2" s="43"/>
      <c r="LCR2" s="44"/>
      <c r="LCS2" s="43"/>
      <c r="LCT2" s="44"/>
      <c r="LCU2" s="43"/>
      <c r="LCV2" s="44"/>
      <c r="LCW2" s="43"/>
      <c r="LCX2" s="44"/>
      <c r="LCY2" s="43"/>
      <c r="LCZ2" s="44"/>
      <c r="LDA2" s="43"/>
      <c r="LDB2" s="44"/>
      <c r="LDC2" s="43"/>
      <c r="LDD2" s="44"/>
      <c r="LDE2" s="43"/>
      <c r="LDF2" s="44"/>
      <c r="LDG2" s="43"/>
      <c r="LDH2" s="44"/>
      <c r="LDI2" s="43"/>
      <c r="LDJ2" s="44"/>
      <c r="LDK2" s="43"/>
      <c r="LDL2" s="44"/>
      <c r="LDM2" s="43"/>
      <c r="LDN2" s="44"/>
      <c r="LDO2" s="43"/>
      <c r="LDP2" s="44"/>
      <c r="LDQ2" s="43"/>
      <c r="LDR2" s="44"/>
      <c r="LDS2" s="43"/>
      <c r="LDT2" s="44"/>
      <c r="LDU2" s="43"/>
      <c r="LDV2" s="44"/>
      <c r="LDW2" s="43"/>
      <c r="LDX2" s="44"/>
      <c r="LDY2" s="43"/>
      <c r="LDZ2" s="44"/>
      <c r="LEA2" s="43"/>
      <c r="LEB2" s="44"/>
      <c r="LEC2" s="43"/>
      <c r="LED2" s="44"/>
      <c r="LEE2" s="43"/>
      <c r="LEF2" s="44"/>
      <c r="LEG2" s="43"/>
      <c r="LEH2" s="44"/>
      <c r="LEI2" s="43"/>
      <c r="LEJ2" s="44"/>
      <c r="LEK2" s="43"/>
      <c r="LEL2" s="44"/>
      <c r="LEM2" s="43"/>
      <c r="LEN2" s="44"/>
      <c r="LEO2" s="43"/>
      <c r="LEP2" s="44"/>
      <c r="LEQ2" s="43"/>
      <c r="LER2" s="44"/>
      <c r="LES2" s="43"/>
      <c r="LET2" s="44"/>
      <c r="LEU2" s="43"/>
      <c r="LEV2" s="44"/>
      <c r="LEW2" s="43"/>
      <c r="LEX2" s="44"/>
      <c r="LEY2" s="43"/>
      <c r="LEZ2" s="44"/>
      <c r="LFA2" s="43"/>
      <c r="LFB2" s="44"/>
      <c r="LFC2" s="43"/>
      <c r="LFD2" s="44"/>
      <c r="LFE2" s="43"/>
      <c r="LFF2" s="44"/>
      <c r="LFG2" s="43"/>
      <c r="LFH2" s="44"/>
      <c r="LFI2" s="43"/>
      <c r="LFJ2" s="44"/>
      <c r="LFK2" s="43"/>
      <c r="LFL2" s="44"/>
      <c r="LFM2" s="43"/>
      <c r="LFN2" s="44"/>
      <c r="LFO2" s="43"/>
      <c r="LFP2" s="44"/>
      <c r="LFQ2" s="43"/>
      <c r="LFR2" s="44"/>
      <c r="LFS2" s="43"/>
      <c r="LFT2" s="44"/>
      <c r="LFU2" s="43"/>
      <c r="LFV2" s="44"/>
      <c r="LFW2" s="43"/>
      <c r="LFX2" s="44"/>
      <c r="LFY2" s="43"/>
      <c r="LFZ2" s="44"/>
      <c r="LGA2" s="43"/>
      <c r="LGB2" s="44"/>
      <c r="LGC2" s="43"/>
      <c r="LGD2" s="44"/>
      <c r="LGE2" s="43"/>
      <c r="LGF2" s="44"/>
      <c r="LGG2" s="43"/>
      <c r="LGH2" s="44"/>
      <c r="LGI2" s="43"/>
      <c r="LGJ2" s="44"/>
      <c r="LGK2" s="43"/>
      <c r="LGL2" s="44"/>
      <c r="LGM2" s="43"/>
      <c r="LGN2" s="44"/>
      <c r="LGO2" s="43"/>
      <c r="LGP2" s="44"/>
      <c r="LGQ2" s="43"/>
      <c r="LGR2" s="44"/>
      <c r="LGS2" s="43"/>
      <c r="LGT2" s="44"/>
      <c r="LGU2" s="43"/>
      <c r="LGV2" s="44"/>
      <c r="LGW2" s="43"/>
      <c r="LGX2" s="44"/>
      <c r="LGY2" s="43"/>
      <c r="LGZ2" s="44"/>
      <c r="LHA2" s="43"/>
      <c r="LHB2" s="44"/>
      <c r="LHC2" s="43"/>
      <c r="LHD2" s="44"/>
      <c r="LHE2" s="43"/>
      <c r="LHF2" s="44"/>
      <c r="LHG2" s="43"/>
      <c r="LHH2" s="44"/>
      <c r="LHI2" s="43"/>
      <c r="LHJ2" s="44"/>
      <c r="LHK2" s="43"/>
      <c r="LHL2" s="44"/>
      <c r="LHM2" s="43"/>
      <c r="LHN2" s="44"/>
      <c r="LHO2" s="43"/>
      <c r="LHP2" s="44"/>
      <c r="LHQ2" s="43"/>
      <c r="LHR2" s="44"/>
      <c r="LHS2" s="43"/>
      <c r="LHT2" s="44"/>
      <c r="LHU2" s="43"/>
      <c r="LHV2" s="44"/>
      <c r="LHW2" s="43"/>
      <c r="LHX2" s="44"/>
      <c r="LHY2" s="43"/>
      <c r="LHZ2" s="44"/>
      <c r="LIA2" s="43"/>
      <c r="LIB2" s="44"/>
      <c r="LIC2" s="43"/>
      <c r="LID2" s="44"/>
      <c r="LIE2" s="43"/>
      <c r="LIF2" s="44"/>
      <c r="LIG2" s="43"/>
      <c r="LIH2" s="44"/>
      <c r="LII2" s="43"/>
      <c r="LIJ2" s="44"/>
      <c r="LIK2" s="43"/>
      <c r="LIL2" s="44"/>
      <c r="LIM2" s="43"/>
      <c r="LIN2" s="44"/>
      <c r="LIO2" s="43"/>
      <c r="LIP2" s="44"/>
      <c r="LIQ2" s="43"/>
      <c r="LIR2" s="44"/>
      <c r="LIS2" s="43"/>
      <c r="LIT2" s="44"/>
      <c r="LIU2" s="43"/>
      <c r="LIV2" s="44"/>
      <c r="LIW2" s="43"/>
      <c r="LIX2" s="44"/>
      <c r="LIY2" s="43"/>
      <c r="LIZ2" s="44"/>
      <c r="LJA2" s="43"/>
      <c r="LJB2" s="44"/>
      <c r="LJC2" s="43"/>
      <c r="LJD2" s="44"/>
      <c r="LJE2" s="43"/>
      <c r="LJF2" s="44"/>
      <c r="LJG2" s="43"/>
      <c r="LJH2" s="44"/>
      <c r="LJI2" s="43"/>
      <c r="LJJ2" s="44"/>
      <c r="LJK2" s="43"/>
      <c r="LJL2" s="44"/>
      <c r="LJM2" s="43"/>
      <c r="LJN2" s="44"/>
      <c r="LJO2" s="43"/>
      <c r="LJP2" s="44"/>
      <c r="LJQ2" s="43"/>
      <c r="LJR2" s="44"/>
      <c r="LJS2" s="43"/>
      <c r="LJT2" s="44"/>
      <c r="LJU2" s="43"/>
      <c r="LJV2" s="44"/>
      <c r="LJW2" s="43"/>
      <c r="LJX2" s="44"/>
      <c r="LJY2" s="43"/>
      <c r="LJZ2" s="44"/>
      <c r="LKA2" s="43"/>
      <c r="LKB2" s="44"/>
      <c r="LKC2" s="43"/>
      <c r="LKD2" s="44"/>
      <c r="LKE2" s="43"/>
      <c r="LKF2" s="44"/>
      <c r="LKG2" s="43"/>
      <c r="LKH2" s="44"/>
      <c r="LKI2" s="43"/>
      <c r="LKJ2" s="44"/>
      <c r="LKK2" s="43"/>
      <c r="LKL2" s="44"/>
      <c r="LKM2" s="43"/>
      <c r="LKN2" s="44"/>
      <c r="LKO2" s="43"/>
      <c r="LKP2" s="44"/>
      <c r="LKQ2" s="43"/>
      <c r="LKR2" s="44"/>
      <c r="LKS2" s="43"/>
      <c r="LKT2" s="44"/>
      <c r="LKU2" s="43"/>
      <c r="LKV2" s="44"/>
      <c r="LKW2" s="43"/>
      <c r="LKX2" s="44"/>
      <c r="LKY2" s="43"/>
      <c r="LKZ2" s="44"/>
      <c r="LLA2" s="43"/>
      <c r="LLB2" s="44"/>
      <c r="LLC2" s="43"/>
      <c r="LLD2" s="44"/>
      <c r="LLE2" s="43"/>
      <c r="LLF2" s="44"/>
      <c r="LLG2" s="43"/>
      <c r="LLH2" s="44"/>
      <c r="LLI2" s="43"/>
      <c r="LLJ2" s="44"/>
      <c r="LLK2" s="43"/>
      <c r="LLL2" s="44"/>
      <c r="LLM2" s="43"/>
      <c r="LLN2" s="44"/>
      <c r="LLO2" s="43"/>
      <c r="LLP2" s="44"/>
      <c r="LLQ2" s="43"/>
      <c r="LLR2" s="44"/>
      <c r="LLS2" s="43"/>
      <c r="LLT2" s="44"/>
      <c r="LLU2" s="43"/>
      <c r="LLV2" s="44"/>
      <c r="LLW2" s="43"/>
      <c r="LLX2" s="44"/>
      <c r="LLY2" s="43"/>
      <c r="LLZ2" s="44"/>
      <c r="LMA2" s="43"/>
      <c r="LMB2" s="44"/>
      <c r="LMC2" s="43"/>
      <c r="LMD2" s="44"/>
      <c r="LME2" s="43"/>
      <c r="LMF2" s="44"/>
      <c r="LMG2" s="43"/>
      <c r="LMH2" s="44"/>
      <c r="LMI2" s="43"/>
      <c r="LMJ2" s="44"/>
      <c r="LMK2" s="43"/>
      <c r="LML2" s="44"/>
      <c r="LMM2" s="43"/>
      <c r="LMN2" s="44"/>
      <c r="LMO2" s="43"/>
      <c r="LMP2" s="44"/>
      <c r="LMQ2" s="43"/>
      <c r="LMR2" s="44"/>
      <c r="LMS2" s="43"/>
      <c r="LMT2" s="44"/>
      <c r="LMU2" s="43"/>
      <c r="LMV2" s="44"/>
      <c r="LMW2" s="43"/>
      <c r="LMX2" s="44"/>
      <c r="LMY2" s="43"/>
      <c r="LMZ2" s="44"/>
      <c r="LNA2" s="43"/>
      <c r="LNB2" s="44"/>
      <c r="LNC2" s="43"/>
      <c r="LND2" s="44"/>
      <c r="LNE2" s="43"/>
      <c r="LNF2" s="44"/>
      <c r="LNG2" s="43"/>
      <c r="LNH2" s="44"/>
      <c r="LNI2" s="43"/>
      <c r="LNJ2" s="44"/>
      <c r="LNK2" s="43"/>
      <c r="LNL2" s="44"/>
      <c r="LNM2" s="43"/>
      <c r="LNN2" s="44"/>
      <c r="LNO2" s="43"/>
      <c r="LNP2" s="44"/>
      <c r="LNQ2" s="43"/>
      <c r="LNR2" s="44"/>
      <c r="LNS2" s="43"/>
      <c r="LNT2" s="44"/>
      <c r="LNU2" s="43"/>
      <c r="LNV2" s="44"/>
      <c r="LNW2" s="43"/>
      <c r="LNX2" s="44"/>
      <c r="LNY2" s="43"/>
      <c r="LNZ2" s="44"/>
      <c r="LOA2" s="43"/>
      <c r="LOB2" s="44"/>
      <c r="LOC2" s="43"/>
      <c r="LOD2" s="44"/>
      <c r="LOE2" s="43"/>
      <c r="LOF2" s="44"/>
      <c r="LOG2" s="43"/>
      <c r="LOH2" s="44"/>
      <c r="LOI2" s="43"/>
      <c r="LOJ2" s="44"/>
      <c r="LOK2" s="43"/>
      <c r="LOL2" s="44"/>
      <c r="LOM2" s="43"/>
      <c r="LON2" s="44"/>
      <c r="LOO2" s="43"/>
      <c r="LOP2" s="44"/>
      <c r="LOQ2" s="43"/>
      <c r="LOR2" s="44"/>
      <c r="LOS2" s="43"/>
      <c r="LOT2" s="44"/>
      <c r="LOU2" s="43"/>
      <c r="LOV2" s="44"/>
      <c r="LOW2" s="43"/>
      <c r="LOX2" s="44"/>
      <c r="LOY2" s="43"/>
      <c r="LOZ2" s="44"/>
      <c r="LPA2" s="43"/>
      <c r="LPB2" s="44"/>
      <c r="LPC2" s="43"/>
      <c r="LPD2" s="44"/>
      <c r="LPE2" s="43"/>
      <c r="LPF2" s="44"/>
      <c r="LPG2" s="43"/>
      <c r="LPH2" s="44"/>
      <c r="LPI2" s="43"/>
      <c r="LPJ2" s="44"/>
      <c r="LPK2" s="43"/>
      <c r="LPL2" s="44"/>
      <c r="LPM2" s="43"/>
      <c r="LPN2" s="44"/>
      <c r="LPO2" s="43"/>
      <c r="LPP2" s="44"/>
      <c r="LPQ2" s="43"/>
      <c r="LPR2" s="44"/>
      <c r="LPS2" s="43"/>
      <c r="LPT2" s="44"/>
      <c r="LPU2" s="43"/>
      <c r="LPV2" s="44"/>
      <c r="LPW2" s="43"/>
      <c r="LPX2" s="44"/>
      <c r="LPY2" s="43"/>
      <c r="LPZ2" s="44"/>
      <c r="LQA2" s="43"/>
      <c r="LQB2" s="44"/>
      <c r="LQC2" s="43"/>
      <c r="LQD2" s="44"/>
      <c r="LQE2" s="43"/>
      <c r="LQF2" s="44"/>
      <c r="LQG2" s="43"/>
      <c r="LQH2" s="44"/>
      <c r="LQI2" s="43"/>
      <c r="LQJ2" s="44"/>
      <c r="LQK2" s="43"/>
      <c r="LQL2" s="44"/>
      <c r="LQM2" s="43"/>
      <c r="LQN2" s="44"/>
      <c r="LQO2" s="43"/>
      <c r="LQP2" s="44"/>
      <c r="LQQ2" s="43"/>
      <c r="LQR2" s="44"/>
      <c r="LQS2" s="43"/>
      <c r="LQT2" s="44"/>
      <c r="LQU2" s="43"/>
      <c r="LQV2" s="44"/>
      <c r="LQW2" s="43"/>
      <c r="LQX2" s="44"/>
      <c r="LQY2" s="43"/>
      <c r="LQZ2" s="44"/>
      <c r="LRA2" s="43"/>
      <c r="LRB2" s="44"/>
      <c r="LRC2" s="43"/>
      <c r="LRD2" s="44"/>
      <c r="LRE2" s="43"/>
      <c r="LRF2" s="44"/>
      <c r="LRG2" s="43"/>
      <c r="LRH2" s="44"/>
      <c r="LRI2" s="43"/>
      <c r="LRJ2" s="44"/>
      <c r="LRK2" s="43"/>
      <c r="LRL2" s="44"/>
      <c r="LRM2" s="43"/>
      <c r="LRN2" s="44"/>
      <c r="LRO2" s="43"/>
      <c r="LRP2" s="44"/>
      <c r="LRQ2" s="43"/>
      <c r="LRR2" s="44"/>
      <c r="LRS2" s="43"/>
      <c r="LRT2" s="44"/>
      <c r="LRU2" s="43"/>
      <c r="LRV2" s="44"/>
      <c r="LRW2" s="43"/>
      <c r="LRX2" s="44"/>
      <c r="LRY2" s="43"/>
      <c r="LRZ2" s="44"/>
      <c r="LSA2" s="43"/>
      <c r="LSB2" s="44"/>
      <c r="LSC2" s="43"/>
      <c r="LSD2" s="44"/>
      <c r="LSE2" s="43"/>
      <c r="LSF2" s="44"/>
      <c r="LSG2" s="43"/>
      <c r="LSH2" s="44"/>
      <c r="LSI2" s="43"/>
      <c r="LSJ2" s="44"/>
      <c r="LSK2" s="43"/>
      <c r="LSL2" s="44"/>
      <c r="LSM2" s="43"/>
      <c r="LSN2" s="44"/>
      <c r="LSO2" s="43"/>
      <c r="LSP2" s="44"/>
      <c r="LSQ2" s="43"/>
      <c r="LSR2" s="44"/>
      <c r="LSS2" s="43"/>
      <c r="LST2" s="44"/>
      <c r="LSU2" s="43"/>
      <c r="LSV2" s="44"/>
      <c r="LSW2" s="43"/>
      <c r="LSX2" s="44"/>
      <c r="LSY2" s="43"/>
      <c r="LSZ2" s="44"/>
      <c r="LTA2" s="43"/>
      <c r="LTB2" s="44"/>
      <c r="LTC2" s="43"/>
      <c r="LTD2" s="44"/>
      <c r="LTE2" s="43"/>
      <c r="LTF2" s="44"/>
      <c r="LTG2" s="43"/>
      <c r="LTH2" s="44"/>
      <c r="LTI2" s="43"/>
      <c r="LTJ2" s="44"/>
      <c r="LTK2" s="43"/>
      <c r="LTL2" s="44"/>
      <c r="LTM2" s="43"/>
      <c r="LTN2" s="44"/>
      <c r="LTO2" s="43"/>
      <c r="LTP2" s="44"/>
      <c r="LTQ2" s="43"/>
      <c r="LTR2" s="44"/>
      <c r="LTS2" s="43"/>
      <c r="LTT2" s="44"/>
      <c r="LTU2" s="43"/>
      <c r="LTV2" s="44"/>
      <c r="LTW2" s="43"/>
      <c r="LTX2" s="44"/>
      <c r="LTY2" s="43"/>
      <c r="LTZ2" s="44"/>
      <c r="LUA2" s="43"/>
      <c r="LUB2" s="44"/>
      <c r="LUC2" s="43"/>
      <c r="LUD2" s="44"/>
      <c r="LUE2" s="43"/>
      <c r="LUF2" s="44"/>
      <c r="LUG2" s="43"/>
      <c r="LUH2" s="44"/>
      <c r="LUI2" s="43"/>
      <c r="LUJ2" s="44"/>
      <c r="LUK2" s="43"/>
      <c r="LUL2" s="44"/>
      <c r="LUM2" s="43"/>
      <c r="LUN2" s="44"/>
      <c r="LUO2" s="43"/>
      <c r="LUP2" s="44"/>
      <c r="LUQ2" s="43"/>
      <c r="LUR2" s="44"/>
      <c r="LUS2" s="43"/>
      <c r="LUT2" s="44"/>
      <c r="LUU2" s="43"/>
      <c r="LUV2" s="44"/>
      <c r="LUW2" s="43"/>
      <c r="LUX2" s="44"/>
      <c r="LUY2" s="43"/>
      <c r="LUZ2" s="44"/>
      <c r="LVA2" s="43"/>
      <c r="LVB2" s="44"/>
      <c r="LVC2" s="43"/>
      <c r="LVD2" s="44"/>
      <c r="LVE2" s="43"/>
      <c r="LVF2" s="44"/>
      <c r="LVG2" s="43"/>
      <c r="LVH2" s="44"/>
      <c r="LVI2" s="43"/>
      <c r="LVJ2" s="44"/>
      <c r="LVK2" s="43"/>
      <c r="LVL2" s="44"/>
      <c r="LVM2" s="43"/>
      <c r="LVN2" s="44"/>
      <c r="LVO2" s="43"/>
      <c r="LVP2" s="44"/>
      <c r="LVQ2" s="43"/>
      <c r="LVR2" s="44"/>
      <c r="LVS2" s="43"/>
      <c r="LVT2" s="44"/>
      <c r="LVU2" s="43"/>
      <c r="LVV2" s="44"/>
      <c r="LVW2" s="43"/>
      <c r="LVX2" s="44"/>
      <c r="LVY2" s="43"/>
      <c r="LVZ2" s="44"/>
      <c r="LWA2" s="43"/>
      <c r="LWB2" s="44"/>
      <c r="LWC2" s="43"/>
      <c r="LWD2" s="44"/>
      <c r="LWE2" s="43"/>
      <c r="LWF2" s="44"/>
      <c r="LWG2" s="43"/>
      <c r="LWH2" s="44"/>
      <c r="LWI2" s="43"/>
      <c r="LWJ2" s="44"/>
      <c r="LWK2" s="43"/>
      <c r="LWL2" s="44"/>
      <c r="LWM2" s="43"/>
      <c r="LWN2" s="44"/>
      <c r="LWO2" s="43"/>
      <c r="LWP2" s="44"/>
      <c r="LWQ2" s="43"/>
      <c r="LWR2" s="44"/>
      <c r="LWS2" s="43"/>
      <c r="LWT2" s="44"/>
      <c r="LWU2" s="43"/>
      <c r="LWV2" s="44"/>
      <c r="LWW2" s="43"/>
      <c r="LWX2" s="44"/>
      <c r="LWY2" s="43"/>
      <c r="LWZ2" s="44"/>
      <c r="LXA2" s="43"/>
      <c r="LXB2" s="44"/>
      <c r="LXC2" s="43"/>
      <c r="LXD2" s="44"/>
      <c r="LXE2" s="43"/>
      <c r="LXF2" s="44"/>
      <c r="LXG2" s="43"/>
      <c r="LXH2" s="44"/>
      <c r="LXI2" s="43"/>
      <c r="LXJ2" s="44"/>
      <c r="LXK2" s="43"/>
      <c r="LXL2" s="44"/>
      <c r="LXM2" s="43"/>
      <c r="LXN2" s="44"/>
      <c r="LXO2" s="43"/>
      <c r="LXP2" s="44"/>
      <c r="LXQ2" s="43"/>
      <c r="LXR2" s="44"/>
      <c r="LXS2" s="43"/>
      <c r="LXT2" s="44"/>
      <c r="LXU2" s="43"/>
      <c r="LXV2" s="44"/>
      <c r="LXW2" s="43"/>
      <c r="LXX2" s="44"/>
      <c r="LXY2" s="43"/>
      <c r="LXZ2" s="44"/>
      <c r="LYA2" s="43"/>
      <c r="LYB2" s="44"/>
      <c r="LYC2" s="43"/>
      <c r="LYD2" s="44"/>
      <c r="LYE2" s="43"/>
      <c r="LYF2" s="44"/>
      <c r="LYG2" s="43"/>
      <c r="LYH2" s="44"/>
      <c r="LYI2" s="43"/>
      <c r="LYJ2" s="44"/>
      <c r="LYK2" s="43"/>
      <c r="LYL2" s="44"/>
      <c r="LYM2" s="43"/>
      <c r="LYN2" s="44"/>
      <c r="LYO2" s="43"/>
      <c r="LYP2" s="44"/>
      <c r="LYQ2" s="43"/>
      <c r="LYR2" s="44"/>
      <c r="LYS2" s="43"/>
      <c r="LYT2" s="44"/>
      <c r="LYU2" s="43"/>
      <c r="LYV2" s="44"/>
      <c r="LYW2" s="43"/>
      <c r="LYX2" s="44"/>
      <c r="LYY2" s="43"/>
      <c r="LYZ2" s="44"/>
      <c r="LZA2" s="43"/>
      <c r="LZB2" s="44"/>
      <c r="LZC2" s="43"/>
      <c r="LZD2" s="44"/>
      <c r="LZE2" s="43"/>
      <c r="LZF2" s="44"/>
      <c r="LZG2" s="43"/>
      <c r="LZH2" s="44"/>
      <c r="LZI2" s="43"/>
      <c r="LZJ2" s="44"/>
      <c r="LZK2" s="43"/>
      <c r="LZL2" s="44"/>
      <c r="LZM2" s="43"/>
      <c r="LZN2" s="44"/>
      <c r="LZO2" s="43"/>
      <c r="LZP2" s="44"/>
      <c r="LZQ2" s="43"/>
      <c r="LZR2" s="44"/>
      <c r="LZS2" s="43"/>
      <c r="LZT2" s="44"/>
      <c r="LZU2" s="43"/>
      <c r="LZV2" s="44"/>
      <c r="LZW2" s="43"/>
      <c r="LZX2" s="44"/>
      <c r="LZY2" s="43"/>
      <c r="LZZ2" s="44"/>
      <c r="MAA2" s="43"/>
      <c r="MAB2" s="44"/>
      <c r="MAC2" s="43"/>
      <c r="MAD2" s="44"/>
      <c r="MAE2" s="43"/>
      <c r="MAF2" s="44"/>
      <c r="MAG2" s="43"/>
      <c r="MAH2" s="44"/>
      <c r="MAI2" s="43"/>
      <c r="MAJ2" s="44"/>
      <c r="MAK2" s="43"/>
      <c r="MAL2" s="44"/>
      <c r="MAM2" s="43"/>
      <c r="MAN2" s="44"/>
      <c r="MAO2" s="43"/>
      <c r="MAP2" s="44"/>
      <c r="MAQ2" s="43"/>
      <c r="MAR2" s="44"/>
      <c r="MAS2" s="43"/>
      <c r="MAT2" s="44"/>
      <c r="MAU2" s="43"/>
      <c r="MAV2" s="44"/>
      <c r="MAW2" s="43"/>
      <c r="MAX2" s="44"/>
      <c r="MAY2" s="43"/>
      <c r="MAZ2" s="44"/>
      <c r="MBA2" s="43"/>
      <c r="MBB2" s="44"/>
      <c r="MBC2" s="43"/>
      <c r="MBD2" s="44"/>
      <c r="MBE2" s="43"/>
      <c r="MBF2" s="44"/>
      <c r="MBG2" s="43"/>
      <c r="MBH2" s="44"/>
      <c r="MBI2" s="43"/>
      <c r="MBJ2" s="44"/>
      <c r="MBK2" s="43"/>
      <c r="MBL2" s="44"/>
      <c r="MBM2" s="43"/>
      <c r="MBN2" s="44"/>
      <c r="MBO2" s="43"/>
      <c r="MBP2" s="44"/>
      <c r="MBQ2" s="43"/>
      <c r="MBR2" s="44"/>
      <c r="MBS2" s="43"/>
      <c r="MBT2" s="44"/>
      <c r="MBU2" s="43"/>
      <c r="MBV2" s="44"/>
      <c r="MBW2" s="43"/>
      <c r="MBX2" s="44"/>
      <c r="MBY2" s="43"/>
      <c r="MBZ2" s="44"/>
      <c r="MCA2" s="43"/>
      <c r="MCB2" s="44"/>
      <c r="MCC2" s="43"/>
      <c r="MCD2" s="44"/>
      <c r="MCE2" s="43"/>
      <c r="MCF2" s="44"/>
      <c r="MCG2" s="43"/>
      <c r="MCH2" s="44"/>
      <c r="MCI2" s="43"/>
      <c r="MCJ2" s="44"/>
      <c r="MCK2" s="43"/>
      <c r="MCL2" s="44"/>
      <c r="MCM2" s="43"/>
      <c r="MCN2" s="44"/>
      <c r="MCO2" s="43"/>
      <c r="MCP2" s="44"/>
      <c r="MCQ2" s="43"/>
      <c r="MCR2" s="44"/>
      <c r="MCS2" s="43"/>
      <c r="MCT2" s="44"/>
      <c r="MCU2" s="43"/>
      <c r="MCV2" s="44"/>
      <c r="MCW2" s="43"/>
      <c r="MCX2" s="44"/>
      <c r="MCY2" s="43"/>
      <c r="MCZ2" s="44"/>
      <c r="MDA2" s="43"/>
      <c r="MDB2" s="44"/>
      <c r="MDC2" s="43"/>
      <c r="MDD2" s="44"/>
      <c r="MDE2" s="43"/>
      <c r="MDF2" s="44"/>
      <c r="MDG2" s="43"/>
      <c r="MDH2" s="44"/>
      <c r="MDI2" s="43"/>
      <c r="MDJ2" s="44"/>
      <c r="MDK2" s="43"/>
      <c r="MDL2" s="44"/>
      <c r="MDM2" s="43"/>
      <c r="MDN2" s="44"/>
      <c r="MDO2" s="43"/>
      <c r="MDP2" s="44"/>
      <c r="MDQ2" s="43"/>
      <c r="MDR2" s="44"/>
      <c r="MDS2" s="43"/>
      <c r="MDT2" s="44"/>
      <c r="MDU2" s="43"/>
      <c r="MDV2" s="44"/>
      <c r="MDW2" s="43"/>
      <c r="MDX2" s="44"/>
      <c r="MDY2" s="43"/>
      <c r="MDZ2" s="44"/>
      <c r="MEA2" s="43"/>
      <c r="MEB2" s="44"/>
      <c r="MEC2" s="43"/>
      <c r="MED2" s="44"/>
      <c r="MEE2" s="43"/>
      <c r="MEF2" s="44"/>
      <c r="MEG2" s="43"/>
      <c r="MEH2" s="44"/>
      <c r="MEI2" s="43"/>
      <c r="MEJ2" s="44"/>
      <c r="MEK2" s="43"/>
      <c r="MEL2" s="44"/>
      <c r="MEM2" s="43"/>
      <c r="MEN2" s="44"/>
      <c r="MEO2" s="43"/>
      <c r="MEP2" s="44"/>
      <c r="MEQ2" s="43"/>
      <c r="MER2" s="44"/>
      <c r="MES2" s="43"/>
      <c r="MET2" s="44"/>
      <c r="MEU2" s="43"/>
      <c r="MEV2" s="44"/>
      <c r="MEW2" s="43"/>
      <c r="MEX2" s="44"/>
      <c r="MEY2" s="43"/>
      <c r="MEZ2" s="44"/>
      <c r="MFA2" s="43"/>
      <c r="MFB2" s="44"/>
      <c r="MFC2" s="43"/>
      <c r="MFD2" s="44"/>
      <c r="MFE2" s="43"/>
      <c r="MFF2" s="44"/>
      <c r="MFG2" s="43"/>
      <c r="MFH2" s="44"/>
      <c r="MFI2" s="43"/>
      <c r="MFJ2" s="44"/>
      <c r="MFK2" s="43"/>
      <c r="MFL2" s="44"/>
      <c r="MFM2" s="43"/>
      <c r="MFN2" s="44"/>
      <c r="MFO2" s="43"/>
      <c r="MFP2" s="44"/>
      <c r="MFQ2" s="43"/>
      <c r="MFR2" s="44"/>
      <c r="MFS2" s="43"/>
      <c r="MFT2" s="44"/>
      <c r="MFU2" s="43"/>
      <c r="MFV2" s="44"/>
      <c r="MFW2" s="43"/>
      <c r="MFX2" s="44"/>
      <c r="MFY2" s="43"/>
      <c r="MFZ2" s="44"/>
      <c r="MGA2" s="43"/>
      <c r="MGB2" s="44"/>
      <c r="MGC2" s="43"/>
      <c r="MGD2" s="44"/>
      <c r="MGE2" s="43"/>
      <c r="MGF2" s="44"/>
      <c r="MGG2" s="43"/>
      <c r="MGH2" s="44"/>
      <c r="MGI2" s="43"/>
      <c r="MGJ2" s="44"/>
      <c r="MGK2" s="43"/>
      <c r="MGL2" s="44"/>
      <c r="MGM2" s="43"/>
      <c r="MGN2" s="44"/>
      <c r="MGO2" s="43"/>
      <c r="MGP2" s="44"/>
      <c r="MGQ2" s="43"/>
      <c r="MGR2" s="44"/>
      <c r="MGS2" s="43"/>
      <c r="MGT2" s="44"/>
      <c r="MGU2" s="43"/>
      <c r="MGV2" s="44"/>
      <c r="MGW2" s="43"/>
      <c r="MGX2" s="44"/>
      <c r="MGY2" s="43"/>
      <c r="MGZ2" s="44"/>
      <c r="MHA2" s="43"/>
      <c r="MHB2" s="44"/>
      <c r="MHC2" s="43"/>
      <c r="MHD2" s="44"/>
      <c r="MHE2" s="43"/>
      <c r="MHF2" s="44"/>
      <c r="MHG2" s="43"/>
      <c r="MHH2" s="44"/>
      <c r="MHI2" s="43"/>
      <c r="MHJ2" s="44"/>
      <c r="MHK2" s="43"/>
      <c r="MHL2" s="44"/>
      <c r="MHM2" s="43"/>
      <c r="MHN2" s="44"/>
      <c r="MHO2" s="43"/>
      <c r="MHP2" s="44"/>
      <c r="MHQ2" s="43"/>
      <c r="MHR2" s="44"/>
      <c r="MHS2" s="43"/>
      <c r="MHT2" s="44"/>
      <c r="MHU2" s="43"/>
      <c r="MHV2" s="44"/>
      <c r="MHW2" s="43"/>
      <c r="MHX2" s="44"/>
      <c r="MHY2" s="43"/>
      <c r="MHZ2" s="44"/>
      <c r="MIA2" s="43"/>
      <c r="MIB2" s="44"/>
      <c r="MIC2" s="43"/>
      <c r="MID2" s="44"/>
      <c r="MIE2" s="43"/>
      <c r="MIF2" s="44"/>
      <c r="MIG2" s="43"/>
      <c r="MIH2" s="44"/>
      <c r="MII2" s="43"/>
      <c r="MIJ2" s="44"/>
      <c r="MIK2" s="43"/>
      <c r="MIL2" s="44"/>
      <c r="MIM2" s="43"/>
      <c r="MIN2" s="44"/>
      <c r="MIO2" s="43"/>
      <c r="MIP2" s="44"/>
      <c r="MIQ2" s="43"/>
      <c r="MIR2" s="44"/>
      <c r="MIS2" s="43"/>
      <c r="MIT2" s="44"/>
      <c r="MIU2" s="43"/>
      <c r="MIV2" s="44"/>
      <c r="MIW2" s="43"/>
      <c r="MIX2" s="44"/>
      <c r="MIY2" s="43"/>
      <c r="MIZ2" s="44"/>
      <c r="MJA2" s="43"/>
      <c r="MJB2" s="44"/>
      <c r="MJC2" s="43"/>
      <c r="MJD2" s="44"/>
      <c r="MJE2" s="43"/>
      <c r="MJF2" s="44"/>
      <c r="MJG2" s="43"/>
      <c r="MJH2" s="44"/>
      <c r="MJI2" s="43"/>
      <c r="MJJ2" s="44"/>
      <c r="MJK2" s="43"/>
      <c r="MJL2" s="44"/>
      <c r="MJM2" s="43"/>
      <c r="MJN2" s="44"/>
      <c r="MJO2" s="43"/>
      <c r="MJP2" s="44"/>
      <c r="MJQ2" s="43"/>
      <c r="MJR2" s="44"/>
      <c r="MJS2" s="43"/>
      <c r="MJT2" s="44"/>
      <c r="MJU2" s="43"/>
      <c r="MJV2" s="44"/>
      <c r="MJW2" s="43"/>
      <c r="MJX2" s="44"/>
      <c r="MJY2" s="43"/>
      <c r="MJZ2" s="44"/>
      <c r="MKA2" s="43"/>
      <c r="MKB2" s="44"/>
      <c r="MKC2" s="43"/>
      <c r="MKD2" s="44"/>
      <c r="MKE2" s="43"/>
      <c r="MKF2" s="44"/>
      <c r="MKG2" s="43"/>
      <c r="MKH2" s="44"/>
      <c r="MKI2" s="43"/>
      <c r="MKJ2" s="44"/>
      <c r="MKK2" s="43"/>
      <c r="MKL2" s="44"/>
      <c r="MKM2" s="43"/>
      <c r="MKN2" s="44"/>
      <c r="MKO2" s="43"/>
      <c r="MKP2" s="44"/>
      <c r="MKQ2" s="43"/>
      <c r="MKR2" s="44"/>
      <c r="MKS2" s="43"/>
      <c r="MKT2" s="44"/>
      <c r="MKU2" s="43"/>
      <c r="MKV2" s="44"/>
      <c r="MKW2" s="43"/>
      <c r="MKX2" s="44"/>
      <c r="MKY2" s="43"/>
      <c r="MKZ2" s="44"/>
      <c r="MLA2" s="43"/>
      <c r="MLB2" s="44"/>
      <c r="MLC2" s="43"/>
      <c r="MLD2" s="44"/>
      <c r="MLE2" s="43"/>
      <c r="MLF2" s="44"/>
      <c r="MLG2" s="43"/>
      <c r="MLH2" s="44"/>
      <c r="MLI2" s="43"/>
      <c r="MLJ2" s="44"/>
      <c r="MLK2" s="43"/>
      <c r="MLL2" s="44"/>
      <c r="MLM2" s="43"/>
      <c r="MLN2" s="44"/>
      <c r="MLO2" s="43"/>
      <c r="MLP2" s="44"/>
      <c r="MLQ2" s="43"/>
      <c r="MLR2" s="44"/>
      <c r="MLS2" s="43"/>
      <c r="MLT2" s="44"/>
      <c r="MLU2" s="43"/>
      <c r="MLV2" s="44"/>
      <c r="MLW2" s="43"/>
      <c r="MLX2" s="44"/>
      <c r="MLY2" s="43"/>
      <c r="MLZ2" s="44"/>
      <c r="MMA2" s="43"/>
      <c r="MMB2" s="44"/>
      <c r="MMC2" s="43"/>
      <c r="MMD2" s="44"/>
      <c r="MME2" s="43"/>
      <c r="MMF2" s="44"/>
      <c r="MMG2" s="43"/>
      <c r="MMH2" s="44"/>
      <c r="MMI2" s="43"/>
      <c r="MMJ2" s="44"/>
      <c r="MMK2" s="43"/>
      <c r="MML2" s="44"/>
      <c r="MMM2" s="43"/>
      <c r="MMN2" s="44"/>
      <c r="MMO2" s="43"/>
      <c r="MMP2" s="44"/>
      <c r="MMQ2" s="43"/>
      <c r="MMR2" s="44"/>
      <c r="MMS2" s="43"/>
      <c r="MMT2" s="44"/>
      <c r="MMU2" s="43"/>
      <c r="MMV2" s="44"/>
      <c r="MMW2" s="43"/>
      <c r="MMX2" s="44"/>
      <c r="MMY2" s="43"/>
      <c r="MMZ2" s="44"/>
      <c r="MNA2" s="43"/>
      <c r="MNB2" s="44"/>
      <c r="MNC2" s="43"/>
      <c r="MND2" s="44"/>
      <c r="MNE2" s="43"/>
      <c r="MNF2" s="44"/>
      <c r="MNG2" s="43"/>
      <c r="MNH2" s="44"/>
      <c r="MNI2" s="43"/>
      <c r="MNJ2" s="44"/>
      <c r="MNK2" s="43"/>
      <c r="MNL2" s="44"/>
      <c r="MNM2" s="43"/>
      <c r="MNN2" s="44"/>
      <c r="MNO2" s="43"/>
      <c r="MNP2" s="44"/>
      <c r="MNQ2" s="43"/>
      <c r="MNR2" s="44"/>
      <c r="MNS2" s="43"/>
      <c r="MNT2" s="44"/>
      <c r="MNU2" s="43"/>
      <c r="MNV2" s="44"/>
      <c r="MNW2" s="43"/>
      <c r="MNX2" s="44"/>
      <c r="MNY2" s="43"/>
      <c r="MNZ2" s="44"/>
      <c r="MOA2" s="43"/>
      <c r="MOB2" s="44"/>
      <c r="MOC2" s="43"/>
      <c r="MOD2" s="44"/>
      <c r="MOE2" s="43"/>
      <c r="MOF2" s="44"/>
      <c r="MOG2" s="43"/>
      <c r="MOH2" s="44"/>
      <c r="MOI2" s="43"/>
      <c r="MOJ2" s="44"/>
      <c r="MOK2" s="43"/>
      <c r="MOL2" s="44"/>
      <c r="MOM2" s="43"/>
      <c r="MON2" s="44"/>
      <c r="MOO2" s="43"/>
      <c r="MOP2" s="44"/>
      <c r="MOQ2" s="43"/>
      <c r="MOR2" s="44"/>
      <c r="MOS2" s="43"/>
      <c r="MOT2" s="44"/>
      <c r="MOU2" s="43"/>
      <c r="MOV2" s="44"/>
      <c r="MOW2" s="43"/>
      <c r="MOX2" s="44"/>
      <c r="MOY2" s="43"/>
      <c r="MOZ2" s="44"/>
      <c r="MPA2" s="43"/>
      <c r="MPB2" s="44"/>
      <c r="MPC2" s="43"/>
      <c r="MPD2" s="44"/>
      <c r="MPE2" s="43"/>
      <c r="MPF2" s="44"/>
      <c r="MPG2" s="43"/>
      <c r="MPH2" s="44"/>
      <c r="MPI2" s="43"/>
      <c r="MPJ2" s="44"/>
      <c r="MPK2" s="43"/>
      <c r="MPL2" s="44"/>
      <c r="MPM2" s="43"/>
      <c r="MPN2" s="44"/>
      <c r="MPO2" s="43"/>
      <c r="MPP2" s="44"/>
      <c r="MPQ2" s="43"/>
      <c r="MPR2" s="44"/>
      <c r="MPS2" s="43"/>
      <c r="MPT2" s="44"/>
      <c r="MPU2" s="43"/>
      <c r="MPV2" s="44"/>
      <c r="MPW2" s="43"/>
      <c r="MPX2" s="44"/>
      <c r="MPY2" s="43"/>
      <c r="MPZ2" s="44"/>
      <c r="MQA2" s="43"/>
      <c r="MQB2" s="44"/>
      <c r="MQC2" s="43"/>
      <c r="MQD2" s="44"/>
      <c r="MQE2" s="43"/>
      <c r="MQF2" s="44"/>
      <c r="MQG2" s="43"/>
      <c r="MQH2" s="44"/>
      <c r="MQI2" s="43"/>
      <c r="MQJ2" s="44"/>
      <c r="MQK2" s="43"/>
      <c r="MQL2" s="44"/>
      <c r="MQM2" s="43"/>
      <c r="MQN2" s="44"/>
      <c r="MQO2" s="43"/>
      <c r="MQP2" s="44"/>
      <c r="MQQ2" s="43"/>
      <c r="MQR2" s="44"/>
      <c r="MQS2" s="43"/>
      <c r="MQT2" s="44"/>
      <c r="MQU2" s="43"/>
      <c r="MQV2" s="44"/>
      <c r="MQW2" s="43"/>
      <c r="MQX2" s="44"/>
      <c r="MQY2" s="43"/>
      <c r="MQZ2" s="44"/>
      <c r="MRA2" s="43"/>
      <c r="MRB2" s="44"/>
      <c r="MRC2" s="43"/>
      <c r="MRD2" s="44"/>
      <c r="MRE2" s="43"/>
      <c r="MRF2" s="44"/>
      <c r="MRG2" s="43"/>
      <c r="MRH2" s="44"/>
      <c r="MRI2" s="43"/>
      <c r="MRJ2" s="44"/>
      <c r="MRK2" s="43"/>
      <c r="MRL2" s="44"/>
      <c r="MRM2" s="43"/>
      <c r="MRN2" s="44"/>
      <c r="MRO2" s="43"/>
      <c r="MRP2" s="44"/>
      <c r="MRQ2" s="43"/>
      <c r="MRR2" s="44"/>
      <c r="MRS2" s="43"/>
      <c r="MRT2" s="44"/>
      <c r="MRU2" s="43"/>
      <c r="MRV2" s="44"/>
      <c r="MRW2" s="43"/>
      <c r="MRX2" s="44"/>
      <c r="MRY2" s="43"/>
      <c r="MRZ2" s="44"/>
      <c r="MSA2" s="43"/>
      <c r="MSB2" s="44"/>
      <c r="MSC2" s="43"/>
      <c r="MSD2" s="44"/>
      <c r="MSE2" s="43"/>
      <c r="MSF2" s="44"/>
      <c r="MSG2" s="43"/>
      <c r="MSH2" s="44"/>
      <c r="MSI2" s="43"/>
      <c r="MSJ2" s="44"/>
      <c r="MSK2" s="43"/>
      <c r="MSL2" s="44"/>
      <c r="MSM2" s="43"/>
      <c r="MSN2" s="44"/>
      <c r="MSO2" s="43"/>
      <c r="MSP2" s="44"/>
      <c r="MSQ2" s="43"/>
      <c r="MSR2" s="44"/>
      <c r="MSS2" s="43"/>
      <c r="MST2" s="44"/>
      <c r="MSU2" s="43"/>
      <c r="MSV2" s="44"/>
      <c r="MSW2" s="43"/>
      <c r="MSX2" s="44"/>
      <c r="MSY2" s="43"/>
      <c r="MSZ2" s="44"/>
      <c r="MTA2" s="43"/>
      <c r="MTB2" s="44"/>
      <c r="MTC2" s="43"/>
      <c r="MTD2" s="44"/>
      <c r="MTE2" s="43"/>
      <c r="MTF2" s="44"/>
      <c r="MTG2" s="43"/>
      <c r="MTH2" s="44"/>
      <c r="MTI2" s="43"/>
      <c r="MTJ2" s="44"/>
      <c r="MTK2" s="43"/>
      <c r="MTL2" s="44"/>
      <c r="MTM2" s="43"/>
      <c r="MTN2" s="44"/>
      <c r="MTO2" s="43"/>
      <c r="MTP2" s="44"/>
      <c r="MTQ2" s="43"/>
      <c r="MTR2" s="44"/>
      <c r="MTS2" s="43"/>
      <c r="MTT2" s="44"/>
      <c r="MTU2" s="43"/>
      <c r="MTV2" s="44"/>
      <c r="MTW2" s="43"/>
      <c r="MTX2" s="44"/>
      <c r="MTY2" s="43"/>
      <c r="MTZ2" s="44"/>
      <c r="MUA2" s="43"/>
      <c r="MUB2" s="44"/>
      <c r="MUC2" s="43"/>
      <c r="MUD2" s="44"/>
      <c r="MUE2" s="43"/>
      <c r="MUF2" s="44"/>
      <c r="MUG2" s="43"/>
      <c r="MUH2" s="44"/>
      <c r="MUI2" s="43"/>
      <c r="MUJ2" s="44"/>
      <c r="MUK2" s="43"/>
      <c r="MUL2" s="44"/>
      <c r="MUM2" s="43"/>
      <c r="MUN2" s="44"/>
      <c r="MUO2" s="43"/>
      <c r="MUP2" s="44"/>
      <c r="MUQ2" s="43"/>
      <c r="MUR2" s="44"/>
      <c r="MUS2" s="43"/>
      <c r="MUT2" s="44"/>
      <c r="MUU2" s="43"/>
      <c r="MUV2" s="44"/>
      <c r="MUW2" s="43"/>
      <c r="MUX2" s="44"/>
      <c r="MUY2" s="43"/>
      <c r="MUZ2" s="44"/>
      <c r="MVA2" s="43"/>
      <c r="MVB2" s="44"/>
      <c r="MVC2" s="43"/>
      <c r="MVD2" s="44"/>
      <c r="MVE2" s="43"/>
      <c r="MVF2" s="44"/>
      <c r="MVG2" s="43"/>
      <c r="MVH2" s="44"/>
      <c r="MVI2" s="43"/>
      <c r="MVJ2" s="44"/>
      <c r="MVK2" s="43"/>
      <c r="MVL2" s="44"/>
      <c r="MVM2" s="43"/>
      <c r="MVN2" s="44"/>
      <c r="MVO2" s="43"/>
      <c r="MVP2" s="44"/>
      <c r="MVQ2" s="43"/>
      <c r="MVR2" s="44"/>
      <c r="MVS2" s="43"/>
      <c r="MVT2" s="44"/>
      <c r="MVU2" s="43"/>
      <c r="MVV2" s="44"/>
      <c r="MVW2" s="43"/>
      <c r="MVX2" s="44"/>
      <c r="MVY2" s="43"/>
      <c r="MVZ2" s="44"/>
      <c r="MWA2" s="43"/>
      <c r="MWB2" s="44"/>
      <c r="MWC2" s="43"/>
      <c r="MWD2" s="44"/>
      <c r="MWE2" s="43"/>
      <c r="MWF2" s="44"/>
      <c r="MWG2" s="43"/>
      <c r="MWH2" s="44"/>
      <c r="MWI2" s="43"/>
      <c r="MWJ2" s="44"/>
      <c r="MWK2" s="43"/>
      <c r="MWL2" s="44"/>
      <c r="MWM2" s="43"/>
      <c r="MWN2" s="44"/>
      <c r="MWO2" s="43"/>
      <c r="MWP2" s="44"/>
      <c r="MWQ2" s="43"/>
      <c r="MWR2" s="44"/>
      <c r="MWS2" s="43"/>
      <c r="MWT2" s="44"/>
      <c r="MWU2" s="43"/>
      <c r="MWV2" s="44"/>
      <c r="MWW2" s="43"/>
      <c r="MWX2" s="44"/>
      <c r="MWY2" s="43"/>
      <c r="MWZ2" s="44"/>
      <c r="MXA2" s="43"/>
      <c r="MXB2" s="44"/>
      <c r="MXC2" s="43"/>
      <c r="MXD2" s="44"/>
      <c r="MXE2" s="43"/>
      <c r="MXF2" s="44"/>
      <c r="MXG2" s="43"/>
      <c r="MXH2" s="44"/>
      <c r="MXI2" s="43"/>
      <c r="MXJ2" s="44"/>
      <c r="MXK2" s="43"/>
      <c r="MXL2" s="44"/>
      <c r="MXM2" s="43"/>
      <c r="MXN2" s="44"/>
      <c r="MXO2" s="43"/>
      <c r="MXP2" s="44"/>
      <c r="MXQ2" s="43"/>
      <c r="MXR2" s="44"/>
      <c r="MXS2" s="43"/>
      <c r="MXT2" s="44"/>
      <c r="MXU2" s="43"/>
      <c r="MXV2" s="44"/>
      <c r="MXW2" s="43"/>
      <c r="MXX2" s="44"/>
      <c r="MXY2" s="43"/>
      <c r="MXZ2" s="44"/>
      <c r="MYA2" s="43"/>
      <c r="MYB2" s="44"/>
      <c r="MYC2" s="43"/>
      <c r="MYD2" s="44"/>
      <c r="MYE2" s="43"/>
      <c r="MYF2" s="44"/>
      <c r="MYG2" s="43"/>
      <c r="MYH2" s="44"/>
      <c r="MYI2" s="43"/>
      <c r="MYJ2" s="44"/>
      <c r="MYK2" s="43"/>
      <c r="MYL2" s="44"/>
      <c r="MYM2" s="43"/>
      <c r="MYN2" s="44"/>
      <c r="MYO2" s="43"/>
      <c r="MYP2" s="44"/>
      <c r="MYQ2" s="43"/>
      <c r="MYR2" s="44"/>
      <c r="MYS2" s="43"/>
      <c r="MYT2" s="44"/>
      <c r="MYU2" s="43"/>
      <c r="MYV2" s="44"/>
      <c r="MYW2" s="43"/>
      <c r="MYX2" s="44"/>
      <c r="MYY2" s="43"/>
      <c r="MYZ2" s="44"/>
      <c r="MZA2" s="43"/>
      <c r="MZB2" s="44"/>
      <c r="MZC2" s="43"/>
      <c r="MZD2" s="44"/>
      <c r="MZE2" s="43"/>
      <c r="MZF2" s="44"/>
      <c r="MZG2" s="43"/>
      <c r="MZH2" s="44"/>
      <c r="MZI2" s="43"/>
      <c r="MZJ2" s="44"/>
      <c r="MZK2" s="43"/>
      <c r="MZL2" s="44"/>
      <c r="MZM2" s="43"/>
      <c r="MZN2" s="44"/>
      <c r="MZO2" s="43"/>
      <c r="MZP2" s="44"/>
      <c r="MZQ2" s="43"/>
      <c r="MZR2" s="44"/>
      <c r="MZS2" s="43"/>
      <c r="MZT2" s="44"/>
      <c r="MZU2" s="43"/>
      <c r="MZV2" s="44"/>
      <c r="MZW2" s="43"/>
      <c r="MZX2" s="44"/>
      <c r="MZY2" s="43"/>
      <c r="MZZ2" s="44"/>
      <c r="NAA2" s="43"/>
      <c r="NAB2" s="44"/>
      <c r="NAC2" s="43"/>
      <c r="NAD2" s="44"/>
      <c r="NAE2" s="43"/>
      <c r="NAF2" s="44"/>
      <c r="NAG2" s="43"/>
      <c r="NAH2" s="44"/>
      <c r="NAI2" s="43"/>
      <c r="NAJ2" s="44"/>
      <c r="NAK2" s="43"/>
      <c r="NAL2" s="44"/>
      <c r="NAM2" s="43"/>
      <c r="NAN2" s="44"/>
      <c r="NAO2" s="43"/>
      <c r="NAP2" s="44"/>
      <c r="NAQ2" s="43"/>
      <c r="NAR2" s="44"/>
      <c r="NAS2" s="43"/>
      <c r="NAT2" s="44"/>
      <c r="NAU2" s="43"/>
      <c r="NAV2" s="44"/>
      <c r="NAW2" s="43"/>
      <c r="NAX2" s="44"/>
      <c r="NAY2" s="43"/>
      <c r="NAZ2" s="44"/>
      <c r="NBA2" s="43"/>
      <c r="NBB2" s="44"/>
      <c r="NBC2" s="43"/>
      <c r="NBD2" s="44"/>
      <c r="NBE2" s="43"/>
      <c r="NBF2" s="44"/>
      <c r="NBG2" s="43"/>
      <c r="NBH2" s="44"/>
      <c r="NBI2" s="43"/>
      <c r="NBJ2" s="44"/>
      <c r="NBK2" s="43"/>
      <c r="NBL2" s="44"/>
      <c r="NBM2" s="43"/>
      <c r="NBN2" s="44"/>
      <c r="NBO2" s="43"/>
      <c r="NBP2" s="44"/>
      <c r="NBQ2" s="43"/>
      <c r="NBR2" s="44"/>
      <c r="NBS2" s="43"/>
      <c r="NBT2" s="44"/>
      <c r="NBU2" s="43"/>
      <c r="NBV2" s="44"/>
      <c r="NBW2" s="43"/>
      <c r="NBX2" s="44"/>
      <c r="NBY2" s="43"/>
      <c r="NBZ2" s="44"/>
      <c r="NCA2" s="43"/>
      <c r="NCB2" s="44"/>
      <c r="NCC2" s="43"/>
      <c r="NCD2" s="44"/>
      <c r="NCE2" s="43"/>
      <c r="NCF2" s="44"/>
      <c r="NCG2" s="43"/>
      <c r="NCH2" s="44"/>
      <c r="NCI2" s="43"/>
      <c r="NCJ2" s="44"/>
      <c r="NCK2" s="43"/>
      <c r="NCL2" s="44"/>
      <c r="NCM2" s="43"/>
      <c r="NCN2" s="44"/>
      <c r="NCO2" s="43"/>
      <c r="NCP2" s="44"/>
      <c r="NCQ2" s="43"/>
      <c r="NCR2" s="44"/>
      <c r="NCS2" s="43"/>
      <c r="NCT2" s="44"/>
      <c r="NCU2" s="43"/>
      <c r="NCV2" s="44"/>
      <c r="NCW2" s="43"/>
      <c r="NCX2" s="44"/>
      <c r="NCY2" s="43"/>
      <c r="NCZ2" s="44"/>
      <c r="NDA2" s="43"/>
      <c r="NDB2" s="44"/>
      <c r="NDC2" s="43"/>
      <c r="NDD2" s="44"/>
      <c r="NDE2" s="43"/>
      <c r="NDF2" s="44"/>
      <c r="NDG2" s="43"/>
      <c r="NDH2" s="44"/>
      <c r="NDI2" s="43"/>
      <c r="NDJ2" s="44"/>
      <c r="NDK2" s="43"/>
      <c r="NDL2" s="44"/>
      <c r="NDM2" s="43"/>
      <c r="NDN2" s="44"/>
      <c r="NDO2" s="43"/>
      <c r="NDP2" s="44"/>
      <c r="NDQ2" s="43"/>
      <c r="NDR2" s="44"/>
      <c r="NDS2" s="43"/>
      <c r="NDT2" s="44"/>
      <c r="NDU2" s="43"/>
      <c r="NDV2" s="44"/>
      <c r="NDW2" s="43"/>
      <c r="NDX2" s="44"/>
      <c r="NDY2" s="43"/>
      <c r="NDZ2" s="44"/>
      <c r="NEA2" s="43"/>
      <c r="NEB2" s="44"/>
      <c r="NEC2" s="43"/>
      <c r="NED2" s="44"/>
      <c r="NEE2" s="43"/>
      <c r="NEF2" s="44"/>
      <c r="NEG2" s="43"/>
      <c r="NEH2" s="44"/>
      <c r="NEI2" s="43"/>
      <c r="NEJ2" s="44"/>
      <c r="NEK2" s="43"/>
      <c r="NEL2" s="44"/>
      <c r="NEM2" s="43"/>
      <c r="NEN2" s="44"/>
      <c r="NEO2" s="43"/>
      <c r="NEP2" s="44"/>
      <c r="NEQ2" s="43"/>
      <c r="NER2" s="44"/>
      <c r="NES2" s="43"/>
      <c r="NET2" s="44"/>
      <c r="NEU2" s="43"/>
      <c r="NEV2" s="44"/>
      <c r="NEW2" s="43"/>
      <c r="NEX2" s="44"/>
      <c r="NEY2" s="43"/>
      <c r="NEZ2" s="44"/>
      <c r="NFA2" s="43"/>
      <c r="NFB2" s="44"/>
      <c r="NFC2" s="43"/>
      <c r="NFD2" s="44"/>
      <c r="NFE2" s="43"/>
      <c r="NFF2" s="44"/>
      <c r="NFG2" s="43"/>
      <c r="NFH2" s="44"/>
      <c r="NFI2" s="43"/>
      <c r="NFJ2" s="44"/>
      <c r="NFK2" s="43"/>
      <c r="NFL2" s="44"/>
      <c r="NFM2" s="43"/>
      <c r="NFN2" s="44"/>
      <c r="NFO2" s="43"/>
      <c r="NFP2" s="44"/>
      <c r="NFQ2" s="43"/>
      <c r="NFR2" s="44"/>
      <c r="NFS2" s="43"/>
      <c r="NFT2" s="44"/>
      <c r="NFU2" s="43"/>
      <c r="NFV2" s="44"/>
      <c r="NFW2" s="43"/>
      <c r="NFX2" s="44"/>
      <c r="NFY2" s="43"/>
      <c r="NFZ2" s="44"/>
      <c r="NGA2" s="43"/>
      <c r="NGB2" s="44"/>
      <c r="NGC2" s="43"/>
      <c r="NGD2" s="44"/>
      <c r="NGE2" s="43"/>
      <c r="NGF2" s="44"/>
      <c r="NGG2" s="43"/>
      <c r="NGH2" s="44"/>
      <c r="NGI2" s="43"/>
      <c r="NGJ2" s="44"/>
      <c r="NGK2" s="43"/>
      <c r="NGL2" s="44"/>
      <c r="NGM2" s="43"/>
      <c r="NGN2" s="44"/>
      <c r="NGO2" s="43"/>
      <c r="NGP2" s="44"/>
      <c r="NGQ2" s="43"/>
      <c r="NGR2" s="44"/>
      <c r="NGS2" s="43"/>
      <c r="NGT2" s="44"/>
      <c r="NGU2" s="43"/>
      <c r="NGV2" s="44"/>
      <c r="NGW2" s="43"/>
      <c r="NGX2" s="44"/>
      <c r="NGY2" s="43"/>
      <c r="NGZ2" s="44"/>
      <c r="NHA2" s="43"/>
      <c r="NHB2" s="44"/>
      <c r="NHC2" s="43"/>
      <c r="NHD2" s="44"/>
      <c r="NHE2" s="43"/>
      <c r="NHF2" s="44"/>
      <c r="NHG2" s="43"/>
      <c r="NHH2" s="44"/>
      <c r="NHI2" s="43"/>
      <c r="NHJ2" s="44"/>
      <c r="NHK2" s="43"/>
      <c r="NHL2" s="44"/>
      <c r="NHM2" s="43"/>
      <c r="NHN2" s="44"/>
      <c r="NHO2" s="43"/>
      <c r="NHP2" s="44"/>
      <c r="NHQ2" s="43"/>
      <c r="NHR2" s="44"/>
      <c r="NHS2" s="43"/>
      <c r="NHT2" s="44"/>
      <c r="NHU2" s="43"/>
      <c r="NHV2" s="44"/>
      <c r="NHW2" s="43"/>
      <c r="NHX2" s="44"/>
      <c r="NHY2" s="43"/>
      <c r="NHZ2" s="44"/>
      <c r="NIA2" s="43"/>
      <c r="NIB2" s="44"/>
      <c r="NIC2" s="43"/>
      <c r="NID2" s="44"/>
      <c r="NIE2" s="43"/>
      <c r="NIF2" s="44"/>
      <c r="NIG2" s="43"/>
      <c r="NIH2" s="44"/>
      <c r="NII2" s="43"/>
      <c r="NIJ2" s="44"/>
      <c r="NIK2" s="43"/>
      <c r="NIL2" s="44"/>
      <c r="NIM2" s="43"/>
      <c r="NIN2" s="44"/>
      <c r="NIO2" s="43"/>
      <c r="NIP2" s="44"/>
      <c r="NIQ2" s="43"/>
      <c r="NIR2" s="44"/>
      <c r="NIS2" s="43"/>
      <c r="NIT2" s="44"/>
      <c r="NIU2" s="43"/>
      <c r="NIV2" s="44"/>
      <c r="NIW2" s="43"/>
      <c r="NIX2" s="44"/>
      <c r="NIY2" s="43"/>
      <c r="NIZ2" s="44"/>
      <c r="NJA2" s="43"/>
      <c r="NJB2" s="44"/>
      <c r="NJC2" s="43"/>
      <c r="NJD2" s="44"/>
      <c r="NJE2" s="43"/>
      <c r="NJF2" s="44"/>
      <c r="NJG2" s="43"/>
      <c r="NJH2" s="44"/>
      <c r="NJI2" s="43"/>
      <c r="NJJ2" s="44"/>
      <c r="NJK2" s="43"/>
      <c r="NJL2" s="44"/>
      <c r="NJM2" s="43"/>
      <c r="NJN2" s="44"/>
      <c r="NJO2" s="43"/>
      <c r="NJP2" s="44"/>
      <c r="NJQ2" s="43"/>
      <c r="NJR2" s="44"/>
      <c r="NJS2" s="43"/>
      <c r="NJT2" s="44"/>
      <c r="NJU2" s="43"/>
      <c r="NJV2" s="44"/>
      <c r="NJW2" s="43"/>
      <c r="NJX2" s="44"/>
      <c r="NJY2" s="43"/>
      <c r="NJZ2" s="44"/>
      <c r="NKA2" s="43"/>
      <c r="NKB2" s="44"/>
      <c r="NKC2" s="43"/>
      <c r="NKD2" s="44"/>
      <c r="NKE2" s="43"/>
      <c r="NKF2" s="44"/>
      <c r="NKG2" s="43"/>
      <c r="NKH2" s="44"/>
      <c r="NKI2" s="43"/>
      <c r="NKJ2" s="44"/>
      <c r="NKK2" s="43"/>
      <c r="NKL2" s="44"/>
      <c r="NKM2" s="43"/>
      <c r="NKN2" s="44"/>
      <c r="NKO2" s="43"/>
      <c r="NKP2" s="44"/>
      <c r="NKQ2" s="43"/>
      <c r="NKR2" s="44"/>
      <c r="NKS2" s="43"/>
      <c r="NKT2" s="44"/>
      <c r="NKU2" s="43"/>
      <c r="NKV2" s="44"/>
      <c r="NKW2" s="43"/>
      <c r="NKX2" s="44"/>
      <c r="NKY2" s="43"/>
      <c r="NKZ2" s="44"/>
      <c r="NLA2" s="43"/>
      <c r="NLB2" s="44"/>
      <c r="NLC2" s="43"/>
      <c r="NLD2" s="44"/>
      <c r="NLE2" s="43"/>
      <c r="NLF2" s="44"/>
      <c r="NLG2" s="43"/>
      <c r="NLH2" s="44"/>
      <c r="NLI2" s="43"/>
      <c r="NLJ2" s="44"/>
      <c r="NLK2" s="43"/>
      <c r="NLL2" s="44"/>
      <c r="NLM2" s="43"/>
      <c r="NLN2" s="44"/>
      <c r="NLO2" s="43"/>
      <c r="NLP2" s="44"/>
      <c r="NLQ2" s="43"/>
      <c r="NLR2" s="44"/>
      <c r="NLS2" s="43"/>
      <c r="NLT2" s="44"/>
      <c r="NLU2" s="43"/>
      <c r="NLV2" s="44"/>
      <c r="NLW2" s="43"/>
      <c r="NLX2" s="44"/>
      <c r="NLY2" s="43"/>
      <c r="NLZ2" s="44"/>
      <c r="NMA2" s="43"/>
      <c r="NMB2" s="44"/>
      <c r="NMC2" s="43"/>
      <c r="NMD2" s="44"/>
      <c r="NME2" s="43"/>
      <c r="NMF2" s="44"/>
      <c r="NMG2" s="43"/>
      <c r="NMH2" s="44"/>
      <c r="NMI2" s="43"/>
      <c r="NMJ2" s="44"/>
      <c r="NMK2" s="43"/>
      <c r="NML2" s="44"/>
      <c r="NMM2" s="43"/>
      <c r="NMN2" s="44"/>
      <c r="NMO2" s="43"/>
      <c r="NMP2" s="44"/>
      <c r="NMQ2" s="43"/>
      <c r="NMR2" s="44"/>
      <c r="NMS2" s="43"/>
      <c r="NMT2" s="44"/>
      <c r="NMU2" s="43"/>
      <c r="NMV2" s="44"/>
      <c r="NMW2" s="43"/>
      <c r="NMX2" s="44"/>
      <c r="NMY2" s="43"/>
      <c r="NMZ2" s="44"/>
      <c r="NNA2" s="43"/>
      <c r="NNB2" s="44"/>
      <c r="NNC2" s="43"/>
      <c r="NND2" s="44"/>
      <c r="NNE2" s="43"/>
      <c r="NNF2" s="44"/>
      <c r="NNG2" s="43"/>
      <c r="NNH2" s="44"/>
      <c r="NNI2" s="43"/>
      <c r="NNJ2" s="44"/>
      <c r="NNK2" s="43"/>
      <c r="NNL2" s="44"/>
      <c r="NNM2" s="43"/>
      <c r="NNN2" s="44"/>
      <c r="NNO2" s="43"/>
      <c r="NNP2" s="44"/>
      <c r="NNQ2" s="43"/>
      <c r="NNR2" s="44"/>
      <c r="NNS2" s="43"/>
      <c r="NNT2" s="44"/>
      <c r="NNU2" s="43"/>
      <c r="NNV2" s="44"/>
      <c r="NNW2" s="43"/>
      <c r="NNX2" s="44"/>
      <c r="NNY2" s="43"/>
      <c r="NNZ2" s="44"/>
      <c r="NOA2" s="43"/>
      <c r="NOB2" s="44"/>
      <c r="NOC2" s="43"/>
      <c r="NOD2" s="44"/>
      <c r="NOE2" s="43"/>
      <c r="NOF2" s="44"/>
      <c r="NOG2" s="43"/>
      <c r="NOH2" s="44"/>
      <c r="NOI2" s="43"/>
      <c r="NOJ2" s="44"/>
      <c r="NOK2" s="43"/>
      <c r="NOL2" s="44"/>
      <c r="NOM2" s="43"/>
      <c r="NON2" s="44"/>
      <c r="NOO2" s="43"/>
      <c r="NOP2" s="44"/>
      <c r="NOQ2" s="43"/>
      <c r="NOR2" s="44"/>
      <c r="NOS2" s="43"/>
      <c r="NOT2" s="44"/>
      <c r="NOU2" s="43"/>
      <c r="NOV2" s="44"/>
      <c r="NOW2" s="43"/>
      <c r="NOX2" s="44"/>
      <c r="NOY2" s="43"/>
      <c r="NOZ2" s="44"/>
      <c r="NPA2" s="43"/>
      <c r="NPB2" s="44"/>
      <c r="NPC2" s="43"/>
      <c r="NPD2" s="44"/>
      <c r="NPE2" s="43"/>
      <c r="NPF2" s="44"/>
      <c r="NPG2" s="43"/>
      <c r="NPH2" s="44"/>
      <c r="NPI2" s="43"/>
      <c r="NPJ2" s="44"/>
      <c r="NPK2" s="43"/>
      <c r="NPL2" s="44"/>
      <c r="NPM2" s="43"/>
      <c r="NPN2" s="44"/>
      <c r="NPO2" s="43"/>
      <c r="NPP2" s="44"/>
      <c r="NPQ2" s="43"/>
      <c r="NPR2" s="44"/>
      <c r="NPS2" s="43"/>
      <c r="NPT2" s="44"/>
      <c r="NPU2" s="43"/>
      <c r="NPV2" s="44"/>
      <c r="NPW2" s="43"/>
      <c r="NPX2" s="44"/>
      <c r="NPY2" s="43"/>
      <c r="NPZ2" s="44"/>
      <c r="NQA2" s="43"/>
      <c r="NQB2" s="44"/>
      <c r="NQC2" s="43"/>
      <c r="NQD2" s="44"/>
      <c r="NQE2" s="43"/>
      <c r="NQF2" s="44"/>
      <c r="NQG2" s="43"/>
      <c r="NQH2" s="44"/>
      <c r="NQI2" s="43"/>
      <c r="NQJ2" s="44"/>
      <c r="NQK2" s="43"/>
      <c r="NQL2" s="44"/>
      <c r="NQM2" s="43"/>
      <c r="NQN2" s="44"/>
      <c r="NQO2" s="43"/>
      <c r="NQP2" s="44"/>
      <c r="NQQ2" s="43"/>
      <c r="NQR2" s="44"/>
      <c r="NQS2" s="43"/>
      <c r="NQT2" s="44"/>
      <c r="NQU2" s="43"/>
      <c r="NQV2" s="44"/>
      <c r="NQW2" s="43"/>
      <c r="NQX2" s="44"/>
      <c r="NQY2" s="43"/>
      <c r="NQZ2" s="44"/>
      <c r="NRA2" s="43"/>
      <c r="NRB2" s="44"/>
      <c r="NRC2" s="43"/>
      <c r="NRD2" s="44"/>
      <c r="NRE2" s="43"/>
      <c r="NRF2" s="44"/>
      <c r="NRG2" s="43"/>
      <c r="NRH2" s="44"/>
      <c r="NRI2" s="43"/>
      <c r="NRJ2" s="44"/>
      <c r="NRK2" s="43"/>
      <c r="NRL2" s="44"/>
      <c r="NRM2" s="43"/>
      <c r="NRN2" s="44"/>
      <c r="NRO2" s="43"/>
      <c r="NRP2" s="44"/>
      <c r="NRQ2" s="43"/>
      <c r="NRR2" s="44"/>
      <c r="NRS2" s="43"/>
      <c r="NRT2" s="44"/>
      <c r="NRU2" s="43"/>
      <c r="NRV2" s="44"/>
      <c r="NRW2" s="43"/>
      <c r="NRX2" s="44"/>
      <c r="NRY2" s="43"/>
      <c r="NRZ2" s="44"/>
      <c r="NSA2" s="43"/>
      <c r="NSB2" s="44"/>
      <c r="NSC2" s="43"/>
      <c r="NSD2" s="44"/>
      <c r="NSE2" s="43"/>
      <c r="NSF2" s="44"/>
      <c r="NSG2" s="43"/>
      <c r="NSH2" s="44"/>
      <c r="NSI2" s="43"/>
      <c r="NSJ2" s="44"/>
      <c r="NSK2" s="43"/>
      <c r="NSL2" s="44"/>
      <c r="NSM2" s="43"/>
      <c r="NSN2" s="44"/>
      <c r="NSO2" s="43"/>
      <c r="NSP2" s="44"/>
      <c r="NSQ2" s="43"/>
      <c r="NSR2" s="44"/>
      <c r="NSS2" s="43"/>
      <c r="NST2" s="44"/>
      <c r="NSU2" s="43"/>
      <c r="NSV2" s="44"/>
      <c r="NSW2" s="43"/>
      <c r="NSX2" s="44"/>
      <c r="NSY2" s="43"/>
      <c r="NSZ2" s="44"/>
      <c r="NTA2" s="43"/>
      <c r="NTB2" s="44"/>
      <c r="NTC2" s="43"/>
      <c r="NTD2" s="44"/>
      <c r="NTE2" s="43"/>
      <c r="NTF2" s="44"/>
      <c r="NTG2" s="43"/>
      <c r="NTH2" s="44"/>
      <c r="NTI2" s="43"/>
      <c r="NTJ2" s="44"/>
      <c r="NTK2" s="43"/>
      <c r="NTL2" s="44"/>
      <c r="NTM2" s="43"/>
      <c r="NTN2" s="44"/>
      <c r="NTO2" s="43"/>
      <c r="NTP2" s="44"/>
      <c r="NTQ2" s="43"/>
      <c r="NTR2" s="44"/>
      <c r="NTS2" s="43"/>
      <c r="NTT2" s="44"/>
      <c r="NTU2" s="43"/>
      <c r="NTV2" s="44"/>
      <c r="NTW2" s="43"/>
      <c r="NTX2" s="44"/>
      <c r="NTY2" s="43"/>
      <c r="NTZ2" s="44"/>
      <c r="NUA2" s="43"/>
      <c r="NUB2" s="44"/>
      <c r="NUC2" s="43"/>
      <c r="NUD2" s="44"/>
      <c r="NUE2" s="43"/>
      <c r="NUF2" s="44"/>
      <c r="NUG2" s="43"/>
      <c r="NUH2" s="44"/>
      <c r="NUI2" s="43"/>
      <c r="NUJ2" s="44"/>
      <c r="NUK2" s="43"/>
      <c r="NUL2" s="44"/>
      <c r="NUM2" s="43"/>
      <c r="NUN2" s="44"/>
      <c r="NUO2" s="43"/>
      <c r="NUP2" s="44"/>
      <c r="NUQ2" s="43"/>
      <c r="NUR2" s="44"/>
      <c r="NUS2" s="43"/>
      <c r="NUT2" s="44"/>
      <c r="NUU2" s="43"/>
      <c r="NUV2" s="44"/>
      <c r="NUW2" s="43"/>
      <c r="NUX2" s="44"/>
      <c r="NUY2" s="43"/>
      <c r="NUZ2" s="44"/>
      <c r="NVA2" s="43"/>
      <c r="NVB2" s="44"/>
      <c r="NVC2" s="43"/>
      <c r="NVD2" s="44"/>
      <c r="NVE2" s="43"/>
      <c r="NVF2" s="44"/>
      <c r="NVG2" s="43"/>
      <c r="NVH2" s="44"/>
      <c r="NVI2" s="43"/>
      <c r="NVJ2" s="44"/>
      <c r="NVK2" s="43"/>
      <c r="NVL2" s="44"/>
      <c r="NVM2" s="43"/>
      <c r="NVN2" s="44"/>
      <c r="NVO2" s="43"/>
      <c r="NVP2" s="44"/>
      <c r="NVQ2" s="43"/>
      <c r="NVR2" s="44"/>
      <c r="NVS2" s="43"/>
      <c r="NVT2" s="44"/>
      <c r="NVU2" s="43"/>
      <c r="NVV2" s="44"/>
      <c r="NVW2" s="43"/>
      <c r="NVX2" s="44"/>
      <c r="NVY2" s="43"/>
      <c r="NVZ2" s="44"/>
      <c r="NWA2" s="43"/>
      <c r="NWB2" s="44"/>
      <c r="NWC2" s="43"/>
      <c r="NWD2" s="44"/>
      <c r="NWE2" s="43"/>
      <c r="NWF2" s="44"/>
      <c r="NWG2" s="43"/>
      <c r="NWH2" s="44"/>
      <c r="NWI2" s="43"/>
      <c r="NWJ2" s="44"/>
      <c r="NWK2" s="43"/>
      <c r="NWL2" s="44"/>
      <c r="NWM2" s="43"/>
      <c r="NWN2" s="44"/>
      <c r="NWO2" s="43"/>
      <c r="NWP2" s="44"/>
      <c r="NWQ2" s="43"/>
      <c r="NWR2" s="44"/>
      <c r="NWS2" s="43"/>
      <c r="NWT2" s="44"/>
      <c r="NWU2" s="43"/>
      <c r="NWV2" s="44"/>
      <c r="NWW2" s="43"/>
      <c r="NWX2" s="44"/>
      <c r="NWY2" s="43"/>
      <c r="NWZ2" s="44"/>
      <c r="NXA2" s="43"/>
      <c r="NXB2" s="44"/>
      <c r="NXC2" s="43"/>
      <c r="NXD2" s="44"/>
      <c r="NXE2" s="43"/>
      <c r="NXF2" s="44"/>
      <c r="NXG2" s="43"/>
      <c r="NXH2" s="44"/>
      <c r="NXI2" s="43"/>
      <c r="NXJ2" s="44"/>
      <c r="NXK2" s="43"/>
      <c r="NXL2" s="44"/>
      <c r="NXM2" s="43"/>
      <c r="NXN2" s="44"/>
      <c r="NXO2" s="43"/>
      <c r="NXP2" s="44"/>
      <c r="NXQ2" s="43"/>
      <c r="NXR2" s="44"/>
      <c r="NXS2" s="43"/>
      <c r="NXT2" s="44"/>
      <c r="NXU2" s="43"/>
      <c r="NXV2" s="44"/>
      <c r="NXW2" s="43"/>
      <c r="NXX2" s="44"/>
      <c r="NXY2" s="43"/>
      <c r="NXZ2" s="44"/>
      <c r="NYA2" s="43"/>
      <c r="NYB2" s="44"/>
      <c r="NYC2" s="43"/>
      <c r="NYD2" s="44"/>
      <c r="NYE2" s="43"/>
      <c r="NYF2" s="44"/>
      <c r="NYG2" s="43"/>
      <c r="NYH2" s="44"/>
      <c r="NYI2" s="43"/>
      <c r="NYJ2" s="44"/>
      <c r="NYK2" s="43"/>
      <c r="NYL2" s="44"/>
      <c r="NYM2" s="43"/>
      <c r="NYN2" s="44"/>
      <c r="NYO2" s="43"/>
      <c r="NYP2" s="44"/>
      <c r="NYQ2" s="43"/>
      <c r="NYR2" s="44"/>
      <c r="NYS2" s="43"/>
      <c r="NYT2" s="44"/>
      <c r="NYU2" s="43"/>
      <c r="NYV2" s="44"/>
      <c r="NYW2" s="43"/>
      <c r="NYX2" s="44"/>
      <c r="NYY2" s="43"/>
      <c r="NYZ2" s="44"/>
      <c r="NZA2" s="43"/>
      <c r="NZB2" s="44"/>
      <c r="NZC2" s="43"/>
      <c r="NZD2" s="44"/>
      <c r="NZE2" s="43"/>
      <c r="NZF2" s="44"/>
      <c r="NZG2" s="43"/>
      <c r="NZH2" s="44"/>
      <c r="NZI2" s="43"/>
      <c r="NZJ2" s="44"/>
      <c r="NZK2" s="43"/>
      <c r="NZL2" s="44"/>
      <c r="NZM2" s="43"/>
      <c r="NZN2" s="44"/>
      <c r="NZO2" s="43"/>
      <c r="NZP2" s="44"/>
      <c r="NZQ2" s="43"/>
      <c r="NZR2" s="44"/>
      <c r="NZS2" s="43"/>
      <c r="NZT2" s="44"/>
      <c r="NZU2" s="43"/>
      <c r="NZV2" s="44"/>
      <c r="NZW2" s="43"/>
      <c r="NZX2" s="44"/>
      <c r="NZY2" s="43"/>
      <c r="NZZ2" s="44"/>
      <c r="OAA2" s="43"/>
      <c r="OAB2" s="44"/>
      <c r="OAC2" s="43"/>
      <c r="OAD2" s="44"/>
      <c r="OAE2" s="43"/>
      <c r="OAF2" s="44"/>
      <c r="OAG2" s="43"/>
      <c r="OAH2" s="44"/>
      <c r="OAI2" s="43"/>
      <c r="OAJ2" s="44"/>
      <c r="OAK2" s="43"/>
      <c r="OAL2" s="44"/>
      <c r="OAM2" s="43"/>
      <c r="OAN2" s="44"/>
      <c r="OAO2" s="43"/>
      <c r="OAP2" s="44"/>
      <c r="OAQ2" s="43"/>
      <c r="OAR2" s="44"/>
      <c r="OAS2" s="43"/>
      <c r="OAT2" s="44"/>
      <c r="OAU2" s="43"/>
      <c r="OAV2" s="44"/>
      <c r="OAW2" s="43"/>
      <c r="OAX2" s="44"/>
      <c r="OAY2" s="43"/>
      <c r="OAZ2" s="44"/>
      <c r="OBA2" s="43"/>
      <c r="OBB2" s="44"/>
      <c r="OBC2" s="43"/>
      <c r="OBD2" s="44"/>
      <c r="OBE2" s="43"/>
      <c r="OBF2" s="44"/>
      <c r="OBG2" s="43"/>
      <c r="OBH2" s="44"/>
      <c r="OBI2" s="43"/>
      <c r="OBJ2" s="44"/>
      <c r="OBK2" s="43"/>
      <c r="OBL2" s="44"/>
      <c r="OBM2" s="43"/>
      <c r="OBN2" s="44"/>
      <c r="OBO2" s="43"/>
      <c r="OBP2" s="44"/>
      <c r="OBQ2" s="43"/>
      <c r="OBR2" s="44"/>
      <c r="OBS2" s="43"/>
      <c r="OBT2" s="44"/>
      <c r="OBU2" s="43"/>
      <c r="OBV2" s="44"/>
      <c r="OBW2" s="43"/>
      <c r="OBX2" s="44"/>
      <c r="OBY2" s="43"/>
      <c r="OBZ2" s="44"/>
      <c r="OCA2" s="43"/>
      <c r="OCB2" s="44"/>
      <c r="OCC2" s="43"/>
      <c r="OCD2" s="44"/>
      <c r="OCE2" s="43"/>
      <c r="OCF2" s="44"/>
      <c r="OCG2" s="43"/>
      <c r="OCH2" s="44"/>
      <c r="OCI2" s="43"/>
      <c r="OCJ2" s="44"/>
      <c r="OCK2" s="43"/>
      <c r="OCL2" s="44"/>
      <c r="OCM2" s="43"/>
      <c r="OCN2" s="44"/>
      <c r="OCO2" s="43"/>
      <c r="OCP2" s="44"/>
      <c r="OCQ2" s="43"/>
      <c r="OCR2" s="44"/>
      <c r="OCS2" s="43"/>
      <c r="OCT2" s="44"/>
      <c r="OCU2" s="43"/>
      <c r="OCV2" s="44"/>
      <c r="OCW2" s="43"/>
      <c r="OCX2" s="44"/>
      <c r="OCY2" s="43"/>
      <c r="OCZ2" s="44"/>
      <c r="ODA2" s="43"/>
      <c r="ODB2" s="44"/>
      <c r="ODC2" s="43"/>
      <c r="ODD2" s="44"/>
      <c r="ODE2" s="43"/>
      <c r="ODF2" s="44"/>
      <c r="ODG2" s="43"/>
      <c r="ODH2" s="44"/>
      <c r="ODI2" s="43"/>
      <c r="ODJ2" s="44"/>
      <c r="ODK2" s="43"/>
      <c r="ODL2" s="44"/>
      <c r="ODM2" s="43"/>
      <c r="ODN2" s="44"/>
      <c r="ODO2" s="43"/>
      <c r="ODP2" s="44"/>
      <c r="ODQ2" s="43"/>
      <c r="ODR2" s="44"/>
      <c r="ODS2" s="43"/>
      <c r="ODT2" s="44"/>
      <c r="ODU2" s="43"/>
      <c r="ODV2" s="44"/>
      <c r="ODW2" s="43"/>
      <c r="ODX2" s="44"/>
      <c r="ODY2" s="43"/>
      <c r="ODZ2" s="44"/>
      <c r="OEA2" s="43"/>
      <c r="OEB2" s="44"/>
      <c r="OEC2" s="43"/>
      <c r="OED2" s="44"/>
      <c r="OEE2" s="43"/>
      <c r="OEF2" s="44"/>
      <c r="OEG2" s="43"/>
      <c r="OEH2" s="44"/>
      <c r="OEI2" s="43"/>
      <c r="OEJ2" s="44"/>
      <c r="OEK2" s="43"/>
      <c r="OEL2" s="44"/>
      <c r="OEM2" s="43"/>
      <c r="OEN2" s="44"/>
      <c r="OEO2" s="43"/>
      <c r="OEP2" s="44"/>
      <c r="OEQ2" s="43"/>
      <c r="OER2" s="44"/>
      <c r="OES2" s="43"/>
      <c r="OET2" s="44"/>
      <c r="OEU2" s="43"/>
      <c r="OEV2" s="44"/>
      <c r="OEW2" s="43"/>
      <c r="OEX2" s="44"/>
      <c r="OEY2" s="43"/>
      <c r="OEZ2" s="44"/>
      <c r="OFA2" s="43"/>
      <c r="OFB2" s="44"/>
      <c r="OFC2" s="43"/>
      <c r="OFD2" s="44"/>
      <c r="OFE2" s="43"/>
      <c r="OFF2" s="44"/>
      <c r="OFG2" s="43"/>
      <c r="OFH2" s="44"/>
      <c r="OFI2" s="43"/>
      <c r="OFJ2" s="44"/>
      <c r="OFK2" s="43"/>
      <c r="OFL2" s="44"/>
      <c r="OFM2" s="43"/>
      <c r="OFN2" s="44"/>
      <c r="OFO2" s="43"/>
      <c r="OFP2" s="44"/>
      <c r="OFQ2" s="43"/>
      <c r="OFR2" s="44"/>
      <c r="OFS2" s="43"/>
      <c r="OFT2" s="44"/>
      <c r="OFU2" s="43"/>
      <c r="OFV2" s="44"/>
      <c r="OFW2" s="43"/>
      <c r="OFX2" s="44"/>
      <c r="OFY2" s="43"/>
      <c r="OFZ2" s="44"/>
      <c r="OGA2" s="43"/>
      <c r="OGB2" s="44"/>
      <c r="OGC2" s="43"/>
      <c r="OGD2" s="44"/>
      <c r="OGE2" s="43"/>
      <c r="OGF2" s="44"/>
      <c r="OGG2" s="43"/>
      <c r="OGH2" s="44"/>
      <c r="OGI2" s="43"/>
      <c r="OGJ2" s="44"/>
      <c r="OGK2" s="43"/>
      <c r="OGL2" s="44"/>
      <c r="OGM2" s="43"/>
      <c r="OGN2" s="44"/>
      <c r="OGO2" s="43"/>
      <c r="OGP2" s="44"/>
      <c r="OGQ2" s="43"/>
      <c r="OGR2" s="44"/>
      <c r="OGS2" s="43"/>
      <c r="OGT2" s="44"/>
      <c r="OGU2" s="43"/>
      <c r="OGV2" s="44"/>
      <c r="OGW2" s="43"/>
      <c r="OGX2" s="44"/>
      <c r="OGY2" s="43"/>
      <c r="OGZ2" s="44"/>
      <c r="OHA2" s="43"/>
      <c r="OHB2" s="44"/>
      <c r="OHC2" s="43"/>
      <c r="OHD2" s="44"/>
      <c r="OHE2" s="43"/>
      <c r="OHF2" s="44"/>
      <c r="OHG2" s="43"/>
      <c r="OHH2" s="44"/>
      <c r="OHI2" s="43"/>
      <c r="OHJ2" s="44"/>
      <c r="OHK2" s="43"/>
      <c r="OHL2" s="44"/>
      <c r="OHM2" s="43"/>
      <c r="OHN2" s="44"/>
      <c r="OHO2" s="43"/>
      <c r="OHP2" s="44"/>
      <c r="OHQ2" s="43"/>
      <c r="OHR2" s="44"/>
      <c r="OHS2" s="43"/>
      <c r="OHT2" s="44"/>
      <c r="OHU2" s="43"/>
      <c r="OHV2" s="44"/>
      <c r="OHW2" s="43"/>
      <c r="OHX2" s="44"/>
      <c r="OHY2" s="43"/>
      <c r="OHZ2" s="44"/>
      <c r="OIA2" s="43"/>
      <c r="OIB2" s="44"/>
      <c r="OIC2" s="43"/>
      <c r="OID2" s="44"/>
      <c r="OIE2" s="43"/>
      <c r="OIF2" s="44"/>
      <c r="OIG2" s="43"/>
      <c r="OIH2" s="44"/>
      <c r="OII2" s="43"/>
      <c r="OIJ2" s="44"/>
      <c r="OIK2" s="43"/>
      <c r="OIL2" s="44"/>
      <c r="OIM2" s="43"/>
      <c r="OIN2" s="44"/>
      <c r="OIO2" s="43"/>
      <c r="OIP2" s="44"/>
      <c r="OIQ2" s="43"/>
      <c r="OIR2" s="44"/>
      <c r="OIS2" s="43"/>
      <c r="OIT2" s="44"/>
      <c r="OIU2" s="43"/>
      <c r="OIV2" s="44"/>
      <c r="OIW2" s="43"/>
      <c r="OIX2" s="44"/>
      <c r="OIY2" s="43"/>
      <c r="OIZ2" s="44"/>
      <c r="OJA2" s="43"/>
      <c r="OJB2" s="44"/>
      <c r="OJC2" s="43"/>
      <c r="OJD2" s="44"/>
      <c r="OJE2" s="43"/>
      <c r="OJF2" s="44"/>
      <c r="OJG2" s="43"/>
      <c r="OJH2" s="44"/>
      <c r="OJI2" s="43"/>
      <c r="OJJ2" s="44"/>
      <c r="OJK2" s="43"/>
      <c r="OJL2" s="44"/>
      <c r="OJM2" s="43"/>
      <c r="OJN2" s="44"/>
      <c r="OJO2" s="43"/>
      <c r="OJP2" s="44"/>
      <c r="OJQ2" s="43"/>
      <c r="OJR2" s="44"/>
      <c r="OJS2" s="43"/>
      <c r="OJT2" s="44"/>
      <c r="OJU2" s="43"/>
      <c r="OJV2" s="44"/>
      <c r="OJW2" s="43"/>
      <c r="OJX2" s="44"/>
      <c r="OJY2" s="43"/>
      <c r="OJZ2" s="44"/>
      <c r="OKA2" s="43"/>
      <c r="OKB2" s="44"/>
      <c r="OKC2" s="43"/>
      <c r="OKD2" s="44"/>
      <c r="OKE2" s="43"/>
      <c r="OKF2" s="44"/>
      <c r="OKG2" s="43"/>
      <c r="OKH2" s="44"/>
      <c r="OKI2" s="43"/>
      <c r="OKJ2" s="44"/>
      <c r="OKK2" s="43"/>
      <c r="OKL2" s="44"/>
      <c r="OKM2" s="43"/>
      <c r="OKN2" s="44"/>
      <c r="OKO2" s="43"/>
      <c r="OKP2" s="44"/>
      <c r="OKQ2" s="43"/>
      <c r="OKR2" s="44"/>
      <c r="OKS2" s="43"/>
      <c r="OKT2" s="44"/>
      <c r="OKU2" s="43"/>
      <c r="OKV2" s="44"/>
      <c r="OKW2" s="43"/>
      <c r="OKX2" s="44"/>
      <c r="OKY2" s="43"/>
      <c r="OKZ2" s="44"/>
      <c r="OLA2" s="43"/>
      <c r="OLB2" s="44"/>
      <c r="OLC2" s="43"/>
      <c r="OLD2" s="44"/>
      <c r="OLE2" s="43"/>
      <c r="OLF2" s="44"/>
      <c r="OLG2" s="43"/>
      <c r="OLH2" s="44"/>
      <c r="OLI2" s="43"/>
      <c r="OLJ2" s="44"/>
      <c r="OLK2" s="43"/>
      <c r="OLL2" s="44"/>
      <c r="OLM2" s="43"/>
      <c r="OLN2" s="44"/>
      <c r="OLO2" s="43"/>
      <c r="OLP2" s="44"/>
      <c r="OLQ2" s="43"/>
      <c r="OLR2" s="44"/>
      <c r="OLS2" s="43"/>
      <c r="OLT2" s="44"/>
      <c r="OLU2" s="43"/>
      <c r="OLV2" s="44"/>
      <c r="OLW2" s="43"/>
      <c r="OLX2" s="44"/>
      <c r="OLY2" s="43"/>
      <c r="OLZ2" s="44"/>
      <c r="OMA2" s="43"/>
      <c r="OMB2" s="44"/>
      <c r="OMC2" s="43"/>
      <c r="OMD2" s="44"/>
      <c r="OME2" s="43"/>
      <c r="OMF2" s="44"/>
      <c r="OMG2" s="43"/>
      <c r="OMH2" s="44"/>
      <c r="OMI2" s="43"/>
      <c r="OMJ2" s="44"/>
      <c r="OMK2" s="43"/>
      <c r="OML2" s="44"/>
      <c r="OMM2" s="43"/>
      <c r="OMN2" s="44"/>
      <c r="OMO2" s="43"/>
      <c r="OMP2" s="44"/>
      <c r="OMQ2" s="43"/>
      <c r="OMR2" s="44"/>
      <c r="OMS2" s="43"/>
      <c r="OMT2" s="44"/>
      <c r="OMU2" s="43"/>
      <c r="OMV2" s="44"/>
      <c r="OMW2" s="43"/>
      <c r="OMX2" s="44"/>
      <c r="OMY2" s="43"/>
      <c r="OMZ2" s="44"/>
      <c r="ONA2" s="43"/>
      <c r="ONB2" s="44"/>
      <c r="ONC2" s="43"/>
      <c r="OND2" s="44"/>
      <c r="ONE2" s="43"/>
      <c r="ONF2" s="44"/>
      <c r="ONG2" s="43"/>
      <c r="ONH2" s="44"/>
      <c r="ONI2" s="43"/>
      <c r="ONJ2" s="44"/>
      <c r="ONK2" s="43"/>
      <c r="ONL2" s="44"/>
      <c r="ONM2" s="43"/>
      <c r="ONN2" s="44"/>
      <c r="ONO2" s="43"/>
      <c r="ONP2" s="44"/>
      <c r="ONQ2" s="43"/>
      <c r="ONR2" s="44"/>
      <c r="ONS2" s="43"/>
      <c r="ONT2" s="44"/>
      <c r="ONU2" s="43"/>
      <c r="ONV2" s="44"/>
      <c r="ONW2" s="43"/>
      <c r="ONX2" s="44"/>
      <c r="ONY2" s="43"/>
      <c r="ONZ2" s="44"/>
      <c r="OOA2" s="43"/>
      <c r="OOB2" s="44"/>
      <c r="OOC2" s="43"/>
      <c r="OOD2" s="44"/>
      <c r="OOE2" s="43"/>
      <c r="OOF2" s="44"/>
      <c r="OOG2" s="43"/>
      <c r="OOH2" s="44"/>
      <c r="OOI2" s="43"/>
      <c r="OOJ2" s="44"/>
      <c r="OOK2" s="43"/>
      <c r="OOL2" s="44"/>
      <c r="OOM2" s="43"/>
      <c r="OON2" s="44"/>
      <c r="OOO2" s="43"/>
      <c r="OOP2" s="44"/>
      <c r="OOQ2" s="43"/>
      <c r="OOR2" s="44"/>
      <c r="OOS2" s="43"/>
      <c r="OOT2" s="44"/>
      <c r="OOU2" s="43"/>
      <c r="OOV2" s="44"/>
      <c r="OOW2" s="43"/>
      <c r="OOX2" s="44"/>
      <c r="OOY2" s="43"/>
      <c r="OOZ2" s="44"/>
      <c r="OPA2" s="43"/>
      <c r="OPB2" s="44"/>
      <c r="OPC2" s="43"/>
      <c r="OPD2" s="44"/>
      <c r="OPE2" s="43"/>
      <c r="OPF2" s="44"/>
      <c r="OPG2" s="43"/>
      <c r="OPH2" s="44"/>
      <c r="OPI2" s="43"/>
      <c r="OPJ2" s="44"/>
      <c r="OPK2" s="43"/>
      <c r="OPL2" s="44"/>
      <c r="OPM2" s="43"/>
      <c r="OPN2" s="44"/>
      <c r="OPO2" s="43"/>
      <c r="OPP2" s="44"/>
      <c r="OPQ2" s="43"/>
      <c r="OPR2" s="44"/>
      <c r="OPS2" s="43"/>
      <c r="OPT2" s="44"/>
      <c r="OPU2" s="43"/>
      <c r="OPV2" s="44"/>
      <c r="OPW2" s="43"/>
      <c r="OPX2" s="44"/>
      <c r="OPY2" s="43"/>
      <c r="OPZ2" s="44"/>
      <c r="OQA2" s="43"/>
      <c r="OQB2" s="44"/>
      <c r="OQC2" s="43"/>
      <c r="OQD2" s="44"/>
      <c r="OQE2" s="43"/>
      <c r="OQF2" s="44"/>
      <c r="OQG2" s="43"/>
      <c r="OQH2" s="44"/>
      <c r="OQI2" s="43"/>
      <c r="OQJ2" s="44"/>
      <c r="OQK2" s="43"/>
      <c r="OQL2" s="44"/>
      <c r="OQM2" s="43"/>
      <c r="OQN2" s="44"/>
      <c r="OQO2" s="43"/>
      <c r="OQP2" s="44"/>
      <c r="OQQ2" s="43"/>
      <c r="OQR2" s="44"/>
      <c r="OQS2" s="43"/>
      <c r="OQT2" s="44"/>
      <c r="OQU2" s="43"/>
      <c r="OQV2" s="44"/>
      <c r="OQW2" s="43"/>
      <c r="OQX2" s="44"/>
      <c r="OQY2" s="43"/>
      <c r="OQZ2" s="44"/>
      <c r="ORA2" s="43"/>
      <c r="ORB2" s="44"/>
      <c r="ORC2" s="43"/>
      <c r="ORD2" s="44"/>
      <c r="ORE2" s="43"/>
      <c r="ORF2" s="44"/>
      <c r="ORG2" s="43"/>
      <c r="ORH2" s="44"/>
      <c r="ORI2" s="43"/>
      <c r="ORJ2" s="44"/>
      <c r="ORK2" s="43"/>
      <c r="ORL2" s="44"/>
      <c r="ORM2" s="43"/>
      <c r="ORN2" s="44"/>
      <c r="ORO2" s="43"/>
      <c r="ORP2" s="44"/>
      <c r="ORQ2" s="43"/>
      <c r="ORR2" s="44"/>
      <c r="ORS2" s="43"/>
      <c r="ORT2" s="44"/>
      <c r="ORU2" s="43"/>
      <c r="ORV2" s="44"/>
      <c r="ORW2" s="43"/>
      <c r="ORX2" s="44"/>
      <c r="ORY2" s="43"/>
      <c r="ORZ2" s="44"/>
      <c r="OSA2" s="43"/>
      <c r="OSB2" s="44"/>
      <c r="OSC2" s="43"/>
      <c r="OSD2" s="44"/>
      <c r="OSE2" s="43"/>
      <c r="OSF2" s="44"/>
      <c r="OSG2" s="43"/>
      <c r="OSH2" s="44"/>
      <c r="OSI2" s="43"/>
      <c r="OSJ2" s="44"/>
      <c r="OSK2" s="43"/>
      <c r="OSL2" s="44"/>
      <c r="OSM2" s="43"/>
      <c r="OSN2" s="44"/>
      <c r="OSO2" s="43"/>
      <c r="OSP2" s="44"/>
      <c r="OSQ2" s="43"/>
      <c r="OSR2" s="44"/>
      <c r="OSS2" s="43"/>
      <c r="OST2" s="44"/>
      <c r="OSU2" s="43"/>
      <c r="OSV2" s="44"/>
      <c r="OSW2" s="43"/>
      <c r="OSX2" s="44"/>
      <c r="OSY2" s="43"/>
      <c r="OSZ2" s="44"/>
      <c r="OTA2" s="43"/>
      <c r="OTB2" s="44"/>
      <c r="OTC2" s="43"/>
      <c r="OTD2" s="44"/>
      <c r="OTE2" s="43"/>
      <c r="OTF2" s="44"/>
      <c r="OTG2" s="43"/>
      <c r="OTH2" s="44"/>
      <c r="OTI2" s="43"/>
      <c r="OTJ2" s="44"/>
      <c r="OTK2" s="43"/>
      <c r="OTL2" s="44"/>
      <c r="OTM2" s="43"/>
      <c r="OTN2" s="44"/>
      <c r="OTO2" s="43"/>
      <c r="OTP2" s="44"/>
      <c r="OTQ2" s="43"/>
      <c r="OTR2" s="44"/>
      <c r="OTS2" s="43"/>
      <c r="OTT2" s="44"/>
      <c r="OTU2" s="43"/>
      <c r="OTV2" s="44"/>
      <c r="OTW2" s="43"/>
      <c r="OTX2" s="44"/>
      <c r="OTY2" s="43"/>
      <c r="OTZ2" s="44"/>
      <c r="OUA2" s="43"/>
      <c r="OUB2" s="44"/>
      <c r="OUC2" s="43"/>
      <c r="OUD2" s="44"/>
      <c r="OUE2" s="43"/>
      <c r="OUF2" s="44"/>
      <c r="OUG2" s="43"/>
      <c r="OUH2" s="44"/>
      <c r="OUI2" s="43"/>
      <c r="OUJ2" s="44"/>
      <c r="OUK2" s="43"/>
      <c r="OUL2" s="44"/>
      <c r="OUM2" s="43"/>
      <c r="OUN2" s="44"/>
      <c r="OUO2" s="43"/>
      <c r="OUP2" s="44"/>
      <c r="OUQ2" s="43"/>
      <c r="OUR2" s="44"/>
      <c r="OUS2" s="43"/>
      <c r="OUT2" s="44"/>
      <c r="OUU2" s="43"/>
      <c r="OUV2" s="44"/>
      <c r="OUW2" s="43"/>
      <c r="OUX2" s="44"/>
      <c r="OUY2" s="43"/>
      <c r="OUZ2" s="44"/>
      <c r="OVA2" s="43"/>
      <c r="OVB2" s="44"/>
      <c r="OVC2" s="43"/>
      <c r="OVD2" s="44"/>
      <c r="OVE2" s="43"/>
      <c r="OVF2" s="44"/>
      <c r="OVG2" s="43"/>
      <c r="OVH2" s="44"/>
      <c r="OVI2" s="43"/>
      <c r="OVJ2" s="44"/>
      <c r="OVK2" s="43"/>
      <c r="OVL2" s="44"/>
      <c r="OVM2" s="43"/>
      <c r="OVN2" s="44"/>
      <c r="OVO2" s="43"/>
      <c r="OVP2" s="44"/>
      <c r="OVQ2" s="43"/>
      <c r="OVR2" s="44"/>
      <c r="OVS2" s="43"/>
      <c r="OVT2" s="44"/>
      <c r="OVU2" s="43"/>
      <c r="OVV2" s="44"/>
      <c r="OVW2" s="43"/>
      <c r="OVX2" s="44"/>
      <c r="OVY2" s="43"/>
      <c r="OVZ2" s="44"/>
      <c r="OWA2" s="43"/>
      <c r="OWB2" s="44"/>
      <c r="OWC2" s="43"/>
      <c r="OWD2" s="44"/>
      <c r="OWE2" s="43"/>
      <c r="OWF2" s="44"/>
      <c r="OWG2" s="43"/>
      <c r="OWH2" s="44"/>
      <c r="OWI2" s="43"/>
      <c r="OWJ2" s="44"/>
      <c r="OWK2" s="43"/>
      <c r="OWL2" s="44"/>
      <c r="OWM2" s="43"/>
      <c r="OWN2" s="44"/>
      <c r="OWO2" s="43"/>
      <c r="OWP2" s="44"/>
      <c r="OWQ2" s="43"/>
      <c r="OWR2" s="44"/>
      <c r="OWS2" s="43"/>
      <c r="OWT2" s="44"/>
      <c r="OWU2" s="43"/>
      <c r="OWV2" s="44"/>
      <c r="OWW2" s="43"/>
      <c r="OWX2" s="44"/>
      <c r="OWY2" s="43"/>
      <c r="OWZ2" s="44"/>
      <c r="OXA2" s="43"/>
      <c r="OXB2" s="44"/>
      <c r="OXC2" s="43"/>
      <c r="OXD2" s="44"/>
      <c r="OXE2" s="43"/>
      <c r="OXF2" s="44"/>
      <c r="OXG2" s="43"/>
      <c r="OXH2" s="44"/>
      <c r="OXI2" s="43"/>
      <c r="OXJ2" s="44"/>
      <c r="OXK2" s="43"/>
      <c r="OXL2" s="44"/>
      <c r="OXM2" s="43"/>
      <c r="OXN2" s="44"/>
      <c r="OXO2" s="43"/>
      <c r="OXP2" s="44"/>
      <c r="OXQ2" s="43"/>
      <c r="OXR2" s="44"/>
      <c r="OXS2" s="43"/>
      <c r="OXT2" s="44"/>
      <c r="OXU2" s="43"/>
      <c r="OXV2" s="44"/>
      <c r="OXW2" s="43"/>
      <c r="OXX2" s="44"/>
      <c r="OXY2" s="43"/>
      <c r="OXZ2" s="44"/>
      <c r="OYA2" s="43"/>
      <c r="OYB2" s="44"/>
      <c r="OYC2" s="43"/>
      <c r="OYD2" s="44"/>
      <c r="OYE2" s="43"/>
      <c r="OYF2" s="44"/>
      <c r="OYG2" s="43"/>
      <c r="OYH2" s="44"/>
      <c r="OYI2" s="43"/>
      <c r="OYJ2" s="44"/>
      <c r="OYK2" s="43"/>
      <c r="OYL2" s="44"/>
      <c r="OYM2" s="43"/>
      <c r="OYN2" s="44"/>
      <c r="OYO2" s="43"/>
      <c r="OYP2" s="44"/>
      <c r="OYQ2" s="43"/>
      <c r="OYR2" s="44"/>
      <c r="OYS2" s="43"/>
      <c r="OYT2" s="44"/>
      <c r="OYU2" s="43"/>
      <c r="OYV2" s="44"/>
      <c r="OYW2" s="43"/>
      <c r="OYX2" s="44"/>
      <c r="OYY2" s="43"/>
      <c r="OYZ2" s="44"/>
      <c r="OZA2" s="43"/>
      <c r="OZB2" s="44"/>
      <c r="OZC2" s="43"/>
      <c r="OZD2" s="44"/>
      <c r="OZE2" s="43"/>
      <c r="OZF2" s="44"/>
      <c r="OZG2" s="43"/>
      <c r="OZH2" s="44"/>
      <c r="OZI2" s="43"/>
      <c r="OZJ2" s="44"/>
      <c r="OZK2" s="43"/>
      <c r="OZL2" s="44"/>
      <c r="OZM2" s="43"/>
      <c r="OZN2" s="44"/>
      <c r="OZO2" s="43"/>
      <c r="OZP2" s="44"/>
      <c r="OZQ2" s="43"/>
      <c r="OZR2" s="44"/>
      <c r="OZS2" s="43"/>
      <c r="OZT2" s="44"/>
      <c r="OZU2" s="43"/>
      <c r="OZV2" s="44"/>
      <c r="OZW2" s="43"/>
      <c r="OZX2" s="44"/>
      <c r="OZY2" s="43"/>
      <c r="OZZ2" s="44"/>
      <c r="PAA2" s="43"/>
      <c r="PAB2" s="44"/>
      <c r="PAC2" s="43"/>
      <c r="PAD2" s="44"/>
      <c r="PAE2" s="43"/>
      <c r="PAF2" s="44"/>
      <c r="PAG2" s="43"/>
      <c r="PAH2" s="44"/>
      <c r="PAI2" s="43"/>
      <c r="PAJ2" s="44"/>
      <c r="PAK2" s="43"/>
      <c r="PAL2" s="44"/>
      <c r="PAM2" s="43"/>
      <c r="PAN2" s="44"/>
      <c r="PAO2" s="43"/>
      <c r="PAP2" s="44"/>
      <c r="PAQ2" s="43"/>
      <c r="PAR2" s="44"/>
      <c r="PAS2" s="43"/>
      <c r="PAT2" s="44"/>
      <c r="PAU2" s="43"/>
      <c r="PAV2" s="44"/>
      <c r="PAW2" s="43"/>
      <c r="PAX2" s="44"/>
      <c r="PAY2" s="43"/>
      <c r="PAZ2" s="44"/>
      <c r="PBA2" s="43"/>
      <c r="PBB2" s="44"/>
      <c r="PBC2" s="43"/>
      <c r="PBD2" s="44"/>
      <c r="PBE2" s="43"/>
      <c r="PBF2" s="44"/>
      <c r="PBG2" s="43"/>
      <c r="PBH2" s="44"/>
      <c r="PBI2" s="43"/>
      <c r="PBJ2" s="44"/>
      <c r="PBK2" s="43"/>
      <c r="PBL2" s="44"/>
      <c r="PBM2" s="43"/>
      <c r="PBN2" s="44"/>
      <c r="PBO2" s="43"/>
      <c r="PBP2" s="44"/>
      <c r="PBQ2" s="43"/>
      <c r="PBR2" s="44"/>
      <c r="PBS2" s="43"/>
      <c r="PBT2" s="44"/>
      <c r="PBU2" s="43"/>
      <c r="PBV2" s="44"/>
      <c r="PBW2" s="43"/>
      <c r="PBX2" s="44"/>
      <c r="PBY2" s="43"/>
      <c r="PBZ2" s="44"/>
      <c r="PCA2" s="43"/>
      <c r="PCB2" s="44"/>
      <c r="PCC2" s="43"/>
      <c r="PCD2" s="44"/>
      <c r="PCE2" s="43"/>
      <c r="PCF2" s="44"/>
      <c r="PCG2" s="43"/>
      <c r="PCH2" s="44"/>
      <c r="PCI2" s="43"/>
      <c r="PCJ2" s="44"/>
      <c r="PCK2" s="43"/>
      <c r="PCL2" s="44"/>
      <c r="PCM2" s="43"/>
      <c r="PCN2" s="44"/>
      <c r="PCO2" s="43"/>
      <c r="PCP2" s="44"/>
      <c r="PCQ2" s="43"/>
      <c r="PCR2" s="44"/>
      <c r="PCS2" s="43"/>
      <c r="PCT2" s="44"/>
      <c r="PCU2" s="43"/>
      <c r="PCV2" s="44"/>
      <c r="PCW2" s="43"/>
      <c r="PCX2" s="44"/>
      <c r="PCY2" s="43"/>
      <c r="PCZ2" s="44"/>
      <c r="PDA2" s="43"/>
      <c r="PDB2" s="44"/>
      <c r="PDC2" s="43"/>
      <c r="PDD2" s="44"/>
      <c r="PDE2" s="43"/>
      <c r="PDF2" s="44"/>
      <c r="PDG2" s="43"/>
      <c r="PDH2" s="44"/>
      <c r="PDI2" s="43"/>
      <c r="PDJ2" s="44"/>
      <c r="PDK2" s="43"/>
      <c r="PDL2" s="44"/>
      <c r="PDM2" s="43"/>
      <c r="PDN2" s="44"/>
      <c r="PDO2" s="43"/>
      <c r="PDP2" s="44"/>
      <c r="PDQ2" s="43"/>
      <c r="PDR2" s="44"/>
      <c r="PDS2" s="43"/>
      <c r="PDT2" s="44"/>
      <c r="PDU2" s="43"/>
      <c r="PDV2" s="44"/>
      <c r="PDW2" s="43"/>
      <c r="PDX2" s="44"/>
      <c r="PDY2" s="43"/>
      <c r="PDZ2" s="44"/>
      <c r="PEA2" s="43"/>
      <c r="PEB2" s="44"/>
      <c r="PEC2" s="43"/>
      <c r="PED2" s="44"/>
      <c r="PEE2" s="43"/>
      <c r="PEF2" s="44"/>
      <c r="PEG2" s="43"/>
      <c r="PEH2" s="44"/>
      <c r="PEI2" s="43"/>
      <c r="PEJ2" s="44"/>
      <c r="PEK2" s="43"/>
      <c r="PEL2" s="44"/>
      <c r="PEM2" s="43"/>
      <c r="PEN2" s="44"/>
      <c r="PEO2" s="43"/>
      <c r="PEP2" s="44"/>
      <c r="PEQ2" s="43"/>
      <c r="PER2" s="44"/>
      <c r="PES2" s="43"/>
      <c r="PET2" s="44"/>
      <c r="PEU2" s="43"/>
      <c r="PEV2" s="44"/>
      <c r="PEW2" s="43"/>
      <c r="PEX2" s="44"/>
      <c r="PEY2" s="43"/>
      <c r="PEZ2" s="44"/>
      <c r="PFA2" s="43"/>
      <c r="PFB2" s="44"/>
      <c r="PFC2" s="43"/>
      <c r="PFD2" s="44"/>
      <c r="PFE2" s="43"/>
      <c r="PFF2" s="44"/>
      <c r="PFG2" s="43"/>
      <c r="PFH2" s="44"/>
      <c r="PFI2" s="43"/>
      <c r="PFJ2" s="44"/>
      <c r="PFK2" s="43"/>
      <c r="PFL2" s="44"/>
      <c r="PFM2" s="43"/>
      <c r="PFN2" s="44"/>
      <c r="PFO2" s="43"/>
      <c r="PFP2" s="44"/>
      <c r="PFQ2" s="43"/>
      <c r="PFR2" s="44"/>
      <c r="PFS2" s="43"/>
      <c r="PFT2" s="44"/>
      <c r="PFU2" s="43"/>
      <c r="PFV2" s="44"/>
      <c r="PFW2" s="43"/>
      <c r="PFX2" s="44"/>
      <c r="PFY2" s="43"/>
      <c r="PFZ2" s="44"/>
      <c r="PGA2" s="43"/>
      <c r="PGB2" s="44"/>
      <c r="PGC2" s="43"/>
      <c r="PGD2" s="44"/>
      <c r="PGE2" s="43"/>
      <c r="PGF2" s="44"/>
      <c r="PGG2" s="43"/>
      <c r="PGH2" s="44"/>
      <c r="PGI2" s="43"/>
      <c r="PGJ2" s="44"/>
      <c r="PGK2" s="43"/>
      <c r="PGL2" s="44"/>
      <c r="PGM2" s="43"/>
      <c r="PGN2" s="44"/>
      <c r="PGO2" s="43"/>
      <c r="PGP2" s="44"/>
      <c r="PGQ2" s="43"/>
      <c r="PGR2" s="44"/>
      <c r="PGS2" s="43"/>
      <c r="PGT2" s="44"/>
      <c r="PGU2" s="43"/>
      <c r="PGV2" s="44"/>
      <c r="PGW2" s="43"/>
      <c r="PGX2" s="44"/>
      <c r="PGY2" s="43"/>
      <c r="PGZ2" s="44"/>
      <c r="PHA2" s="43"/>
      <c r="PHB2" s="44"/>
      <c r="PHC2" s="43"/>
      <c r="PHD2" s="44"/>
      <c r="PHE2" s="43"/>
      <c r="PHF2" s="44"/>
      <c r="PHG2" s="43"/>
      <c r="PHH2" s="44"/>
      <c r="PHI2" s="43"/>
      <c r="PHJ2" s="44"/>
      <c r="PHK2" s="43"/>
      <c r="PHL2" s="44"/>
      <c r="PHM2" s="43"/>
      <c r="PHN2" s="44"/>
      <c r="PHO2" s="43"/>
      <c r="PHP2" s="44"/>
      <c r="PHQ2" s="43"/>
      <c r="PHR2" s="44"/>
      <c r="PHS2" s="43"/>
      <c r="PHT2" s="44"/>
      <c r="PHU2" s="43"/>
      <c r="PHV2" s="44"/>
      <c r="PHW2" s="43"/>
      <c r="PHX2" s="44"/>
      <c r="PHY2" s="43"/>
      <c r="PHZ2" s="44"/>
      <c r="PIA2" s="43"/>
      <c r="PIB2" s="44"/>
      <c r="PIC2" s="43"/>
      <c r="PID2" s="44"/>
      <c r="PIE2" s="43"/>
      <c r="PIF2" s="44"/>
      <c r="PIG2" s="43"/>
      <c r="PIH2" s="44"/>
      <c r="PII2" s="43"/>
      <c r="PIJ2" s="44"/>
      <c r="PIK2" s="43"/>
      <c r="PIL2" s="44"/>
      <c r="PIM2" s="43"/>
      <c r="PIN2" s="44"/>
      <c r="PIO2" s="43"/>
      <c r="PIP2" s="44"/>
      <c r="PIQ2" s="43"/>
      <c r="PIR2" s="44"/>
      <c r="PIS2" s="43"/>
      <c r="PIT2" s="44"/>
      <c r="PIU2" s="43"/>
      <c r="PIV2" s="44"/>
      <c r="PIW2" s="43"/>
      <c r="PIX2" s="44"/>
      <c r="PIY2" s="43"/>
      <c r="PIZ2" s="44"/>
      <c r="PJA2" s="43"/>
      <c r="PJB2" s="44"/>
      <c r="PJC2" s="43"/>
      <c r="PJD2" s="44"/>
      <c r="PJE2" s="43"/>
      <c r="PJF2" s="44"/>
      <c r="PJG2" s="43"/>
      <c r="PJH2" s="44"/>
      <c r="PJI2" s="43"/>
      <c r="PJJ2" s="44"/>
      <c r="PJK2" s="43"/>
      <c r="PJL2" s="44"/>
      <c r="PJM2" s="43"/>
      <c r="PJN2" s="44"/>
      <c r="PJO2" s="43"/>
      <c r="PJP2" s="44"/>
      <c r="PJQ2" s="43"/>
      <c r="PJR2" s="44"/>
      <c r="PJS2" s="43"/>
      <c r="PJT2" s="44"/>
      <c r="PJU2" s="43"/>
      <c r="PJV2" s="44"/>
      <c r="PJW2" s="43"/>
      <c r="PJX2" s="44"/>
      <c r="PJY2" s="43"/>
      <c r="PJZ2" s="44"/>
      <c r="PKA2" s="43"/>
      <c r="PKB2" s="44"/>
      <c r="PKC2" s="43"/>
      <c r="PKD2" s="44"/>
      <c r="PKE2" s="43"/>
      <c r="PKF2" s="44"/>
      <c r="PKG2" s="43"/>
      <c r="PKH2" s="44"/>
      <c r="PKI2" s="43"/>
      <c r="PKJ2" s="44"/>
      <c r="PKK2" s="43"/>
      <c r="PKL2" s="44"/>
      <c r="PKM2" s="43"/>
      <c r="PKN2" s="44"/>
      <c r="PKO2" s="43"/>
      <c r="PKP2" s="44"/>
      <c r="PKQ2" s="43"/>
      <c r="PKR2" s="44"/>
      <c r="PKS2" s="43"/>
      <c r="PKT2" s="44"/>
      <c r="PKU2" s="43"/>
      <c r="PKV2" s="44"/>
      <c r="PKW2" s="43"/>
      <c r="PKX2" s="44"/>
      <c r="PKY2" s="43"/>
      <c r="PKZ2" s="44"/>
      <c r="PLA2" s="43"/>
      <c r="PLB2" s="44"/>
      <c r="PLC2" s="43"/>
      <c r="PLD2" s="44"/>
      <c r="PLE2" s="43"/>
      <c r="PLF2" s="44"/>
      <c r="PLG2" s="43"/>
      <c r="PLH2" s="44"/>
      <c r="PLI2" s="43"/>
      <c r="PLJ2" s="44"/>
      <c r="PLK2" s="43"/>
      <c r="PLL2" s="44"/>
      <c r="PLM2" s="43"/>
      <c r="PLN2" s="44"/>
      <c r="PLO2" s="43"/>
      <c r="PLP2" s="44"/>
      <c r="PLQ2" s="43"/>
      <c r="PLR2" s="44"/>
      <c r="PLS2" s="43"/>
      <c r="PLT2" s="44"/>
      <c r="PLU2" s="43"/>
      <c r="PLV2" s="44"/>
      <c r="PLW2" s="43"/>
      <c r="PLX2" s="44"/>
      <c r="PLY2" s="43"/>
      <c r="PLZ2" s="44"/>
      <c r="PMA2" s="43"/>
      <c r="PMB2" s="44"/>
      <c r="PMC2" s="43"/>
      <c r="PMD2" s="44"/>
      <c r="PME2" s="43"/>
      <c r="PMF2" s="44"/>
      <c r="PMG2" s="43"/>
      <c r="PMH2" s="44"/>
      <c r="PMI2" s="43"/>
      <c r="PMJ2" s="44"/>
      <c r="PMK2" s="43"/>
      <c r="PML2" s="44"/>
      <c r="PMM2" s="43"/>
      <c r="PMN2" s="44"/>
      <c r="PMO2" s="43"/>
      <c r="PMP2" s="44"/>
      <c r="PMQ2" s="43"/>
      <c r="PMR2" s="44"/>
      <c r="PMS2" s="43"/>
      <c r="PMT2" s="44"/>
      <c r="PMU2" s="43"/>
      <c r="PMV2" s="44"/>
      <c r="PMW2" s="43"/>
      <c r="PMX2" s="44"/>
      <c r="PMY2" s="43"/>
      <c r="PMZ2" s="44"/>
      <c r="PNA2" s="43"/>
      <c r="PNB2" s="44"/>
      <c r="PNC2" s="43"/>
      <c r="PND2" s="44"/>
      <c r="PNE2" s="43"/>
      <c r="PNF2" s="44"/>
      <c r="PNG2" s="43"/>
      <c r="PNH2" s="44"/>
      <c r="PNI2" s="43"/>
      <c r="PNJ2" s="44"/>
      <c r="PNK2" s="43"/>
      <c r="PNL2" s="44"/>
      <c r="PNM2" s="43"/>
      <c r="PNN2" s="44"/>
      <c r="PNO2" s="43"/>
      <c r="PNP2" s="44"/>
      <c r="PNQ2" s="43"/>
      <c r="PNR2" s="44"/>
      <c r="PNS2" s="43"/>
      <c r="PNT2" s="44"/>
      <c r="PNU2" s="43"/>
      <c r="PNV2" s="44"/>
      <c r="PNW2" s="43"/>
      <c r="PNX2" s="44"/>
      <c r="PNY2" s="43"/>
      <c r="PNZ2" s="44"/>
      <c r="POA2" s="43"/>
      <c r="POB2" s="44"/>
      <c r="POC2" s="43"/>
      <c r="POD2" s="44"/>
      <c r="POE2" s="43"/>
      <c r="POF2" s="44"/>
      <c r="POG2" s="43"/>
      <c r="POH2" s="44"/>
      <c r="POI2" s="43"/>
      <c r="POJ2" s="44"/>
      <c r="POK2" s="43"/>
      <c r="POL2" s="44"/>
      <c r="POM2" s="43"/>
      <c r="PON2" s="44"/>
      <c r="POO2" s="43"/>
      <c r="POP2" s="44"/>
      <c r="POQ2" s="43"/>
      <c r="POR2" s="44"/>
      <c r="POS2" s="43"/>
      <c r="POT2" s="44"/>
      <c r="POU2" s="43"/>
      <c r="POV2" s="44"/>
      <c r="POW2" s="43"/>
      <c r="POX2" s="44"/>
      <c r="POY2" s="43"/>
      <c r="POZ2" s="44"/>
      <c r="PPA2" s="43"/>
      <c r="PPB2" s="44"/>
      <c r="PPC2" s="43"/>
      <c r="PPD2" s="44"/>
      <c r="PPE2" s="43"/>
      <c r="PPF2" s="44"/>
      <c r="PPG2" s="43"/>
      <c r="PPH2" s="44"/>
      <c r="PPI2" s="43"/>
      <c r="PPJ2" s="44"/>
      <c r="PPK2" s="43"/>
      <c r="PPL2" s="44"/>
      <c r="PPM2" s="43"/>
      <c r="PPN2" s="44"/>
      <c r="PPO2" s="43"/>
      <c r="PPP2" s="44"/>
      <c r="PPQ2" s="43"/>
      <c r="PPR2" s="44"/>
      <c r="PPS2" s="43"/>
      <c r="PPT2" s="44"/>
      <c r="PPU2" s="43"/>
      <c r="PPV2" s="44"/>
      <c r="PPW2" s="43"/>
      <c r="PPX2" s="44"/>
      <c r="PPY2" s="43"/>
      <c r="PPZ2" s="44"/>
      <c r="PQA2" s="43"/>
      <c r="PQB2" s="44"/>
      <c r="PQC2" s="43"/>
      <c r="PQD2" s="44"/>
      <c r="PQE2" s="43"/>
      <c r="PQF2" s="44"/>
      <c r="PQG2" s="43"/>
      <c r="PQH2" s="44"/>
      <c r="PQI2" s="43"/>
      <c r="PQJ2" s="44"/>
      <c r="PQK2" s="43"/>
      <c r="PQL2" s="44"/>
      <c r="PQM2" s="43"/>
      <c r="PQN2" s="44"/>
      <c r="PQO2" s="43"/>
      <c r="PQP2" s="44"/>
      <c r="PQQ2" s="43"/>
      <c r="PQR2" s="44"/>
      <c r="PQS2" s="43"/>
      <c r="PQT2" s="44"/>
      <c r="PQU2" s="43"/>
      <c r="PQV2" s="44"/>
      <c r="PQW2" s="43"/>
      <c r="PQX2" s="44"/>
      <c r="PQY2" s="43"/>
      <c r="PQZ2" s="44"/>
      <c r="PRA2" s="43"/>
      <c r="PRB2" s="44"/>
      <c r="PRC2" s="43"/>
      <c r="PRD2" s="44"/>
      <c r="PRE2" s="43"/>
      <c r="PRF2" s="44"/>
      <c r="PRG2" s="43"/>
      <c r="PRH2" s="44"/>
      <c r="PRI2" s="43"/>
      <c r="PRJ2" s="44"/>
      <c r="PRK2" s="43"/>
      <c r="PRL2" s="44"/>
      <c r="PRM2" s="43"/>
      <c r="PRN2" s="44"/>
      <c r="PRO2" s="43"/>
      <c r="PRP2" s="44"/>
      <c r="PRQ2" s="43"/>
      <c r="PRR2" s="44"/>
      <c r="PRS2" s="43"/>
      <c r="PRT2" s="44"/>
      <c r="PRU2" s="43"/>
      <c r="PRV2" s="44"/>
      <c r="PRW2" s="43"/>
      <c r="PRX2" s="44"/>
      <c r="PRY2" s="43"/>
      <c r="PRZ2" s="44"/>
      <c r="PSA2" s="43"/>
      <c r="PSB2" s="44"/>
      <c r="PSC2" s="43"/>
      <c r="PSD2" s="44"/>
      <c r="PSE2" s="43"/>
      <c r="PSF2" s="44"/>
      <c r="PSG2" s="43"/>
      <c r="PSH2" s="44"/>
      <c r="PSI2" s="43"/>
      <c r="PSJ2" s="44"/>
      <c r="PSK2" s="43"/>
      <c r="PSL2" s="44"/>
      <c r="PSM2" s="43"/>
      <c r="PSN2" s="44"/>
      <c r="PSO2" s="43"/>
      <c r="PSP2" s="44"/>
      <c r="PSQ2" s="43"/>
      <c r="PSR2" s="44"/>
      <c r="PSS2" s="43"/>
      <c r="PST2" s="44"/>
      <c r="PSU2" s="43"/>
      <c r="PSV2" s="44"/>
      <c r="PSW2" s="43"/>
      <c r="PSX2" s="44"/>
      <c r="PSY2" s="43"/>
      <c r="PSZ2" s="44"/>
      <c r="PTA2" s="43"/>
      <c r="PTB2" s="44"/>
      <c r="PTC2" s="43"/>
      <c r="PTD2" s="44"/>
      <c r="PTE2" s="43"/>
      <c r="PTF2" s="44"/>
      <c r="PTG2" s="43"/>
      <c r="PTH2" s="44"/>
      <c r="PTI2" s="43"/>
      <c r="PTJ2" s="44"/>
      <c r="PTK2" s="43"/>
      <c r="PTL2" s="44"/>
      <c r="PTM2" s="43"/>
      <c r="PTN2" s="44"/>
      <c r="PTO2" s="43"/>
      <c r="PTP2" s="44"/>
      <c r="PTQ2" s="43"/>
      <c r="PTR2" s="44"/>
      <c r="PTS2" s="43"/>
      <c r="PTT2" s="44"/>
      <c r="PTU2" s="43"/>
      <c r="PTV2" s="44"/>
      <c r="PTW2" s="43"/>
      <c r="PTX2" s="44"/>
      <c r="PTY2" s="43"/>
      <c r="PTZ2" s="44"/>
      <c r="PUA2" s="43"/>
      <c r="PUB2" s="44"/>
      <c r="PUC2" s="43"/>
      <c r="PUD2" s="44"/>
      <c r="PUE2" s="43"/>
      <c r="PUF2" s="44"/>
      <c r="PUG2" s="43"/>
      <c r="PUH2" s="44"/>
      <c r="PUI2" s="43"/>
      <c r="PUJ2" s="44"/>
      <c r="PUK2" s="43"/>
      <c r="PUL2" s="44"/>
      <c r="PUM2" s="43"/>
      <c r="PUN2" s="44"/>
      <c r="PUO2" s="43"/>
      <c r="PUP2" s="44"/>
      <c r="PUQ2" s="43"/>
      <c r="PUR2" s="44"/>
      <c r="PUS2" s="43"/>
      <c r="PUT2" s="44"/>
      <c r="PUU2" s="43"/>
      <c r="PUV2" s="44"/>
      <c r="PUW2" s="43"/>
      <c r="PUX2" s="44"/>
      <c r="PUY2" s="43"/>
      <c r="PUZ2" s="44"/>
      <c r="PVA2" s="43"/>
      <c r="PVB2" s="44"/>
      <c r="PVC2" s="43"/>
      <c r="PVD2" s="44"/>
      <c r="PVE2" s="43"/>
      <c r="PVF2" s="44"/>
      <c r="PVG2" s="43"/>
      <c r="PVH2" s="44"/>
      <c r="PVI2" s="43"/>
      <c r="PVJ2" s="44"/>
      <c r="PVK2" s="43"/>
      <c r="PVL2" s="44"/>
      <c r="PVM2" s="43"/>
      <c r="PVN2" s="44"/>
      <c r="PVO2" s="43"/>
      <c r="PVP2" s="44"/>
      <c r="PVQ2" s="43"/>
      <c r="PVR2" s="44"/>
      <c r="PVS2" s="43"/>
      <c r="PVT2" s="44"/>
      <c r="PVU2" s="43"/>
      <c r="PVV2" s="44"/>
      <c r="PVW2" s="43"/>
      <c r="PVX2" s="44"/>
      <c r="PVY2" s="43"/>
      <c r="PVZ2" s="44"/>
      <c r="PWA2" s="43"/>
      <c r="PWB2" s="44"/>
      <c r="PWC2" s="43"/>
      <c r="PWD2" s="44"/>
      <c r="PWE2" s="43"/>
      <c r="PWF2" s="44"/>
      <c r="PWG2" s="43"/>
      <c r="PWH2" s="44"/>
      <c r="PWI2" s="43"/>
      <c r="PWJ2" s="44"/>
      <c r="PWK2" s="43"/>
      <c r="PWL2" s="44"/>
      <c r="PWM2" s="43"/>
      <c r="PWN2" s="44"/>
      <c r="PWO2" s="43"/>
      <c r="PWP2" s="44"/>
      <c r="PWQ2" s="43"/>
      <c r="PWR2" s="44"/>
      <c r="PWS2" s="43"/>
      <c r="PWT2" s="44"/>
      <c r="PWU2" s="43"/>
      <c r="PWV2" s="44"/>
      <c r="PWW2" s="43"/>
      <c r="PWX2" s="44"/>
      <c r="PWY2" s="43"/>
      <c r="PWZ2" s="44"/>
      <c r="PXA2" s="43"/>
      <c r="PXB2" s="44"/>
      <c r="PXC2" s="43"/>
      <c r="PXD2" s="44"/>
      <c r="PXE2" s="43"/>
      <c r="PXF2" s="44"/>
      <c r="PXG2" s="43"/>
      <c r="PXH2" s="44"/>
      <c r="PXI2" s="43"/>
      <c r="PXJ2" s="44"/>
      <c r="PXK2" s="43"/>
      <c r="PXL2" s="44"/>
      <c r="PXM2" s="43"/>
      <c r="PXN2" s="44"/>
      <c r="PXO2" s="43"/>
      <c r="PXP2" s="44"/>
      <c r="PXQ2" s="43"/>
      <c r="PXR2" s="44"/>
      <c r="PXS2" s="43"/>
      <c r="PXT2" s="44"/>
      <c r="PXU2" s="43"/>
      <c r="PXV2" s="44"/>
      <c r="PXW2" s="43"/>
      <c r="PXX2" s="44"/>
      <c r="PXY2" s="43"/>
      <c r="PXZ2" s="44"/>
      <c r="PYA2" s="43"/>
      <c r="PYB2" s="44"/>
      <c r="PYC2" s="43"/>
      <c r="PYD2" s="44"/>
      <c r="PYE2" s="43"/>
      <c r="PYF2" s="44"/>
      <c r="PYG2" s="43"/>
      <c r="PYH2" s="44"/>
      <c r="PYI2" s="43"/>
      <c r="PYJ2" s="44"/>
      <c r="PYK2" s="43"/>
      <c r="PYL2" s="44"/>
      <c r="PYM2" s="43"/>
      <c r="PYN2" s="44"/>
      <c r="PYO2" s="43"/>
      <c r="PYP2" s="44"/>
      <c r="PYQ2" s="43"/>
      <c r="PYR2" s="44"/>
      <c r="PYS2" s="43"/>
      <c r="PYT2" s="44"/>
      <c r="PYU2" s="43"/>
      <c r="PYV2" s="44"/>
      <c r="PYW2" s="43"/>
      <c r="PYX2" s="44"/>
      <c r="PYY2" s="43"/>
      <c r="PYZ2" s="44"/>
      <c r="PZA2" s="43"/>
      <c r="PZB2" s="44"/>
      <c r="PZC2" s="43"/>
      <c r="PZD2" s="44"/>
      <c r="PZE2" s="43"/>
      <c r="PZF2" s="44"/>
      <c r="PZG2" s="43"/>
      <c r="PZH2" s="44"/>
      <c r="PZI2" s="43"/>
      <c r="PZJ2" s="44"/>
      <c r="PZK2" s="43"/>
      <c r="PZL2" s="44"/>
      <c r="PZM2" s="43"/>
      <c r="PZN2" s="44"/>
      <c r="PZO2" s="43"/>
      <c r="PZP2" s="44"/>
      <c r="PZQ2" s="43"/>
      <c r="PZR2" s="44"/>
      <c r="PZS2" s="43"/>
      <c r="PZT2" s="44"/>
      <c r="PZU2" s="43"/>
      <c r="PZV2" s="44"/>
      <c r="PZW2" s="43"/>
      <c r="PZX2" s="44"/>
      <c r="PZY2" s="43"/>
      <c r="PZZ2" s="44"/>
      <c r="QAA2" s="43"/>
      <c r="QAB2" s="44"/>
      <c r="QAC2" s="43"/>
      <c r="QAD2" s="44"/>
      <c r="QAE2" s="43"/>
      <c r="QAF2" s="44"/>
      <c r="QAG2" s="43"/>
      <c r="QAH2" s="44"/>
      <c r="QAI2" s="43"/>
      <c r="QAJ2" s="44"/>
      <c r="QAK2" s="43"/>
      <c r="QAL2" s="44"/>
      <c r="QAM2" s="43"/>
      <c r="QAN2" s="44"/>
      <c r="QAO2" s="43"/>
      <c r="QAP2" s="44"/>
      <c r="QAQ2" s="43"/>
      <c r="QAR2" s="44"/>
      <c r="QAS2" s="43"/>
      <c r="QAT2" s="44"/>
      <c r="QAU2" s="43"/>
      <c r="QAV2" s="44"/>
      <c r="QAW2" s="43"/>
      <c r="QAX2" s="44"/>
      <c r="QAY2" s="43"/>
      <c r="QAZ2" s="44"/>
      <c r="QBA2" s="43"/>
      <c r="QBB2" s="44"/>
      <c r="QBC2" s="43"/>
      <c r="QBD2" s="44"/>
      <c r="QBE2" s="43"/>
      <c r="QBF2" s="44"/>
      <c r="QBG2" s="43"/>
      <c r="QBH2" s="44"/>
      <c r="QBI2" s="43"/>
      <c r="QBJ2" s="44"/>
      <c r="QBK2" s="43"/>
      <c r="QBL2" s="44"/>
      <c r="QBM2" s="43"/>
      <c r="QBN2" s="44"/>
      <c r="QBO2" s="43"/>
      <c r="QBP2" s="44"/>
      <c r="QBQ2" s="43"/>
      <c r="QBR2" s="44"/>
      <c r="QBS2" s="43"/>
      <c r="QBT2" s="44"/>
      <c r="QBU2" s="43"/>
      <c r="QBV2" s="44"/>
      <c r="QBW2" s="43"/>
      <c r="QBX2" s="44"/>
      <c r="QBY2" s="43"/>
      <c r="QBZ2" s="44"/>
      <c r="QCA2" s="43"/>
      <c r="QCB2" s="44"/>
      <c r="QCC2" s="43"/>
      <c r="QCD2" s="44"/>
      <c r="QCE2" s="43"/>
      <c r="QCF2" s="44"/>
      <c r="QCG2" s="43"/>
      <c r="QCH2" s="44"/>
      <c r="QCI2" s="43"/>
      <c r="QCJ2" s="44"/>
      <c r="QCK2" s="43"/>
      <c r="QCL2" s="44"/>
      <c r="QCM2" s="43"/>
      <c r="QCN2" s="44"/>
      <c r="QCO2" s="43"/>
      <c r="QCP2" s="44"/>
      <c r="QCQ2" s="43"/>
      <c r="QCR2" s="44"/>
      <c r="QCS2" s="43"/>
      <c r="QCT2" s="44"/>
      <c r="QCU2" s="43"/>
      <c r="QCV2" s="44"/>
      <c r="QCW2" s="43"/>
      <c r="QCX2" s="44"/>
      <c r="QCY2" s="43"/>
      <c r="QCZ2" s="44"/>
      <c r="QDA2" s="43"/>
      <c r="QDB2" s="44"/>
      <c r="QDC2" s="43"/>
      <c r="QDD2" s="44"/>
      <c r="QDE2" s="43"/>
      <c r="QDF2" s="44"/>
      <c r="QDG2" s="43"/>
      <c r="QDH2" s="44"/>
      <c r="QDI2" s="43"/>
      <c r="QDJ2" s="44"/>
      <c r="QDK2" s="43"/>
      <c r="QDL2" s="44"/>
      <c r="QDM2" s="43"/>
      <c r="QDN2" s="44"/>
      <c r="QDO2" s="43"/>
      <c r="QDP2" s="44"/>
      <c r="QDQ2" s="43"/>
      <c r="QDR2" s="44"/>
      <c r="QDS2" s="43"/>
      <c r="QDT2" s="44"/>
      <c r="QDU2" s="43"/>
      <c r="QDV2" s="44"/>
      <c r="QDW2" s="43"/>
      <c r="QDX2" s="44"/>
      <c r="QDY2" s="43"/>
      <c r="QDZ2" s="44"/>
      <c r="QEA2" s="43"/>
      <c r="QEB2" s="44"/>
      <c r="QEC2" s="43"/>
      <c r="QED2" s="44"/>
      <c r="QEE2" s="43"/>
      <c r="QEF2" s="44"/>
      <c r="QEG2" s="43"/>
      <c r="QEH2" s="44"/>
      <c r="QEI2" s="43"/>
      <c r="QEJ2" s="44"/>
      <c r="QEK2" s="43"/>
      <c r="QEL2" s="44"/>
      <c r="QEM2" s="43"/>
      <c r="QEN2" s="44"/>
      <c r="QEO2" s="43"/>
      <c r="QEP2" s="44"/>
      <c r="QEQ2" s="43"/>
      <c r="QER2" s="44"/>
      <c r="QES2" s="43"/>
      <c r="QET2" s="44"/>
      <c r="QEU2" s="43"/>
      <c r="QEV2" s="44"/>
      <c r="QEW2" s="43"/>
      <c r="QEX2" s="44"/>
      <c r="QEY2" s="43"/>
      <c r="QEZ2" s="44"/>
      <c r="QFA2" s="43"/>
      <c r="QFB2" s="44"/>
      <c r="QFC2" s="43"/>
      <c r="QFD2" s="44"/>
      <c r="QFE2" s="43"/>
      <c r="QFF2" s="44"/>
      <c r="QFG2" s="43"/>
      <c r="QFH2" s="44"/>
      <c r="QFI2" s="43"/>
      <c r="QFJ2" s="44"/>
      <c r="QFK2" s="43"/>
      <c r="QFL2" s="44"/>
      <c r="QFM2" s="43"/>
      <c r="QFN2" s="44"/>
      <c r="QFO2" s="43"/>
      <c r="QFP2" s="44"/>
      <c r="QFQ2" s="43"/>
      <c r="QFR2" s="44"/>
      <c r="QFS2" s="43"/>
      <c r="QFT2" s="44"/>
      <c r="QFU2" s="43"/>
      <c r="QFV2" s="44"/>
      <c r="QFW2" s="43"/>
      <c r="QFX2" s="44"/>
      <c r="QFY2" s="43"/>
      <c r="QFZ2" s="44"/>
      <c r="QGA2" s="43"/>
      <c r="QGB2" s="44"/>
      <c r="QGC2" s="43"/>
      <c r="QGD2" s="44"/>
      <c r="QGE2" s="43"/>
      <c r="QGF2" s="44"/>
      <c r="QGG2" s="43"/>
      <c r="QGH2" s="44"/>
      <c r="QGI2" s="43"/>
      <c r="QGJ2" s="44"/>
      <c r="QGK2" s="43"/>
      <c r="QGL2" s="44"/>
      <c r="QGM2" s="43"/>
      <c r="QGN2" s="44"/>
      <c r="QGO2" s="43"/>
      <c r="QGP2" s="44"/>
      <c r="QGQ2" s="43"/>
      <c r="QGR2" s="44"/>
      <c r="QGS2" s="43"/>
      <c r="QGT2" s="44"/>
      <c r="QGU2" s="43"/>
      <c r="QGV2" s="44"/>
      <c r="QGW2" s="43"/>
      <c r="QGX2" s="44"/>
      <c r="QGY2" s="43"/>
      <c r="QGZ2" s="44"/>
      <c r="QHA2" s="43"/>
      <c r="QHB2" s="44"/>
      <c r="QHC2" s="43"/>
      <c r="QHD2" s="44"/>
      <c r="QHE2" s="43"/>
      <c r="QHF2" s="44"/>
      <c r="QHG2" s="43"/>
      <c r="QHH2" s="44"/>
      <c r="QHI2" s="43"/>
      <c r="QHJ2" s="44"/>
      <c r="QHK2" s="43"/>
      <c r="QHL2" s="44"/>
      <c r="QHM2" s="43"/>
      <c r="QHN2" s="44"/>
      <c r="QHO2" s="43"/>
      <c r="QHP2" s="44"/>
      <c r="QHQ2" s="43"/>
      <c r="QHR2" s="44"/>
      <c r="QHS2" s="43"/>
      <c r="QHT2" s="44"/>
      <c r="QHU2" s="43"/>
      <c r="QHV2" s="44"/>
      <c r="QHW2" s="43"/>
      <c r="QHX2" s="44"/>
      <c r="QHY2" s="43"/>
      <c r="QHZ2" s="44"/>
      <c r="QIA2" s="43"/>
      <c r="QIB2" s="44"/>
      <c r="QIC2" s="43"/>
      <c r="QID2" s="44"/>
      <c r="QIE2" s="43"/>
      <c r="QIF2" s="44"/>
      <c r="QIG2" s="43"/>
      <c r="QIH2" s="44"/>
      <c r="QII2" s="43"/>
      <c r="QIJ2" s="44"/>
      <c r="QIK2" s="43"/>
      <c r="QIL2" s="44"/>
      <c r="QIM2" s="43"/>
      <c r="QIN2" s="44"/>
      <c r="QIO2" s="43"/>
      <c r="QIP2" s="44"/>
      <c r="QIQ2" s="43"/>
      <c r="QIR2" s="44"/>
      <c r="QIS2" s="43"/>
      <c r="QIT2" s="44"/>
      <c r="QIU2" s="43"/>
      <c r="QIV2" s="44"/>
      <c r="QIW2" s="43"/>
      <c r="QIX2" s="44"/>
      <c r="QIY2" s="43"/>
      <c r="QIZ2" s="44"/>
      <c r="QJA2" s="43"/>
      <c r="QJB2" s="44"/>
      <c r="QJC2" s="43"/>
      <c r="QJD2" s="44"/>
      <c r="QJE2" s="43"/>
      <c r="QJF2" s="44"/>
      <c r="QJG2" s="43"/>
      <c r="QJH2" s="44"/>
      <c r="QJI2" s="43"/>
      <c r="QJJ2" s="44"/>
      <c r="QJK2" s="43"/>
      <c r="QJL2" s="44"/>
      <c r="QJM2" s="43"/>
      <c r="QJN2" s="44"/>
      <c r="QJO2" s="43"/>
      <c r="QJP2" s="44"/>
      <c r="QJQ2" s="43"/>
      <c r="QJR2" s="44"/>
      <c r="QJS2" s="43"/>
      <c r="QJT2" s="44"/>
      <c r="QJU2" s="43"/>
      <c r="QJV2" s="44"/>
      <c r="QJW2" s="43"/>
      <c r="QJX2" s="44"/>
      <c r="QJY2" s="43"/>
      <c r="QJZ2" s="44"/>
      <c r="QKA2" s="43"/>
      <c r="QKB2" s="44"/>
      <c r="QKC2" s="43"/>
      <c r="QKD2" s="44"/>
      <c r="QKE2" s="43"/>
      <c r="QKF2" s="44"/>
      <c r="QKG2" s="43"/>
      <c r="QKH2" s="44"/>
      <c r="QKI2" s="43"/>
      <c r="QKJ2" s="44"/>
      <c r="QKK2" s="43"/>
      <c r="QKL2" s="44"/>
      <c r="QKM2" s="43"/>
      <c r="QKN2" s="44"/>
      <c r="QKO2" s="43"/>
      <c r="QKP2" s="44"/>
      <c r="QKQ2" s="43"/>
      <c r="QKR2" s="44"/>
      <c r="QKS2" s="43"/>
      <c r="QKT2" s="44"/>
      <c r="QKU2" s="43"/>
      <c r="QKV2" s="44"/>
      <c r="QKW2" s="43"/>
      <c r="QKX2" s="44"/>
      <c r="QKY2" s="43"/>
      <c r="QKZ2" s="44"/>
      <c r="QLA2" s="43"/>
      <c r="QLB2" s="44"/>
      <c r="QLC2" s="43"/>
      <c r="QLD2" s="44"/>
      <c r="QLE2" s="43"/>
      <c r="QLF2" s="44"/>
      <c r="QLG2" s="43"/>
      <c r="QLH2" s="44"/>
      <c r="QLI2" s="43"/>
      <c r="QLJ2" s="44"/>
      <c r="QLK2" s="43"/>
      <c r="QLL2" s="44"/>
      <c r="QLM2" s="43"/>
      <c r="QLN2" s="44"/>
      <c r="QLO2" s="43"/>
      <c r="QLP2" s="44"/>
      <c r="QLQ2" s="43"/>
      <c r="QLR2" s="44"/>
      <c r="QLS2" s="43"/>
      <c r="QLT2" s="44"/>
      <c r="QLU2" s="43"/>
      <c r="QLV2" s="44"/>
      <c r="QLW2" s="43"/>
      <c r="QLX2" s="44"/>
      <c r="QLY2" s="43"/>
      <c r="QLZ2" s="44"/>
      <c r="QMA2" s="43"/>
      <c r="QMB2" s="44"/>
      <c r="QMC2" s="43"/>
      <c r="QMD2" s="44"/>
      <c r="QME2" s="43"/>
      <c r="QMF2" s="44"/>
      <c r="QMG2" s="43"/>
      <c r="QMH2" s="44"/>
      <c r="QMI2" s="43"/>
      <c r="QMJ2" s="44"/>
      <c r="QMK2" s="43"/>
      <c r="QML2" s="44"/>
      <c r="QMM2" s="43"/>
      <c r="QMN2" s="44"/>
      <c r="QMO2" s="43"/>
      <c r="QMP2" s="44"/>
      <c r="QMQ2" s="43"/>
      <c r="QMR2" s="44"/>
      <c r="QMS2" s="43"/>
      <c r="QMT2" s="44"/>
      <c r="QMU2" s="43"/>
      <c r="QMV2" s="44"/>
      <c r="QMW2" s="43"/>
      <c r="QMX2" s="44"/>
      <c r="QMY2" s="43"/>
      <c r="QMZ2" s="44"/>
      <c r="QNA2" s="43"/>
      <c r="QNB2" s="44"/>
      <c r="QNC2" s="43"/>
      <c r="QND2" s="44"/>
      <c r="QNE2" s="43"/>
      <c r="QNF2" s="44"/>
      <c r="QNG2" s="43"/>
      <c r="QNH2" s="44"/>
      <c r="QNI2" s="43"/>
      <c r="QNJ2" s="44"/>
      <c r="QNK2" s="43"/>
      <c r="QNL2" s="44"/>
      <c r="QNM2" s="43"/>
      <c r="QNN2" s="44"/>
      <c r="QNO2" s="43"/>
      <c r="QNP2" s="44"/>
      <c r="QNQ2" s="43"/>
      <c r="QNR2" s="44"/>
      <c r="QNS2" s="43"/>
      <c r="QNT2" s="44"/>
      <c r="QNU2" s="43"/>
      <c r="QNV2" s="44"/>
      <c r="QNW2" s="43"/>
      <c r="QNX2" s="44"/>
      <c r="QNY2" s="43"/>
      <c r="QNZ2" s="44"/>
      <c r="QOA2" s="43"/>
      <c r="QOB2" s="44"/>
      <c r="QOC2" s="43"/>
      <c r="QOD2" s="44"/>
      <c r="QOE2" s="43"/>
      <c r="QOF2" s="44"/>
      <c r="QOG2" s="43"/>
      <c r="QOH2" s="44"/>
      <c r="QOI2" s="43"/>
      <c r="QOJ2" s="44"/>
      <c r="QOK2" s="43"/>
      <c r="QOL2" s="44"/>
      <c r="QOM2" s="43"/>
      <c r="QON2" s="44"/>
      <c r="QOO2" s="43"/>
      <c r="QOP2" s="44"/>
      <c r="QOQ2" s="43"/>
      <c r="QOR2" s="44"/>
      <c r="QOS2" s="43"/>
      <c r="QOT2" s="44"/>
      <c r="QOU2" s="43"/>
      <c r="QOV2" s="44"/>
      <c r="QOW2" s="43"/>
      <c r="QOX2" s="44"/>
      <c r="QOY2" s="43"/>
      <c r="QOZ2" s="44"/>
      <c r="QPA2" s="43"/>
      <c r="QPB2" s="44"/>
      <c r="QPC2" s="43"/>
      <c r="QPD2" s="44"/>
      <c r="QPE2" s="43"/>
      <c r="QPF2" s="44"/>
      <c r="QPG2" s="43"/>
      <c r="QPH2" s="44"/>
      <c r="QPI2" s="43"/>
      <c r="QPJ2" s="44"/>
      <c r="QPK2" s="43"/>
      <c r="QPL2" s="44"/>
      <c r="QPM2" s="43"/>
      <c r="QPN2" s="44"/>
      <c r="QPO2" s="43"/>
      <c r="QPP2" s="44"/>
      <c r="QPQ2" s="43"/>
      <c r="QPR2" s="44"/>
      <c r="QPS2" s="43"/>
      <c r="QPT2" s="44"/>
      <c r="QPU2" s="43"/>
      <c r="QPV2" s="44"/>
      <c r="QPW2" s="43"/>
      <c r="QPX2" s="44"/>
      <c r="QPY2" s="43"/>
      <c r="QPZ2" s="44"/>
      <c r="QQA2" s="43"/>
      <c r="QQB2" s="44"/>
      <c r="QQC2" s="43"/>
      <c r="QQD2" s="44"/>
      <c r="QQE2" s="43"/>
      <c r="QQF2" s="44"/>
      <c r="QQG2" s="43"/>
      <c r="QQH2" s="44"/>
      <c r="QQI2" s="43"/>
      <c r="QQJ2" s="44"/>
      <c r="QQK2" s="43"/>
      <c r="QQL2" s="44"/>
      <c r="QQM2" s="43"/>
      <c r="QQN2" s="44"/>
      <c r="QQO2" s="43"/>
      <c r="QQP2" s="44"/>
      <c r="QQQ2" s="43"/>
      <c r="QQR2" s="44"/>
      <c r="QQS2" s="43"/>
      <c r="QQT2" s="44"/>
      <c r="QQU2" s="43"/>
      <c r="QQV2" s="44"/>
      <c r="QQW2" s="43"/>
      <c r="QQX2" s="44"/>
      <c r="QQY2" s="43"/>
      <c r="QQZ2" s="44"/>
      <c r="QRA2" s="43"/>
      <c r="QRB2" s="44"/>
      <c r="QRC2" s="43"/>
      <c r="QRD2" s="44"/>
      <c r="QRE2" s="43"/>
      <c r="QRF2" s="44"/>
      <c r="QRG2" s="43"/>
      <c r="QRH2" s="44"/>
      <c r="QRI2" s="43"/>
      <c r="QRJ2" s="44"/>
      <c r="QRK2" s="43"/>
      <c r="QRL2" s="44"/>
      <c r="QRM2" s="43"/>
      <c r="QRN2" s="44"/>
      <c r="QRO2" s="43"/>
      <c r="QRP2" s="44"/>
      <c r="QRQ2" s="43"/>
      <c r="QRR2" s="44"/>
      <c r="QRS2" s="43"/>
      <c r="QRT2" s="44"/>
      <c r="QRU2" s="43"/>
      <c r="QRV2" s="44"/>
      <c r="QRW2" s="43"/>
      <c r="QRX2" s="44"/>
      <c r="QRY2" s="43"/>
      <c r="QRZ2" s="44"/>
      <c r="QSA2" s="43"/>
      <c r="QSB2" s="44"/>
      <c r="QSC2" s="43"/>
      <c r="QSD2" s="44"/>
      <c r="QSE2" s="43"/>
      <c r="QSF2" s="44"/>
      <c r="QSG2" s="43"/>
      <c r="QSH2" s="44"/>
      <c r="QSI2" s="43"/>
      <c r="QSJ2" s="44"/>
      <c r="QSK2" s="43"/>
      <c r="QSL2" s="44"/>
      <c r="QSM2" s="43"/>
      <c r="QSN2" s="44"/>
      <c r="QSO2" s="43"/>
      <c r="QSP2" s="44"/>
      <c r="QSQ2" s="43"/>
      <c r="QSR2" s="44"/>
      <c r="QSS2" s="43"/>
      <c r="QST2" s="44"/>
      <c r="QSU2" s="43"/>
      <c r="QSV2" s="44"/>
      <c r="QSW2" s="43"/>
      <c r="QSX2" s="44"/>
      <c r="QSY2" s="43"/>
      <c r="QSZ2" s="44"/>
      <c r="QTA2" s="43"/>
      <c r="QTB2" s="44"/>
      <c r="QTC2" s="43"/>
      <c r="QTD2" s="44"/>
      <c r="QTE2" s="43"/>
      <c r="QTF2" s="44"/>
      <c r="QTG2" s="43"/>
      <c r="QTH2" s="44"/>
      <c r="QTI2" s="43"/>
      <c r="QTJ2" s="44"/>
      <c r="QTK2" s="43"/>
      <c r="QTL2" s="44"/>
      <c r="QTM2" s="43"/>
      <c r="QTN2" s="44"/>
      <c r="QTO2" s="43"/>
      <c r="QTP2" s="44"/>
      <c r="QTQ2" s="43"/>
      <c r="QTR2" s="44"/>
      <c r="QTS2" s="43"/>
      <c r="QTT2" s="44"/>
      <c r="QTU2" s="43"/>
      <c r="QTV2" s="44"/>
      <c r="QTW2" s="43"/>
      <c r="QTX2" s="44"/>
      <c r="QTY2" s="43"/>
      <c r="QTZ2" s="44"/>
      <c r="QUA2" s="43"/>
      <c r="QUB2" s="44"/>
      <c r="QUC2" s="43"/>
      <c r="QUD2" s="44"/>
      <c r="QUE2" s="43"/>
      <c r="QUF2" s="44"/>
      <c r="QUG2" s="43"/>
      <c r="QUH2" s="44"/>
      <c r="QUI2" s="43"/>
      <c r="QUJ2" s="44"/>
      <c r="QUK2" s="43"/>
      <c r="QUL2" s="44"/>
      <c r="QUM2" s="43"/>
      <c r="QUN2" s="44"/>
      <c r="QUO2" s="43"/>
      <c r="QUP2" s="44"/>
      <c r="QUQ2" s="43"/>
      <c r="QUR2" s="44"/>
      <c r="QUS2" s="43"/>
      <c r="QUT2" s="44"/>
      <c r="QUU2" s="43"/>
      <c r="QUV2" s="44"/>
      <c r="QUW2" s="43"/>
      <c r="QUX2" s="44"/>
      <c r="QUY2" s="43"/>
      <c r="QUZ2" s="44"/>
      <c r="QVA2" s="43"/>
      <c r="QVB2" s="44"/>
      <c r="QVC2" s="43"/>
      <c r="QVD2" s="44"/>
      <c r="QVE2" s="43"/>
      <c r="QVF2" s="44"/>
      <c r="QVG2" s="43"/>
      <c r="QVH2" s="44"/>
      <c r="QVI2" s="43"/>
      <c r="QVJ2" s="44"/>
      <c r="QVK2" s="43"/>
      <c r="QVL2" s="44"/>
      <c r="QVM2" s="43"/>
      <c r="QVN2" s="44"/>
      <c r="QVO2" s="43"/>
      <c r="QVP2" s="44"/>
      <c r="QVQ2" s="43"/>
      <c r="QVR2" s="44"/>
      <c r="QVS2" s="43"/>
      <c r="QVT2" s="44"/>
      <c r="QVU2" s="43"/>
      <c r="QVV2" s="44"/>
      <c r="QVW2" s="43"/>
      <c r="QVX2" s="44"/>
      <c r="QVY2" s="43"/>
      <c r="QVZ2" s="44"/>
      <c r="QWA2" s="43"/>
      <c r="QWB2" s="44"/>
      <c r="QWC2" s="43"/>
      <c r="QWD2" s="44"/>
      <c r="QWE2" s="43"/>
      <c r="QWF2" s="44"/>
      <c r="QWG2" s="43"/>
      <c r="QWH2" s="44"/>
      <c r="QWI2" s="43"/>
      <c r="QWJ2" s="44"/>
      <c r="QWK2" s="43"/>
      <c r="QWL2" s="44"/>
      <c r="QWM2" s="43"/>
      <c r="QWN2" s="44"/>
      <c r="QWO2" s="43"/>
      <c r="QWP2" s="44"/>
      <c r="QWQ2" s="43"/>
      <c r="QWR2" s="44"/>
      <c r="QWS2" s="43"/>
      <c r="QWT2" s="44"/>
      <c r="QWU2" s="43"/>
      <c r="QWV2" s="44"/>
      <c r="QWW2" s="43"/>
      <c r="QWX2" s="44"/>
      <c r="QWY2" s="43"/>
      <c r="QWZ2" s="44"/>
      <c r="QXA2" s="43"/>
      <c r="QXB2" s="44"/>
      <c r="QXC2" s="43"/>
      <c r="QXD2" s="44"/>
      <c r="QXE2" s="43"/>
      <c r="QXF2" s="44"/>
      <c r="QXG2" s="43"/>
      <c r="QXH2" s="44"/>
      <c r="QXI2" s="43"/>
      <c r="QXJ2" s="44"/>
      <c r="QXK2" s="43"/>
      <c r="QXL2" s="44"/>
      <c r="QXM2" s="43"/>
      <c r="QXN2" s="44"/>
      <c r="QXO2" s="43"/>
      <c r="QXP2" s="44"/>
      <c r="QXQ2" s="43"/>
      <c r="QXR2" s="44"/>
      <c r="QXS2" s="43"/>
      <c r="QXT2" s="44"/>
      <c r="QXU2" s="43"/>
      <c r="QXV2" s="44"/>
      <c r="QXW2" s="43"/>
      <c r="QXX2" s="44"/>
      <c r="QXY2" s="43"/>
      <c r="QXZ2" s="44"/>
      <c r="QYA2" s="43"/>
      <c r="QYB2" s="44"/>
      <c r="QYC2" s="43"/>
      <c r="QYD2" s="44"/>
      <c r="QYE2" s="43"/>
      <c r="QYF2" s="44"/>
      <c r="QYG2" s="43"/>
      <c r="QYH2" s="44"/>
      <c r="QYI2" s="43"/>
      <c r="QYJ2" s="44"/>
      <c r="QYK2" s="43"/>
      <c r="QYL2" s="44"/>
      <c r="QYM2" s="43"/>
      <c r="QYN2" s="44"/>
      <c r="QYO2" s="43"/>
      <c r="QYP2" s="44"/>
      <c r="QYQ2" s="43"/>
      <c r="QYR2" s="44"/>
      <c r="QYS2" s="43"/>
      <c r="QYT2" s="44"/>
      <c r="QYU2" s="43"/>
      <c r="QYV2" s="44"/>
      <c r="QYW2" s="43"/>
      <c r="QYX2" s="44"/>
      <c r="QYY2" s="43"/>
      <c r="QYZ2" s="44"/>
      <c r="QZA2" s="43"/>
      <c r="QZB2" s="44"/>
      <c r="QZC2" s="43"/>
      <c r="QZD2" s="44"/>
      <c r="QZE2" s="43"/>
      <c r="QZF2" s="44"/>
      <c r="QZG2" s="43"/>
      <c r="QZH2" s="44"/>
      <c r="QZI2" s="43"/>
      <c r="QZJ2" s="44"/>
      <c r="QZK2" s="43"/>
      <c r="QZL2" s="44"/>
      <c r="QZM2" s="43"/>
      <c r="QZN2" s="44"/>
      <c r="QZO2" s="43"/>
      <c r="QZP2" s="44"/>
      <c r="QZQ2" s="43"/>
      <c r="QZR2" s="44"/>
      <c r="QZS2" s="43"/>
      <c r="QZT2" s="44"/>
      <c r="QZU2" s="43"/>
      <c r="QZV2" s="44"/>
      <c r="QZW2" s="43"/>
      <c r="QZX2" s="44"/>
      <c r="QZY2" s="43"/>
      <c r="QZZ2" s="44"/>
      <c r="RAA2" s="43"/>
      <c r="RAB2" s="44"/>
      <c r="RAC2" s="43"/>
      <c r="RAD2" s="44"/>
      <c r="RAE2" s="43"/>
      <c r="RAF2" s="44"/>
      <c r="RAG2" s="43"/>
      <c r="RAH2" s="44"/>
      <c r="RAI2" s="43"/>
      <c r="RAJ2" s="44"/>
      <c r="RAK2" s="43"/>
      <c r="RAL2" s="44"/>
      <c r="RAM2" s="43"/>
      <c r="RAN2" s="44"/>
      <c r="RAO2" s="43"/>
      <c r="RAP2" s="44"/>
      <c r="RAQ2" s="43"/>
      <c r="RAR2" s="44"/>
      <c r="RAS2" s="43"/>
      <c r="RAT2" s="44"/>
      <c r="RAU2" s="43"/>
      <c r="RAV2" s="44"/>
      <c r="RAW2" s="43"/>
      <c r="RAX2" s="44"/>
      <c r="RAY2" s="43"/>
      <c r="RAZ2" s="44"/>
      <c r="RBA2" s="43"/>
      <c r="RBB2" s="44"/>
      <c r="RBC2" s="43"/>
      <c r="RBD2" s="44"/>
      <c r="RBE2" s="43"/>
      <c r="RBF2" s="44"/>
      <c r="RBG2" s="43"/>
      <c r="RBH2" s="44"/>
      <c r="RBI2" s="43"/>
      <c r="RBJ2" s="44"/>
      <c r="RBK2" s="43"/>
      <c r="RBL2" s="44"/>
      <c r="RBM2" s="43"/>
      <c r="RBN2" s="44"/>
      <c r="RBO2" s="43"/>
      <c r="RBP2" s="44"/>
      <c r="RBQ2" s="43"/>
      <c r="RBR2" s="44"/>
      <c r="RBS2" s="43"/>
      <c r="RBT2" s="44"/>
      <c r="RBU2" s="43"/>
      <c r="RBV2" s="44"/>
      <c r="RBW2" s="43"/>
      <c r="RBX2" s="44"/>
      <c r="RBY2" s="43"/>
      <c r="RBZ2" s="44"/>
      <c r="RCA2" s="43"/>
      <c r="RCB2" s="44"/>
      <c r="RCC2" s="43"/>
      <c r="RCD2" s="44"/>
      <c r="RCE2" s="43"/>
      <c r="RCF2" s="44"/>
      <c r="RCG2" s="43"/>
      <c r="RCH2" s="44"/>
      <c r="RCI2" s="43"/>
      <c r="RCJ2" s="44"/>
      <c r="RCK2" s="43"/>
      <c r="RCL2" s="44"/>
      <c r="RCM2" s="43"/>
      <c r="RCN2" s="44"/>
      <c r="RCO2" s="43"/>
      <c r="RCP2" s="44"/>
      <c r="RCQ2" s="43"/>
      <c r="RCR2" s="44"/>
      <c r="RCS2" s="43"/>
      <c r="RCT2" s="44"/>
      <c r="RCU2" s="43"/>
      <c r="RCV2" s="44"/>
      <c r="RCW2" s="43"/>
      <c r="RCX2" s="44"/>
      <c r="RCY2" s="43"/>
      <c r="RCZ2" s="44"/>
      <c r="RDA2" s="43"/>
      <c r="RDB2" s="44"/>
      <c r="RDC2" s="43"/>
      <c r="RDD2" s="44"/>
      <c r="RDE2" s="43"/>
      <c r="RDF2" s="44"/>
      <c r="RDG2" s="43"/>
      <c r="RDH2" s="44"/>
      <c r="RDI2" s="43"/>
      <c r="RDJ2" s="44"/>
      <c r="RDK2" s="43"/>
      <c r="RDL2" s="44"/>
      <c r="RDM2" s="43"/>
      <c r="RDN2" s="44"/>
      <c r="RDO2" s="43"/>
      <c r="RDP2" s="44"/>
      <c r="RDQ2" s="43"/>
      <c r="RDR2" s="44"/>
      <c r="RDS2" s="43"/>
      <c r="RDT2" s="44"/>
      <c r="RDU2" s="43"/>
      <c r="RDV2" s="44"/>
      <c r="RDW2" s="43"/>
      <c r="RDX2" s="44"/>
      <c r="RDY2" s="43"/>
      <c r="RDZ2" s="44"/>
      <c r="REA2" s="43"/>
      <c r="REB2" s="44"/>
      <c r="REC2" s="43"/>
      <c r="RED2" s="44"/>
      <c r="REE2" s="43"/>
      <c r="REF2" s="44"/>
      <c r="REG2" s="43"/>
      <c r="REH2" s="44"/>
      <c r="REI2" s="43"/>
      <c r="REJ2" s="44"/>
      <c r="REK2" s="43"/>
      <c r="REL2" s="44"/>
      <c r="REM2" s="43"/>
      <c r="REN2" s="44"/>
      <c r="REO2" s="43"/>
      <c r="REP2" s="44"/>
      <c r="REQ2" s="43"/>
      <c r="RER2" s="44"/>
      <c r="RES2" s="43"/>
      <c r="RET2" s="44"/>
      <c r="REU2" s="43"/>
      <c r="REV2" s="44"/>
      <c r="REW2" s="43"/>
      <c r="REX2" s="44"/>
      <c r="REY2" s="43"/>
      <c r="REZ2" s="44"/>
      <c r="RFA2" s="43"/>
      <c r="RFB2" s="44"/>
      <c r="RFC2" s="43"/>
      <c r="RFD2" s="44"/>
      <c r="RFE2" s="43"/>
      <c r="RFF2" s="44"/>
      <c r="RFG2" s="43"/>
      <c r="RFH2" s="44"/>
      <c r="RFI2" s="43"/>
      <c r="RFJ2" s="44"/>
      <c r="RFK2" s="43"/>
      <c r="RFL2" s="44"/>
      <c r="RFM2" s="43"/>
      <c r="RFN2" s="44"/>
      <c r="RFO2" s="43"/>
      <c r="RFP2" s="44"/>
      <c r="RFQ2" s="43"/>
      <c r="RFR2" s="44"/>
      <c r="RFS2" s="43"/>
      <c r="RFT2" s="44"/>
      <c r="RFU2" s="43"/>
      <c r="RFV2" s="44"/>
      <c r="RFW2" s="43"/>
      <c r="RFX2" s="44"/>
      <c r="RFY2" s="43"/>
      <c r="RFZ2" s="44"/>
      <c r="RGA2" s="43"/>
      <c r="RGB2" s="44"/>
      <c r="RGC2" s="43"/>
      <c r="RGD2" s="44"/>
      <c r="RGE2" s="43"/>
      <c r="RGF2" s="44"/>
      <c r="RGG2" s="43"/>
      <c r="RGH2" s="44"/>
      <c r="RGI2" s="43"/>
      <c r="RGJ2" s="44"/>
      <c r="RGK2" s="43"/>
      <c r="RGL2" s="44"/>
      <c r="RGM2" s="43"/>
      <c r="RGN2" s="44"/>
      <c r="RGO2" s="43"/>
      <c r="RGP2" s="44"/>
      <c r="RGQ2" s="43"/>
      <c r="RGR2" s="44"/>
      <c r="RGS2" s="43"/>
      <c r="RGT2" s="44"/>
      <c r="RGU2" s="43"/>
      <c r="RGV2" s="44"/>
      <c r="RGW2" s="43"/>
      <c r="RGX2" s="44"/>
      <c r="RGY2" s="43"/>
      <c r="RGZ2" s="44"/>
      <c r="RHA2" s="43"/>
      <c r="RHB2" s="44"/>
      <c r="RHC2" s="43"/>
      <c r="RHD2" s="44"/>
      <c r="RHE2" s="43"/>
      <c r="RHF2" s="44"/>
      <c r="RHG2" s="43"/>
      <c r="RHH2" s="44"/>
      <c r="RHI2" s="43"/>
      <c r="RHJ2" s="44"/>
      <c r="RHK2" s="43"/>
      <c r="RHL2" s="44"/>
      <c r="RHM2" s="43"/>
      <c r="RHN2" s="44"/>
      <c r="RHO2" s="43"/>
      <c r="RHP2" s="44"/>
      <c r="RHQ2" s="43"/>
      <c r="RHR2" s="44"/>
      <c r="RHS2" s="43"/>
      <c r="RHT2" s="44"/>
      <c r="RHU2" s="43"/>
      <c r="RHV2" s="44"/>
      <c r="RHW2" s="43"/>
      <c r="RHX2" s="44"/>
      <c r="RHY2" s="43"/>
      <c r="RHZ2" s="44"/>
      <c r="RIA2" s="43"/>
      <c r="RIB2" s="44"/>
      <c r="RIC2" s="43"/>
      <c r="RID2" s="44"/>
      <c r="RIE2" s="43"/>
      <c r="RIF2" s="44"/>
      <c r="RIG2" s="43"/>
      <c r="RIH2" s="44"/>
      <c r="RII2" s="43"/>
      <c r="RIJ2" s="44"/>
      <c r="RIK2" s="43"/>
      <c r="RIL2" s="44"/>
      <c r="RIM2" s="43"/>
      <c r="RIN2" s="44"/>
      <c r="RIO2" s="43"/>
      <c r="RIP2" s="44"/>
      <c r="RIQ2" s="43"/>
      <c r="RIR2" s="44"/>
      <c r="RIS2" s="43"/>
      <c r="RIT2" s="44"/>
      <c r="RIU2" s="43"/>
      <c r="RIV2" s="44"/>
      <c r="RIW2" s="43"/>
      <c r="RIX2" s="44"/>
      <c r="RIY2" s="43"/>
      <c r="RIZ2" s="44"/>
      <c r="RJA2" s="43"/>
      <c r="RJB2" s="44"/>
      <c r="RJC2" s="43"/>
      <c r="RJD2" s="44"/>
      <c r="RJE2" s="43"/>
      <c r="RJF2" s="44"/>
      <c r="RJG2" s="43"/>
      <c r="RJH2" s="44"/>
      <c r="RJI2" s="43"/>
      <c r="RJJ2" s="44"/>
      <c r="RJK2" s="43"/>
      <c r="RJL2" s="44"/>
      <c r="RJM2" s="43"/>
      <c r="RJN2" s="44"/>
      <c r="RJO2" s="43"/>
      <c r="RJP2" s="44"/>
      <c r="RJQ2" s="43"/>
      <c r="RJR2" s="44"/>
      <c r="RJS2" s="43"/>
      <c r="RJT2" s="44"/>
      <c r="RJU2" s="43"/>
      <c r="RJV2" s="44"/>
      <c r="RJW2" s="43"/>
      <c r="RJX2" s="44"/>
      <c r="RJY2" s="43"/>
      <c r="RJZ2" s="44"/>
      <c r="RKA2" s="43"/>
      <c r="RKB2" s="44"/>
      <c r="RKC2" s="43"/>
      <c r="RKD2" s="44"/>
      <c r="RKE2" s="43"/>
      <c r="RKF2" s="44"/>
      <c r="RKG2" s="43"/>
      <c r="RKH2" s="44"/>
      <c r="RKI2" s="43"/>
      <c r="RKJ2" s="44"/>
      <c r="RKK2" s="43"/>
      <c r="RKL2" s="44"/>
      <c r="RKM2" s="43"/>
      <c r="RKN2" s="44"/>
      <c r="RKO2" s="43"/>
      <c r="RKP2" s="44"/>
      <c r="RKQ2" s="43"/>
      <c r="RKR2" s="44"/>
      <c r="RKS2" s="43"/>
      <c r="RKT2" s="44"/>
      <c r="RKU2" s="43"/>
      <c r="RKV2" s="44"/>
      <c r="RKW2" s="43"/>
      <c r="RKX2" s="44"/>
      <c r="RKY2" s="43"/>
      <c r="RKZ2" s="44"/>
      <c r="RLA2" s="43"/>
      <c r="RLB2" s="44"/>
      <c r="RLC2" s="43"/>
      <c r="RLD2" s="44"/>
      <c r="RLE2" s="43"/>
      <c r="RLF2" s="44"/>
      <c r="RLG2" s="43"/>
      <c r="RLH2" s="44"/>
      <c r="RLI2" s="43"/>
      <c r="RLJ2" s="44"/>
      <c r="RLK2" s="43"/>
      <c r="RLL2" s="44"/>
      <c r="RLM2" s="43"/>
      <c r="RLN2" s="44"/>
      <c r="RLO2" s="43"/>
      <c r="RLP2" s="44"/>
      <c r="RLQ2" s="43"/>
      <c r="RLR2" s="44"/>
      <c r="RLS2" s="43"/>
      <c r="RLT2" s="44"/>
      <c r="RLU2" s="43"/>
      <c r="RLV2" s="44"/>
      <c r="RLW2" s="43"/>
      <c r="RLX2" s="44"/>
      <c r="RLY2" s="43"/>
      <c r="RLZ2" s="44"/>
      <c r="RMA2" s="43"/>
      <c r="RMB2" s="44"/>
      <c r="RMC2" s="43"/>
      <c r="RMD2" s="44"/>
      <c r="RME2" s="43"/>
      <c r="RMF2" s="44"/>
      <c r="RMG2" s="43"/>
      <c r="RMH2" s="44"/>
      <c r="RMI2" s="43"/>
      <c r="RMJ2" s="44"/>
      <c r="RMK2" s="43"/>
      <c r="RML2" s="44"/>
      <c r="RMM2" s="43"/>
      <c r="RMN2" s="44"/>
      <c r="RMO2" s="43"/>
      <c r="RMP2" s="44"/>
      <c r="RMQ2" s="43"/>
      <c r="RMR2" s="44"/>
      <c r="RMS2" s="43"/>
      <c r="RMT2" s="44"/>
      <c r="RMU2" s="43"/>
      <c r="RMV2" s="44"/>
      <c r="RMW2" s="43"/>
      <c r="RMX2" s="44"/>
      <c r="RMY2" s="43"/>
      <c r="RMZ2" s="44"/>
      <c r="RNA2" s="43"/>
      <c r="RNB2" s="44"/>
      <c r="RNC2" s="43"/>
      <c r="RND2" s="44"/>
      <c r="RNE2" s="43"/>
      <c r="RNF2" s="44"/>
      <c r="RNG2" s="43"/>
      <c r="RNH2" s="44"/>
      <c r="RNI2" s="43"/>
      <c r="RNJ2" s="44"/>
      <c r="RNK2" s="43"/>
      <c r="RNL2" s="44"/>
      <c r="RNM2" s="43"/>
      <c r="RNN2" s="44"/>
      <c r="RNO2" s="43"/>
      <c r="RNP2" s="44"/>
      <c r="RNQ2" s="43"/>
      <c r="RNR2" s="44"/>
      <c r="RNS2" s="43"/>
      <c r="RNT2" s="44"/>
      <c r="RNU2" s="43"/>
      <c r="RNV2" s="44"/>
      <c r="RNW2" s="43"/>
      <c r="RNX2" s="44"/>
      <c r="RNY2" s="43"/>
      <c r="RNZ2" s="44"/>
      <c r="ROA2" s="43"/>
      <c r="ROB2" s="44"/>
      <c r="ROC2" s="43"/>
      <c r="ROD2" s="44"/>
      <c r="ROE2" s="43"/>
      <c r="ROF2" s="44"/>
      <c r="ROG2" s="43"/>
      <c r="ROH2" s="44"/>
      <c r="ROI2" s="43"/>
      <c r="ROJ2" s="44"/>
      <c r="ROK2" s="43"/>
      <c r="ROL2" s="44"/>
      <c r="ROM2" s="43"/>
      <c r="RON2" s="44"/>
      <c r="ROO2" s="43"/>
      <c r="ROP2" s="44"/>
      <c r="ROQ2" s="43"/>
      <c r="ROR2" s="44"/>
      <c r="ROS2" s="43"/>
      <c r="ROT2" s="44"/>
      <c r="ROU2" s="43"/>
      <c r="ROV2" s="44"/>
      <c r="ROW2" s="43"/>
      <c r="ROX2" s="44"/>
      <c r="ROY2" s="43"/>
      <c r="ROZ2" s="44"/>
      <c r="RPA2" s="43"/>
      <c r="RPB2" s="44"/>
      <c r="RPC2" s="43"/>
      <c r="RPD2" s="44"/>
      <c r="RPE2" s="43"/>
      <c r="RPF2" s="44"/>
      <c r="RPG2" s="43"/>
      <c r="RPH2" s="44"/>
      <c r="RPI2" s="43"/>
      <c r="RPJ2" s="44"/>
      <c r="RPK2" s="43"/>
      <c r="RPL2" s="44"/>
      <c r="RPM2" s="43"/>
      <c r="RPN2" s="44"/>
      <c r="RPO2" s="43"/>
      <c r="RPP2" s="44"/>
      <c r="RPQ2" s="43"/>
      <c r="RPR2" s="44"/>
      <c r="RPS2" s="43"/>
      <c r="RPT2" s="44"/>
      <c r="RPU2" s="43"/>
      <c r="RPV2" s="44"/>
      <c r="RPW2" s="43"/>
      <c r="RPX2" s="44"/>
      <c r="RPY2" s="43"/>
      <c r="RPZ2" s="44"/>
      <c r="RQA2" s="43"/>
      <c r="RQB2" s="44"/>
      <c r="RQC2" s="43"/>
      <c r="RQD2" s="44"/>
      <c r="RQE2" s="43"/>
      <c r="RQF2" s="44"/>
      <c r="RQG2" s="43"/>
      <c r="RQH2" s="44"/>
      <c r="RQI2" s="43"/>
      <c r="RQJ2" s="44"/>
      <c r="RQK2" s="43"/>
      <c r="RQL2" s="44"/>
      <c r="RQM2" s="43"/>
      <c r="RQN2" s="44"/>
      <c r="RQO2" s="43"/>
      <c r="RQP2" s="44"/>
      <c r="RQQ2" s="43"/>
      <c r="RQR2" s="44"/>
      <c r="RQS2" s="43"/>
      <c r="RQT2" s="44"/>
      <c r="RQU2" s="43"/>
      <c r="RQV2" s="44"/>
      <c r="RQW2" s="43"/>
      <c r="RQX2" s="44"/>
      <c r="RQY2" s="43"/>
      <c r="RQZ2" s="44"/>
      <c r="RRA2" s="43"/>
      <c r="RRB2" s="44"/>
      <c r="RRC2" s="43"/>
      <c r="RRD2" s="44"/>
      <c r="RRE2" s="43"/>
      <c r="RRF2" s="44"/>
      <c r="RRG2" s="43"/>
      <c r="RRH2" s="44"/>
      <c r="RRI2" s="43"/>
      <c r="RRJ2" s="44"/>
      <c r="RRK2" s="43"/>
      <c r="RRL2" s="44"/>
      <c r="RRM2" s="43"/>
      <c r="RRN2" s="44"/>
      <c r="RRO2" s="43"/>
      <c r="RRP2" s="44"/>
      <c r="RRQ2" s="43"/>
      <c r="RRR2" s="44"/>
      <c r="RRS2" s="43"/>
      <c r="RRT2" s="44"/>
      <c r="RRU2" s="43"/>
      <c r="RRV2" s="44"/>
      <c r="RRW2" s="43"/>
      <c r="RRX2" s="44"/>
      <c r="RRY2" s="43"/>
      <c r="RRZ2" s="44"/>
      <c r="RSA2" s="43"/>
      <c r="RSB2" s="44"/>
      <c r="RSC2" s="43"/>
      <c r="RSD2" s="44"/>
      <c r="RSE2" s="43"/>
      <c r="RSF2" s="44"/>
      <c r="RSG2" s="43"/>
      <c r="RSH2" s="44"/>
      <c r="RSI2" s="43"/>
      <c r="RSJ2" s="44"/>
      <c r="RSK2" s="43"/>
      <c r="RSL2" s="44"/>
      <c r="RSM2" s="43"/>
      <c r="RSN2" s="44"/>
      <c r="RSO2" s="43"/>
      <c r="RSP2" s="44"/>
      <c r="RSQ2" s="43"/>
      <c r="RSR2" s="44"/>
      <c r="RSS2" s="43"/>
      <c r="RST2" s="44"/>
      <c r="RSU2" s="43"/>
      <c r="RSV2" s="44"/>
      <c r="RSW2" s="43"/>
      <c r="RSX2" s="44"/>
      <c r="RSY2" s="43"/>
      <c r="RSZ2" s="44"/>
      <c r="RTA2" s="43"/>
      <c r="RTB2" s="44"/>
      <c r="RTC2" s="43"/>
      <c r="RTD2" s="44"/>
      <c r="RTE2" s="43"/>
      <c r="RTF2" s="44"/>
      <c r="RTG2" s="43"/>
      <c r="RTH2" s="44"/>
      <c r="RTI2" s="43"/>
      <c r="RTJ2" s="44"/>
      <c r="RTK2" s="43"/>
      <c r="RTL2" s="44"/>
      <c r="RTM2" s="43"/>
      <c r="RTN2" s="44"/>
      <c r="RTO2" s="43"/>
      <c r="RTP2" s="44"/>
      <c r="RTQ2" s="43"/>
      <c r="RTR2" s="44"/>
      <c r="RTS2" s="43"/>
      <c r="RTT2" s="44"/>
      <c r="RTU2" s="43"/>
      <c r="RTV2" s="44"/>
      <c r="RTW2" s="43"/>
      <c r="RTX2" s="44"/>
      <c r="RTY2" s="43"/>
      <c r="RTZ2" s="44"/>
      <c r="RUA2" s="43"/>
      <c r="RUB2" s="44"/>
      <c r="RUC2" s="43"/>
      <c r="RUD2" s="44"/>
      <c r="RUE2" s="43"/>
      <c r="RUF2" s="44"/>
      <c r="RUG2" s="43"/>
      <c r="RUH2" s="44"/>
      <c r="RUI2" s="43"/>
      <c r="RUJ2" s="44"/>
      <c r="RUK2" s="43"/>
      <c r="RUL2" s="44"/>
      <c r="RUM2" s="43"/>
      <c r="RUN2" s="44"/>
      <c r="RUO2" s="43"/>
      <c r="RUP2" s="44"/>
      <c r="RUQ2" s="43"/>
      <c r="RUR2" s="44"/>
      <c r="RUS2" s="43"/>
      <c r="RUT2" s="44"/>
      <c r="RUU2" s="43"/>
      <c r="RUV2" s="44"/>
      <c r="RUW2" s="43"/>
      <c r="RUX2" s="44"/>
      <c r="RUY2" s="43"/>
      <c r="RUZ2" s="44"/>
      <c r="RVA2" s="43"/>
      <c r="RVB2" s="44"/>
      <c r="RVC2" s="43"/>
      <c r="RVD2" s="44"/>
      <c r="RVE2" s="43"/>
      <c r="RVF2" s="44"/>
      <c r="RVG2" s="43"/>
      <c r="RVH2" s="44"/>
      <c r="RVI2" s="43"/>
      <c r="RVJ2" s="44"/>
      <c r="RVK2" s="43"/>
      <c r="RVL2" s="44"/>
      <c r="RVM2" s="43"/>
      <c r="RVN2" s="44"/>
      <c r="RVO2" s="43"/>
      <c r="RVP2" s="44"/>
      <c r="RVQ2" s="43"/>
      <c r="RVR2" s="44"/>
      <c r="RVS2" s="43"/>
      <c r="RVT2" s="44"/>
      <c r="RVU2" s="43"/>
      <c r="RVV2" s="44"/>
      <c r="RVW2" s="43"/>
      <c r="RVX2" s="44"/>
      <c r="RVY2" s="43"/>
      <c r="RVZ2" s="44"/>
      <c r="RWA2" s="43"/>
      <c r="RWB2" s="44"/>
      <c r="RWC2" s="43"/>
      <c r="RWD2" s="44"/>
      <c r="RWE2" s="43"/>
      <c r="RWF2" s="44"/>
      <c r="RWG2" s="43"/>
      <c r="RWH2" s="44"/>
      <c r="RWI2" s="43"/>
      <c r="RWJ2" s="44"/>
      <c r="RWK2" s="43"/>
      <c r="RWL2" s="44"/>
      <c r="RWM2" s="43"/>
      <c r="RWN2" s="44"/>
      <c r="RWO2" s="43"/>
      <c r="RWP2" s="44"/>
      <c r="RWQ2" s="43"/>
      <c r="RWR2" s="44"/>
      <c r="RWS2" s="43"/>
      <c r="RWT2" s="44"/>
      <c r="RWU2" s="43"/>
      <c r="RWV2" s="44"/>
      <c r="RWW2" s="43"/>
      <c r="RWX2" s="44"/>
      <c r="RWY2" s="43"/>
      <c r="RWZ2" s="44"/>
      <c r="RXA2" s="43"/>
      <c r="RXB2" s="44"/>
      <c r="RXC2" s="43"/>
      <c r="RXD2" s="44"/>
      <c r="RXE2" s="43"/>
      <c r="RXF2" s="44"/>
      <c r="RXG2" s="43"/>
      <c r="RXH2" s="44"/>
      <c r="RXI2" s="43"/>
      <c r="RXJ2" s="44"/>
      <c r="RXK2" s="43"/>
      <c r="RXL2" s="44"/>
      <c r="RXM2" s="43"/>
      <c r="RXN2" s="44"/>
      <c r="RXO2" s="43"/>
      <c r="RXP2" s="44"/>
      <c r="RXQ2" s="43"/>
      <c r="RXR2" s="44"/>
      <c r="RXS2" s="43"/>
      <c r="RXT2" s="44"/>
      <c r="RXU2" s="43"/>
      <c r="RXV2" s="44"/>
      <c r="RXW2" s="43"/>
      <c r="RXX2" s="44"/>
      <c r="RXY2" s="43"/>
      <c r="RXZ2" s="44"/>
      <c r="RYA2" s="43"/>
      <c r="RYB2" s="44"/>
      <c r="RYC2" s="43"/>
      <c r="RYD2" s="44"/>
      <c r="RYE2" s="43"/>
      <c r="RYF2" s="44"/>
      <c r="RYG2" s="43"/>
      <c r="RYH2" s="44"/>
      <c r="RYI2" s="43"/>
      <c r="RYJ2" s="44"/>
      <c r="RYK2" s="43"/>
      <c r="RYL2" s="44"/>
      <c r="RYM2" s="43"/>
      <c r="RYN2" s="44"/>
      <c r="RYO2" s="43"/>
      <c r="RYP2" s="44"/>
      <c r="RYQ2" s="43"/>
      <c r="RYR2" s="44"/>
      <c r="RYS2" s="43"/>
      <c r="RYT2" s="44"/>
      <c r="RYU2" s="43"/>
      <c r="RYV2" s="44"/>
      <c r="RYW2" s="43"/>
      <c r="RYX2" s="44"/>
      <c r="RYY2" s="43"/>
      <c r="RYZ2" s="44"/>
      <c r="RZA2" s="43"/>
      <c r="RZB2" s="44"/>
      <c r="RZC2" s="43"/>
      <c r="RZD2" s="44"/>
      <c r="RZE2" s="43"/>
      <c r="RZF2" s="44"/>
      <c r="RZG2" s="43"/>
      <c r="RZH2" s="44"/>
      <c r="RZI2" s="43"/>
      <c r="RZJ2" s="44"/>
      <c r="RZK2" s="43"/>
      <c r="RZL2" s="44"/>
      <c r="RZM2" s="43"/>
      <c r="RZN2" s="44"/>
      <c r="RZO2" s="43"/>
      <c r="RZP2" s="44"/>
      <c r="RZQ2" s="43"/>
      <c r="RZR2" s="44"/>
      <c r="RZS2" s="43"/>
      <c r="RZT2" s="44"/>
      <c r="RZU2" s="43"/>
      <c r="RZV2" s="44"/>
      <c r="RZW2" s="43"/>
      <c r="RZX2" s="44"/>
      <c r="RZY2" s="43"/>
      <c r="RZZ2" s="44"/>
      <c r="SAA2" s="43"/>
      <c r="SAB2" s="44"/>
      <c r="SAC2" s="43"/>
      <c r="SAD2" s="44"/>
      <c r="SAE2" s="43"/>
      <c r="SAF2" s="44"/>
      <c r="SAG2" s="43"/>
      <c r="SAH2" s="44"/>
      <c r="SAI2" s="43"/>
      <c r="SAJ2" s="44"/>
      <c r="SAK2" s="43"/>
      <c r="SAL2" s="44"/>
      <c r="SAM2" s="43"/>
      <c r="SAN2" s="44"/>
      <c r="SAO2" s="43"/>
      <c r="SAP2" s="44"/>
      <c r="SAQ2" s="43"/>
      <c r="SAR2" s="44"/>
      <c r="SAS2" s="43"/>
      <c r="SAT2" s="44"/>
      <c r="SAU2" s="43"/>
      <c r="SAV2" s="44"/>
      <c r="SAW2" s="43"/>
      <c r="SAX2" s="44"/>
      <c r="SAY2" s="43"/>
      <c r="SAZ2" s="44"/>
      <c r="SBA2" s="43"/>
      <c r="SBB2" s="44"/>
      <c r="SBC2" s="43"/>
      <c r="SBD2" s="44"/>
      <c r="SBE2" s="43"/>
      <c r="SBF2" s="44"/>
      <c r="SBG2" s="43"/>
      <c r="SBH2" s="44"/>
      <c r="SBI2" s="43"/>
      <c r="SBJ2" s="44"/>
      <c r="SBK2" s="43"/>
      <c r="SBL2" s="44"/>
      <c r="SBM2" s="43"/>
      <c r="SBN2" s="44"/>
      <c r="SBO2" s="43"/>
      <c r="SBP2" s="44"/>
      <c r="SBQ2" s="43"/>
      <c r="SBR2" s="44"/>
      <c r="SBS2" s="43"/>
      <c r="SBT2" s="44"/>
      <c r="SBU2" s="43"/>
      <c r="SBV2" s="44"/>
      <c r="SBW2" s="43"/>
      <c r="SBX2" s="44"/>
      <c r="SBY2" s="43"/>
      <c r="SBZ2" s="44"/>
      <c r="SCA2" s="43"/>
      <c r="SCB2" s="44"/>
      <c r="SCC2" s="43"/>
      <c r="SCD2" s="44"/>
      <c r="SCE2" s="43"/>
      <c r="SCF2" s="44"/>
      <c r="SCG2" s="43"/>
      <c r="SCH2" s="44"/>
      <c r="SCI2" s="43"/>
      <c r="SCJ2" s="44"/>
      <c r="SCK2" s="43"/>
      <c r="SCL2" s="44"/>
      <c r="SCM2" s="43"/>
      <c r="SCN2" s="44"/>
      <c r="SCO2" s="43"/>
      <c r="SCP2" s="44"/>
      <c r="SCQ2" s="43"/>
      <c r="SCR2" s="44"/>
      <c r="SCS2" s="43"/>
      <c r="SCT2" s="44"/>
      <c r="SCU2" s="43"/>
      <c r="SCV2" s="44"/>
      <c r="SCW2" s="43"/>
      <c r="SCX2" s="44"/>
      <c r="SCY2" s="43"/>
      <c r="SCZ2" s="44"/>
      <c r="SDA2" s="43"/>
      <c r="SDB2" s="44"/>
      <c r="SDC2" s="43"/>
      <c r="SDD2" s="44"/>
      <c r="SDE2" s="43"/>
      <c r="SDF2" s="44"/>
      <c r="SDG2" s="43"/>
      <c r="SDH2" s="44"/>
      <c r="SDI2" s="43"/>
      <c r="SDJ2" s="44"/>
      <c r="SDK2" s="43"/>
      <c r="SDL2" s="44"/>
      <c r="SDM2" s="43"/>
      <c r="SDN2" s="44"/>
      <c r="SDO2" s="43"/>
      <c r="SDP2" s="44"/>
      <c r="SDQ2" s="43"/>
      <c r="SDR2" s="44"/>
      <c r="SDS2" s="43"/>
      <c r="SDT2" s="44"/>
      <c r="SDU2" s="43"/>
      <c r="SDV2" s="44"/>
      <c r="SDW2" s="43"/>
      <c r="SDX2" s="44"/>
      <c r="SDY2" s="43"/>
      <c r="SDZ2" s="44"/>
      <c r="SEA2" s="43"/>
      <c r="SEB2" s="44"/>
      <c r="SEC2" s="43"/>
      <c r="SED2" s="44"/>
      <c r="SEE2" s="43"/>
      <c r="SEF2" s="44"/>
      <c r="SEG2" s="43"/>
      <c r="SEH2" s="44"/>
      <c r="SEI2" s="43"/>
      <c r="SEJ2" s="44"/>
      <c r="SEK2" s="43"/>
      <c r="SEL2" s="44"/>
      <c r="SEM2" s="43"/>
      <c r="SEN2" s="44"/>
      <c r="SEO2" s="43"/>
      <c r="SEP2" s="44"/>
      <c r="SEQ2" s="43"/>
      <c r="SER2" s="44"/>
      <c r="SES2" s="43"/>
      <c r="SET2" s="44"/>
      <c r="SEU2" s="43"/>
      <c r="SEV2" s="44"/>
      <c r="SEW2" s="43"/>
      <c r="SEX2" s="44"/>
      <c r="SEY2" s="43"/>
      <c r="SEZ2" s="44"/>
      <c r="SFA2" s="43"/>
      <c r="SFB2" s="44"/>
      <c r="SFC2" s="43"/>
      <c r="SFD2" s="44"/>
      <c r="SFE2" s="43"/>
      <c r="SFF2" s="44"/>
      <c r="SFG2" s="43"/>
      <c r="SFH2" s="44"/>
      <c r="SFI2" s="43"/>
      <c r="SFJ2" s="44"/>
      <c r="SFK2" s="43"/>
      <c r="SFL2" s="44"/>
      <c r="SFM2" s="43"/>
      <c r="SFN2" s="44"/>
      <c r="SFO2" s="43"/>
      <c r="SFP2" s="44"/>
      <c r="SFQ2" s="43"/>
      <c r="SFR2" s="44"/>
      <c r="SFS2" s="43"/>
      <c r="SFT2" s="44"/>
      <c r="SFU2" s="43"/>
      <c r="SFV2" s="44"/>
      <c r="SFW2" s="43"/>
      <c r="SFX2" s="44"/>
      <c r="SFY2" s="43"/>
      <c r="SFZ2" s="44"/>
      <c r="SGA2" s="43"/>
      <c r="SGB2" s="44"/>
      <c r="SGC2" s="43"/>
      <c r="SGD2" s="44"/>
      <c r="SGE2" s="43"/>
      <c r="SGF2" s="44"/>
      <c r="SGG2" s="43"/>
      <c r="SGH2" s="44"/>
      <c r="SGI2" s="43"/>
      <c r="SGJ2" s="44"/>
      <c r="SGK2" s="43"/>
      <c r="SGL2" s="44"/>
      <c r="SGM2" s="43"/>
      <c r="SGN2" s="44"/>
      <c r="SGO2" s="43"/>
      <c r="SGP2" s="44"/>
      <c r="SGQ2" s="43"/>
      <c r="SGR2" s="44"/>
      <c r="SGS2" s="43"/>
      <c r="SGT2" s="44"/>
      <c r="SGU2" s="43"/>
      <c r="SGV2" s="44"/>
      <c r="SGW2" s="43"/>
      <c r="SGX2" s="44"/>
      <c r="SGY2" s="43"/>
      <c r="SGZ2" s="44"/>
      <c r="SHA2" s="43"/>
      <c r="SHB2" s="44"/>
      <c r="SHC2" s="43"/>
      <c r="SHD2" s="44"/>
      <c r="SHE2" s="43"/>
      <c r="SHF2" s="44"/>
      <c r="SHG2" s="43"/>
      <c r="SHH2" s="44"/>
      <c r="SHI2" s="43"/>
      <c r="SHJ2" s="44"/>
      <c r="SHK2" s="43"/>
      <c r="SHL2" s="44"/>
      <c r="SHM2" s="43"/>
      <c r="SHN2" s="44"/>
      <c r="SHO2" s="43"/>
      <c r="SHP2" s="44"/>
      <c r="SHQ2" s="43"/>
      <c r="SHR2" s="44"/>
      <c r="SHS2" s="43"/>
      <c r="SHT2" s="44"/>
      <c r="SHU2" s="43"/>
      <c r="SHV2" s="44"/>
      <c r="SHW2" s="43"/>
      <c r="SHX2" s="44"/>
      <c r="SHY2" s="43"/>
      <c r="SHZ2" s="44"/>
      <c r="SIA2" s="43"/>
      <c r="SIB2" s="44"/>
      <c r="SIC2" s="43"/>
      <c r="SID2" s="44"/>
      <c r="SIE2" s="43"/>
      <c r="SIF2" s="44"/>
      <c r="SIG2" s="43"/>
      <c r="SIH2" s="44"/>
      <c r="SII2" s="43"/>
      <c r="SIJ2" s="44"/>
      <c r="SIK2" s="43"/>
      <c r="SIL2" s="44"/>
      <c r="SIM2" s="43"/>
      <c r="SIN2" s="44"/>
      <c r="SIO2" s="43"/>
      <c r="SIP2" s="44"/>
      <c r="SIQ2" s="43"/>
      <c r="SIR2" s="44"/>
      <c r="SIS2" s="43"/>
      <c r="SIT2" s="44"/>
      <c r="SIU2" s="43"/>
      <c r="SIV2" s="44"/>
      <c r="SIW2" s="43"/>
      <c r="SIX2" s="44"/>
      <c r="SIY2" s="43"/>
      <c r="SIZ2" s="44"/>
      <c r="SJA2" s="43"/>
      <c r="SJB2" s="44"/>
      <c r="SJC2" s="43"/>
      <c r="SJD2" s="44"/>
      <c r="SJE2" s="43"/>
      <c r="SJF2" s="44"/>
      <c r="SJG2" s="43"/>
      <c r="SJH2" s="44"/>
      <c r="SJI2" s="43"/>
      <c r="SJJ2" s="44"/>
      <c r="SJK2" s="43"/>
      <c r="SJL2" s="44"/>
      <c r="SJM2" s="43"/>
      <c r="SJN2" s="44"/>
      <c r="SJO2" s="43"/>
      <c r="SJP2" s="44"/>
      <c r="SJQ2" s="43"/>
      <c r="SJR2" s="44"/>
      <c r="SJS2" s="43"/>
      <c r="SJT2" s="44"/>
      <c r="SJU2" s="43"/>
      <c r="SJV2" s="44"/>
      <c r="SJW2" s="43"/>
      <c r="SJX2" s="44"/>
      <c r="SJY2" s="43"/>
      <c r="SJZ2" s="44"/>
      <c r="SKA2" s="43"/>
      <c r="SKB2" s="44"/>
      <c r="SKC2" s="43"/>
      <c r="SKD2" s="44"/>
      <c r="SKE2" s="43"/>
      <c r="SKF2" s="44"/>
      <c r="SKG2" s="43"/>
      <c r="SKH2" s="44"/>
      <c r="SKI2" s="43"/>
      <c r="SKJ2" s="44"/>
      <c r="SKK2" s="43"/>
      <c r="SKL2" s="44"/>
      <c r="SKM2" s="43"/>
      <c r="SKN2" s="44"/>
      <c r="SKO2" s="43"/>
      <c r="SKP2" s="44"/>
      <c r="SKQ2" s="43"/>
      <c r="SKR2" s="44"/>
      <c r="SKS2" s="43"/>
      <c r="SKT2" s="44"/>
      <c r="SKU2" s="43"/>
      <c r="SKV2" s="44"/>
      <c r="SKW2" s="43"/>
      <c r="SKX2" s="44"/>
      <c r="SKY2" s="43"/>
      <c r="SKZ2" s="44"/>
      <c r="SLA2" s="43"/>
      <c r="SLB2" s="44"/>
      <c r="SLC2" s="43"/>
      <c r="SLD2" s="44"/>
      <c r="SLE2" s="43"/>
      <c r="SLF2" s="44"/>
      <c r="SLG2" s="43"/>
      <c r="SLH2" s="44"/>
      <c r="SLI2" s="43"/>
      <c r="SLJ2" s="44"/>
      <c r="SLK2" s="43"/>
      <c r="SLL2" s="44"/>
      <c r="SLM2" s="43"/>
      <c r="SLN2" s="44"/>
      <c r="SLO2" s="43"/>
      <c r="SLP2" s="44"/>
      <c r="SLQ2" s="43"/>
      <c r="SLR2" s="44"/>
      <c r="SLS2" s="43"/>
      <c r="SLT2" s="44"/>
      <c r="SLU2" s="43"/>
      <c r="SLV2" s="44"/>
      <c r="SLW2" s="43"/>
      <c r="SLX2" s="44"/>
      <c r="SLY2" s="43"/>
      <c r="SLZ2" s="44"/>
      <c r="SMA2" s="43"/>
      <c r="SMB2" s="44"/>
      <c r="SMC2" s="43"/>
      <c r="SMD2" s="44"/>
      <c r="SME2" s="43"/>
      <c r="SMF2" s="44"/>
      <c r="SMG2" s="43"/>
      <c r="SMH2" s="44"/>
      <c r="SMI2" s="43"/>
      <c r="SMJ2" s="44"/>
      <c r="SMK2" s="43"/>
      <c r="SML2" s="44"/>
      <c r="SMM2" s="43"/>
      <c r="SMN2" s="44"/>
      <c r="SMO2" s="43"/>
      <c r="SMP2" s="44"/>
      <c r="SMQ2" s="43"/>
      <c r="SMR2" s="44"/>
      <c r="SMS2" s="43"/>
      <c r="SMT2" s="44"/>
      <c r="SMU2" s="43"/>
      <c r="SMV2" s="44"/>
      <c r="SMW2" s="43"/>
      <c r="SMX2" s="44"/>
      <c r="SMY2" s="43"/>
      <c r="SMZ2" s="44"/>
      <c r="SNA2" s="43"/>
      <c r="SNB2" s="44"/>
      <c r="SNC2" s="43"/>
      <c r="SND2" s="44"/>
      <c r="SNE2" s="43"/>
      <c r="SNF2" s="44"/>
      <c r="SNG2" s="43"/>
      <c r="SNH2" s="44"/>
      <c r="SNI2" s="43"/>
      <c r="SNJ2" s="44"/>
      <c r="SNK2" s="43"/>
      <c r="SNL2" s="44"/>
      <c r="SNM2" s="43"/>
      <c r="SNN2" s="44"/>
      <c r="SNO2" s="43"/>
      <c r="SNP2" s="44"/>
      <c r="SNQ2" s="43"/>
      <c r="SNR2" s="44"/>
      <c r="SNS2" s="43"/>
      <c r="SNT2" s="44"/>
      <c r="SNU2" s="43"/>
      <c r="SNV2" s="44"/>
      <c r="SNW2" s="43"/>
      <c r="SNX2" s="44"/>
      <c r="SNY2" s="43"/>
      <c r="SNZ2" s="44"/>
      <c r="SOA2" s="43"/>
      <c r="SOB2" s="44"/>
      <c r="SOC2" s="43"/>
      <c r="SOD2" s="44"/>
      <c r="SOE2" s="43"/>
      <c r="SOF2" s="44"/>
      <c r="SOG2" s="43"/>
      <c r="SOH2" s="44"/>
      <c r="SOI2" s="43"/>
      <c r="SOJ2" s="44"/>
      <c r="SOK2" s="43"/>
      <c r="SOL2" s="44"/>
      <c r="SOM2" s="43"/>
      <c r="SON2" s="44"/>
      <c r="SOO2" s="43"/>
      <c r="SOP2" s="44"/>
      <c r="SOQ2" s="43"/>
      <c r="SOR2" s="44"/>
      <c r="SOS2" s="43"/>
      <c r="SOT2" s="44"/>
      <c r="SOU2" s="43"/>
      <c r="SOV2" s="44"/>
      <c r="SOW2" s="43"/>
      <c r="SOX2" s="44"/>
      <c r="SOY2" s="43"/>
      <c r="SOZ2" s="44"/>
      <c r="SPA2" s="43"/>
      <c r="SPB2" s="44"/>
      <c r="SPC2" s="43"/>
      <c r="SPD2" s="44"/>
      <c r="SPE2" s="43"/>
      <c r="SPF2" s="44"/>
      <c r="SPG2" s="43"/>
      <c r="SPH2" s="44"/>
      <c r="SPI2" s="43"/>
      <c r="SPJ2" s="44"/>
      <c r="SPK2" s="43"/>
      <c r="SPL2" s="44"/>
      <c r="SPM2" s="43"/>
      <c r="SPN2" s="44"/>
      <c r="SPO2" s="43"/>
      <c r="SPP2" s="44"/>
      <c r="SPQ2" s="43"/>
      <c r="SPR2" s="44"/>
      <c r="SPS2" s="43"/>
      <c r="SPT2" s="44"/>
      <c r="SPU2" s="43"/>
      <c r="SPV2" s="44"/>
      <c r="SPW2" s="43"/>
      <c r="SPX2" s="44"/>
      <c r="SPY2" s="43"/>
      <c r="SPZ2" s="44"/>
      <c r="SQA2" s="43"/>
      <c r="SQB2" s="44"/>
      <c r="SQC2" s="43"/>
      <c r="SQD2" s="44"/>
      <c r="SQE2" s="43"/>
      <c r="SQF2" s="44"/>
      <c r="SQG2" s="43"/>
      <c r="SQH2" s="44"/>
      <c r="SQI2" s="43"/>
      <c r="SQJ2" s="44"/>
      <c r="SQK2" s="43"/>
      <c r="SQL2" s="44"/>
      <c r="SQM2" s="43"/>
      <c r="SQN2" s="44"/>
      <c r="SQO2" s="43"/>
      <c r="SQP2" s="44"/>
      <c r="SQQ2" s="43"/>
      <c r="SQR2" s="44"/>
      <c r="SQS2" s="43"/>
      <c r="SQT2" s="44"/>
      <c r="SQU2" s="43"/>
      <c r="SQV2" s="44"/>
      <c r="SQW2" s="43"/>
      <c r="SQX2" s="44"/>
      <c r="SQY2" s="43"/>
      <c r="SQZ2" s="44"/>
      <c r="SRA2" s="43"/>
      <c r="SRB2" s="44"/>
      <c r="SRC2" s="43"/>
      <c r="SRD2" s="44"/>
      <c r="SRE2" s="43"/>
      <c r="SRF2" s="44"/>
      <c r="SRG2" s="43"/>
      <c r="SRH2" s="44"/>
      <c r="SRI2" s="43"/>
      <c r="SRJ2" s="44"/>
      <c r="SRK2" s="43"/>
      <c r="SRL2" s="44"/>
      <c r="SRM2" s="43"/>
      <c r="SRN2" s="44"/>
      <c r="SRO2" s="43"/>
      <c r="SRP2" s="44"/>
      <c r="SRQ2" s="43"/>
      <c r="SRR2" s="44"/>
      <c r="SRS2" s="43"/>
      <c r="SRT2" s="44"/>
      <c r="SRU2" s="43"/>
      <c r="SRV2" s="44"/>
      <c r="SRW2" s="43"/>
      <c r="SRX2" s="44"/>
      <c r="SRY2" s="43"/>
      <c r="SRZ2" s="44"/>
      <c r="SSA2" s="43"/>
      <c r="SSB2" s="44"/>
      <c r="SSC2" s="43"/>
      <c r="SSD2" s="44"/>
      <c r="SSE2" s="43"/>
      <c r="SSF2" s="44"/>
      <c r="SSG2" s="43"/>
      <c r="SSH2" s="44"/>
      <c r="SSI2" s="43"/>
      <c r="SSJ2" s="44"/>
      <c r="SSK2" s="43"/>
      <c r="SSL2" s="44"/>
      <c r="SSM2" s="43"/>
      <c r="SSN2" s="44"/>
      <c r="SSO2" s="43"/>
      <c r="SSP2" s="44"/>
      <c r="SSQ2" s="43"/>
      <c r="SSR2" s="44"/>
      <c r="SSS2" s="43"/>
      <c r="SST2" s="44"/>
      <c r="SSU2" s="43"/>
      <c r="SSV2" s="44"/>
      <c r="SSW2" s="43"/>
      <c r="SSX2" s="44"/>
      <c r="SSY2" s="43"/>
      <c r="SSZ2" s="44"/>
      <c r="STA2" s="43"/>
      <c r="STB2" s="44"/>
      <c r="STC2" s="43"/>
      <c r="STD2" s="44"/>
      <c r="STE2" s="43"/>
      <c r="STF2" s="44"/>
      <c r="STG2" s="43"/>
      <c r="STH2" s="44"/>
      <c r="STI2" s="43"/>
      <c r="STJ2" s="44"/>
      <c r="STK2" s="43"/>
      <c r="STL2" s="44"/>
      <c r="STM2" s="43"/>
      <c r="STN2" s="44"/>
      <c r="STO2" s="43"/>
      <c r="STP2" s="44"/>
      <c r="STQ2" s="43"/>
      <c r="STR2" s="44"/>
      <c r="STS2" s="43"/>
      <c r="STT2" s="44"/>
      <c r="STU2" s="43"/>
      <c r="STV2" s="44"/>
      <c r="STW2" s="43"/>
      <c r="STX2" s="44"/>
      <c r="STY2" s="43"/>
      <c r="STZ2" s="44"/>
      <c r="SUA2" s="43"/>
      <c r="SUB2" s="44"/>
      <c r="SUC2" s="43"/>
      <c r="SUD2" s="44"/>
      <c r="SUE2" s="43"/>
      <c r="SUF2" s="44"/>
      <c r="SUG2" s="43"/>
      <c r="SUH2" s="44"/>
      <c r="SUI2" s="43"/>
      <c r="SUJ2" s="44"/>
      <c r="SUK2" s="43"/>
      <c r="SUL2" s="44"/>
      <c r="SUM2" s="43"/>
      <c r="SUN2" s="44"/>
      <c r="SUO2" s="43"/>
      <c r="SUP2" s="44"/>
      <c r="SUQ2" s="43"/>
      <c r="SUR2" s="44"/>
      <c r="SUS2" s="43"/>
      <c r="SUT2" s="44"/>
      <c r="SUU2" s="43"/>
      <c r="SUV2" s="44"/>
      <c r="SUW2" s="43"/>
      <c r="SUX2" s="44"/>
      <c r="SUY2" s="43"/>
      <c r="SUZ2" s="44"/>
      <c r="SVA2" s="43"/>
      <c r="SVB2" s="44"/>
      <c r="SVC2" s="43"/>
      <c r="SVD2" s="44"/>
      <c r="SVE2" s="43"/>
      <c r="SVF2" s="44"/>
      <c r="SVG2" s="43"/>
      <c r="SVH2" s="44"/>
      <c r="SVI2" s="43"/>
      <c r="SVJ2" s="44"/>
      <c r="SVK2" s="43"/>
      <c r="SVL2" s="44"/>
      <c r="SVM2" s="43"/>
      <c r="SVN2" s="44"/>
      <c r="SVO2" s="43"/>
      <c r="SVP2" s="44"/>
      <c r="SVQ2" s="43"/>
      <c r="SVR2" s="44"/>
      <c r="SVS2" s="43"/>
      <c r="SVT2" s="44"/>
      <c r="SVU2" s="43"/>
      <c r="SVV2" s="44"/>
      <c r="SVW2" s="43"/>
      <c r="SVX2" s="44"/>
      <c r="SVY2" s="43"/>
      <c r="SVZ2" s="44"/>
      <c r="SWA2" s="43"/>
      <c r="SWB2" s="44"/>
      <c r="SWC2" s="43"/>
      <c r="SWD2" s="44"/>
      <c r="SWE2" s="43"/>
      <c r="SWF2" s="44"/>
      <c r="SWG2" s="43"/>
      <c r="SWH2" s="44"/>
      <c r="SWI2" s="43"/>
      <c r="SWJ2" s="44"/>
      <c r="SWK2" s="43"/>
      <c r="SWL2" s="44"/>
      <c r="SWM2" s="43"/>
      <c r="SWN2" s="44"/>
      <c r="SWO2" s="43"/>
      <c r="SWP2" s="44"/>
      <c r="SWQ2" s="43"/>
      <c r="SWR2" s="44"/>
      <c r="SWS2" s="43"/>
      <c r="SWT2" s="44"/>
      <c r="SWU2" s="43"/>
      <c r="SWV2" s="44"/>
      <c r="SWW2" s="43"/>
      <c r="SWX2" s="44"/>
      <c r="SWY2" s="43"/>
      <c r="SWZ2" s="44"/>
      <c r="SXA2" s="43"/>
      <c r="SXB2" s="44"/>
      <c r="SXC2" s="43"/>
      <c r="SXD2" s="44"/>
      <c r="SXE2" s="43"/>
      <c r="SXF2" s="44"/>
      <c r="SXG2" s="43"/>
      <c r="SXH2" s="44"/>
      <c r="SXI2" s="43"/>
      <c r="SXJ2" s="44"/>
      <c r="SXK2" s="43"/>
      <c r="SXL2" s="44"/>
      <c r="SXM2" s="43"/>
      <c r="SXN2" s="44"/>
      <c r="SXO2" s="43"/>
      <c r="SXP2" s="44"/>
      <c r="SXQ2" s="43"/>
      <c r="SXR2" s="44"/>
      <c r="SXS2" s="43"/>
      <c r="SXT2" s="44"/>
      <c r="SXU2" s="43"/>
      <c r="SXV2" s="44"/>
      <c r="SXW2" s="43"/>
      <c r="SXX2" s="44"/>
      <c r="SXY2" s="43"/>
      <c r="SXZ2" s="44"/>
      <c r="SYA2" s="43"/>
      <c r="SYB2" s="44"/>
      <c r="SYC2" s="43"/>
      <c r="SYD2" s="44"/>
      <c r="SYE2" s="43"/>
      <c r="SYF2" s="44"/>
      <c r="SYG2" s="43"/>
      <c r="SYH2" s="44"/>
      <c r="SYI2" s="43"/>
      <c r="SYJ2" s="44"/>
      <c r="SYK2" s="43"/>
      <c r="SYL2" s="44"/>
      <c r="SYM2" s="43"/>
      <c r="SYN2" s="44"/>
      <c r="SYO2" s="43"/>
      <c r="SYP2" s="44"/>
      <c r="SYQ2" s="43"/>
      <c r="SYR2" s="44"/>
      <c r="SYS2" s="43"/>
      <c r="SYT2" s="44"/>
      <c r="SYU2" s="43"/>
      <c r="SYV2" s="44"/>
      <c r="SYW2" s="43"/>
      <c r="SYX2" s="44"/>
      <c r="SYY2" s="43"/>
      <c r="SYZ2" s="44"/>
      <c r="SZA2" s="43"/>
      <c r="SZB2" s="44"/>
      <c r="SZC2" s="43"/>
      <c r="SZD2" s="44"/>
      <c r="SZE2" s="43"/>
      <c r="SZF2" s="44"/>
      <c r="SZG2" s="43"/>
      <c r="SZH2" s="44"/>
      <c r="SZI2" s="43"/>
      <c r="SZJ2" s="44"/>
      <c r="SZK2" s="43"/>
      <c r="SZL2" s="44"/>
      <c r="SZM2" s="43"/>
      <c r="SZN2" s="44"/>
      <c r="SZO2" s="43"/>
      <c r="SZP2" s="44"/>
      <c r="SZQ2" s="43"/>
      <c r="SZR2" s="44"/>
      <c r="SZS2" s="43"/>
      <c r="SZT2" s="44"/>
      <c r="SZU2" s="43"/>
      <c r="SZV2" s="44"/>
      <c r="SZW2" s="43"/>
      <c r="SZX2" s="44"/>
      <c r="SZY2" s="43"/>
      <c r="SZZ2" s="44"/>
      <c r="TAA2" s="43"/>
      <c r="TAB2" s="44"/>
      <c r="TAC2" s="43"/>
      <c r="TAD2" s="44"/>
      <c r="TAE2" s="43"/>
      <c r="TAF2" s="44"/>
      <c r="TAG2" s="43"/>
      <c r="TAH2" s="44"/>
      <c r="TAI2" s="43"/>
      <c r="TAJ2" s="44"/>
      <c r="TAK2" s="43"/>
      <c r="TAL2" s="44"/>
      <c r="TAM2" s="43"/>
      <c r="TAN2" s="44"/>
      <c r="TAO2" s="43"/>
      <c r="TAP2" s="44"/>
      <c r="TAQ2" s="43"/>
      <c r="TAR2" s="44"/>
      <c r="TAS2" s="43"/>
      <c r="TAT2" s="44"/>
      <c r="TAU2" s="43"/>
      <c r="TAV2" s="44"/>
      <c r="TAW2" s="43"/>
      <c r="TAX2" s="44"/>
      <c r="TAY2" s="43"/>
      <c r="TAZ2" s="44"/>
      <c r="TBA2" s="43"/>
      <c r="TBB2" s="44"/>
      <c r="TBC2" s="43"/>
      <c r="TBD2" s="44"/>
      <c r="TBE2" s="43"/>
      <c r="TBF2" s="44"/>
      <c r="TBG2" s="43"/>
      <c r="TBH2" s="44"/>
      <c r="TBI2" s="43"/>
      <c r="TBJ2" s="44"/>
      <c r="TBK2" s="43"/>
      <c r="TBL2" s="44"/>
      <c r="TBM2" s="43"/>
      <c r="TBN2" s="44"/>
      <c r="TBO2" s="43"/>
      <c r="TBP2" s="44"/>
      <c r="TBQ2" s="43"/>
      <c r="TBR2" s="44"/>
      <c r="TBS2" s="43"/>
      <c r="TBT2" s="44"/>
      <c r="TBU2" s="43"/>
      <c r="TBV2" s="44"/>
      <c r="TBW2" s="43"/>
      <c r="TBX2" s="44"/>
      <c r="TBY2" s="43"/>
      <c r="TBZ2" s="44"/>
      <c r="TCA2" s="43"/>
      <c r="TCB2" s="44"/>
      <c r="TCC2" s="43"/>
      <c r="TCD2" s="44"/>
      <c r="TCE2" s="43"/>
      <c r="TCF2" s="44"/>
      <c r="TCG2" s="43"/>
      <c r="TCH2" s="44"/>
      <c r="TCI2" s="43"/>
      <c r="TCJ2" s="44"/>
      <c r="TCK2" s="43"/>
      <c r="TCL2" s="44"/>
      <c r="TCM2" s="43"/>
      <c r="TCN2" s="44"/>
      <c r="TCO2" s="43"/>
      <c r="TCP2" s="44"/>
      <c r="TCQ2" s="43"/>
      <c r="TCR2" s="44"/>
      <c r="TCS2" s="43"/>
      <c r="TCT2" s="44"/>
      <c r="TCU2" s="43"/>
      <c r="TCV2" s="44"/>
      <c r="TCW2" s="43"/>
      <c r="TCX2" s="44"/>
      <c r="TCY2" s="43"/>
      <c r="TCZ2" s="44"/>
      <c r="TDA2" s="43"/>
      <c r="TDB2" s="44"/>
      <c r="TDC2" s="43"/>
      <c r="TDD2" s="44"/>
      <c r="TDE2" s="43"/>
      <c r="TDF2" s="44"/>
      <c r="TDG2" s="43"/>
      <c r="TDH2" s="44"/>
      <c r="TDI2" s="43"/>
      <c r="TDJ2" s="44"/>
      <c r="TDK2" s="43"/>
      <c r="TDL2" s="44"/>
      <c r="TDM2" s="43"/>
      <c r="TDN2" s="44"/>
      <c r="TDO2" s="43"/>
      <c r="TDP2" s="44"/>
      <c r="TDQ2" s="43"/>
      <c r="TDR2" s="44"/>
      <c r="TDS2" s="43"/>
      <c r="TDT2" s="44"/>
      <c r="TDU2" s="43"/>
      <c r="TDV2" s="44"/>
      <c r="TDW2" s="43"/>
      <c r="TDX2" s="44"/>
      <c r="TDY2" s="43"/>
      <c r="TDZ2" s="44"/>
      <c r="TEA2" s="43"/>
      <c r="TEB2" s="44"/>
      <c r="TEC2" s="43"/>
      <c r="TED2" s="44"/>
      <c r="TEE2" s="43"/>
      <c r="TEF2" s="44"/>
      <c r="TEG2" s="43"/>
      <c r="TEH2" s="44"/>
      <c r="TEI2" s="43"/>
      <c r="TEJ2" s="44"/>
      <c r="TEK2" s="43"/>
      <c r="TEL2" s="44"/>
      <c r="TEM2" s="43"/>
      <c r="TEN2" s="44"/>
      <c r="TEO2" s="43"/>
      <c r="TEP2" s="44"/>
      <c r="TEQ2" s="43"/>
      <c r="TER2" s="44"/>
      <c r="TES2" s="43"/>
      <c r="TET2" s="44"/>
      <c r="TEU2" s="43"/>
      <c r="TEV2" s="44"/>
      <c r="TEW2" s="43"/>
      <c r="TEX2" s="44"/>
      <c r="TEY2" s="43"/>
      <c r="TEZ2" s="44"/>
      <c r="TFA2" s="43"/>
      <c r="TFB2" s="44"/>
      <c r="TFC2" s="43"/>
      <c r="TFD2" s="44"/>
      <c r="TFE2" s="43"/>
      <c r="TFF2" s="44"/>
      <c r="TFG2" s="43"/>
      <c r="TFH2" s="44"/>
      <c r="TFI2" s="43"/>
      <c r="TFJ2" s="44"/>
      <c r="TFK2" s="43"/>
      <c r="TFL2" s="44"/>
      <c r="TFM2" s="43"/>
      <c r="TFN2" s="44"/>
      <c r="TFO2" s="43"/>
      <c r="TFP2" s="44"/>
      <c r="TFQ2" s="43"/>
      <c r="TFR2" s="44"/>
      <c r="TFS2" s="43"/>
      <c r="TFT2" s="44"/>
      <c r="TFU2" s="43"/>
      <c r="TFV2" s="44"/>
      <c r="TFW2" s="43"/>
      <c r="TFX2" s="44"/>
      <c r="TFY2" s="43"/>
      <c r="TFZ2" s="44"/>
      <c r="TGA2" s="43"/>
      <c r="TGB2" s="44"/>
      <c r="TGC2" s="43"/>
      <c r="TGD2" s="44"/>
      <c r="TGE2" s="43"/>
      <c r="TGF2" s="44"/>
      <c r="TGG2" s="43"/>
      <c r="TGH2" s="44"/>
      <c r="TGI2" s="43"/>
      <c r="TGJ2" s="44"/>
      <c r="TGK2" s="43"/>
      <c r="TGL2" s="44"/>
      <c r="TGM2" s="43"/>
      <c r="TGN2" s="44"/>
      <c r="TGO2" s="43"/>
      <c r="TGP2" s="44"/>
      <c r="TGQ2" s="43"/>
      <c r="TGR2" s="44"/>
      <c r="TGS2" s="43"/>
      <c r="TGT2" s="44"/>
      <c r="TGU2" s="43"/>
      <c r="TGV2" s="44"/>
      <c r="TGW2" s="43"/>
      <c r="TGX2" s="44"/>
      <c r="TGY2" s="43"/>
      <c r="TGZ2" s="44"/>
      <c r="THA2" s="43"/>
      <c r="THB2" s="44"/>
      <c r="THC2" s="43"/>
      <c r="THD2" s="44"/>
      <c r="THE2" s="43"/>
      <c r="THF2" s="44"/>
      <c r="THG2" s="43"/>
      <c r="THH2" s="44"/>
      <c r="THI2" s="43"/>
      <c r="THJ2" s="44"/>
      <c r="THK2" s="43"/>
      <c r="THL2" s="44"/>
      <c r="THM2" s="43"/>
      <c r="THN2" s="44"/>
      <c r="THO2" s="43"/>
      <c r="THP2" s="44"/>
      <c r="THQ2" s="43"/>
      <c r="THR2" s="44"/>
      <c r="THS2" s="43"/>
      <c r="THT2" s="44"/>
      <c r="THU2" s="43"/>
      <c r="THV2" s="44"/>
      <c r="THW2" s="43"/>
      <c r="THX2" s="44"/>
      <c r="THY2" s="43"/>
      <c r="THZ2" s="44"/>
      <c r="TIA2" s="43"/>
      <c r="TIB2" s="44"/>
      <c r="TIC2" s="43"/>
      <c r="TID2" s="44"/>
      <c r="TIE2" s="43"/>
      <c r="TIF2" s="44"/>
      <c r="TIG2" s="43"/>
      <c r="TIH2" s="44"/>
      <c r="TII2" s="43"/>
      <c r="TIJ2" s="44"/>
      <c r="TIK2" s="43"/>
      <c r="TIL2" s="44"/>
      <c r="TIM2" s="43"/>
      <c r="TIN2" s="44"/>
      <c r="TIO2" s="43"/>
      <c r="TIP2" s="44"/>
      <c r="TIQ2" s="43"/>
      <c r="TIR2" s="44"/>
      <c r="TIS2" s="43"/>
      <c r="TIT2" s="44"/>
      <c r="TIU2" s="43"/>
      <c r="TIV2" s="44"/>
      <c r="TIW2" s="43"/>
      <c r="TIX2" s="44"/>
      <c r="TIY2" s="43"/>
      <c r="TIZ2" s="44"/>
      <c r="TJA2" s="43"/>
      <c r="TJB2" s="44"/>
      <c r="TJC2" s="43"/>
      <c r="TJD2" s="44"/>
      <c r="TJE2" s="43"/>
      <c r="TJF2" s="44"/>
      <c r="TJG2" s="43"/>
      <c r="TJH2" s="44"/>
      <c r="TJI2" s="43"/>
      <c r="TJJ2" s="44"/>
      <c r="TJK2" s="43"/>
      <c r="TJL2" s="44"/>
      <c r="TJM2" s="43"/>
      <c r="TJN2" s="44"/>
      <c r="TJO2" s="43"/>
      <c r="TJP2" s="44"/>
      <c r="TJQ2" s="43"/>
      <c r="TJR2" s="44"/>
      <c r="TJS2" s="43"/>
      <c r="TJT2" s="44"/>
      <c r="TJU2" s="43"/>
      <c r="TJV2" s="44"/>
      <c r="TJW2" s="43"/>
      <c r="TJX2" s="44"/>
      <c r="TJY2" s="43"/>
      <c r="TJZ2" s="44"/>
      <c r="TKA2" s="43"/>
      <c r="TKB2" s="44"/>
      <c r="TKC2" s="43"/>
      <c r="TKD2" s="44"/>
      <c r="TKE2" s="43"/>
      <c r="TKF2" s="44"/>
      <c r="TKG2" s="43"/>
      <c r="TKH2" s="44"/>
      <c r="TKI2" s="43"/>
      <c r="TKJ2" s="44"/>
      <c r="TKK2" s="43"/>
      <c r="TKL2" s="44"/>
      <c r="TKM2" s="43"/>
      <c r="TKN2" s="44"/>
      <c r="TKO2" s="43"/>
      <c r="TKP2" s="44"/>
      <c r="TKQ2" s="43"/>
      <c r="TKR2" s="44"/>
      <c r="TKS2" s="43"/>
      <c r="TKT2" s="44"/>
      <c r="TKU2" s="43"/>
      <c r="TKV2" s="44"/>
      <c r="TKW2" s="43"/>
      <c r="TKX2" s="44"/>
      <c r="TKY2" s="43"/>
      <c r="TKZ2" s="44"/>
      <c r="TLA2" s="43"/>
      <c r="TLB2" s="44"/>
      <c r="TLC2" s="43"/>
      <c r="TLD2" s="44"/>
      <c r="TLE2" s="43"/>
      <c r="TLF2" s="44"/>
      <c r="TLG2" s="43"/>
      <c r="TLH2" s="44"/>
      <c r="TLI2" s="43"/>
      <c r="TLJ2" s="44"/>
      <c r="TLK2" s="43"/>
      <c r="TLL2" s="44"/>
      <c r="TLM2" s="43"/>
      <c r="TLN2" s="44"/>
      <c r="TLO2" s="43"/>
      <c r="TLP2" s="44"/>
      <c r="TLQ2" s="43"/>
      <c r="TLR2" s="44"/>
      <c r="TLS2" s="43"/>
      <c r="TLT2" s="44"/>
      <c r="TLU2" s="43"/>
      <c r="TLV2" s="44"/>
      <c r="TLW2" s="43"/>
      <c r="TLX2" s="44"/>
      <c r="TLY2" s="43"/>
      <c r="TLZ2" s="44"/>
      <c r="TMA2" s="43"/>
      <c r="TMB2" s="44"/>
      <c r="TMC2" s="43"/>
      <c r="TMD2" s="44"/>
      <c r="TME2" s="43"/>
      <c r="TMF2" s="44"/>
      <c r="TMG2" s="43"/>
      <c r="TMH2" s="44"/>
      <c r="TMI2" s="43"/>
      <c r="TMJ2" s="44"/>
      <c r="TMK2" s="43"/>
      <c r="TML2" s="44"/>
      <c r="TMM2" s="43"/>
      <c r="TMN2" s="44"/>
      <c r="TMO2" s="43"/>
      <c r="TMP2" s="44"/>
      <c r="TMQ2" s="43"/>
      <c r="TMR2" s="44"/>
      <c r="TMS2" s="43"/>
      <c r="TMT2" s="44"/>
      <c r="TMU2" s="43"/>
      <c r="TMV2" s="44"/>
      <c r="TMW2" s="43"/>
      <c r="TMX2" s="44"/>
      <c r="TMY2" s="43"/>
      <c r="TMZ2" s="44"/>
      <c r="TNA2" s="43"/>
      <c r="TNB2" s="44"/>
      <c r="TNC2" s="43"/>
      <c r="TND2" s="44"/>
      <c r="TNE2" s="43"/>
      <c r="TNF2" s="44"/>
      <c r="TNG2" s="43"/>
      <c r="TNH2" s="44"/>
      <c r="TNI2" s="43"/>
      <c r="TNJ2" s="44"/>
      <c r="TNK2" s="43"/>
      <c r="TNL2" s="44"/>
      <c r="TNM2" s="43"/>
      <c r="TNN2" s="44"/>
      <c r="TNO2" s="43"/>
      <c r="TNP2" s="44"/>
      <c r="TNQ2" s="43"/>
      <c r="TNR2" s="44"/>
      <c r="TNS2" s="43"/>
      <c r="TNT2" s="44"/>
      <c r="TNU2" s="43"/>
      <c r="TNV2" s="44"/>
      <c r="TNW2" s="43"/>
      <c r="TNX2" s="44"/>
      <c r="TNY2" s="43"/>
      <c r="TNZ2" s="44"/>
      <c r="TOA2" s="43"/>
      <c r="TOB2" s="44"/>
      <c r="TOC2" s="43"/>
      <c r="TOD2" s="44"/>
      <c r="TOE2" s="43"/>
      <c r="TOF2" s="44"/>
      <c r="TOG2" s="43"/>
      <c r="TOH2" s="44"/>
      <c r="TOI2" s="43"/>
      <c r="TOJ2" s="44"/>
      <c r="TOK2" s="43"/>
      <c r="TOL2" s="44"/>
      <c r="TOM2" s="43"/>
      <c r="TON2" s="44"/>
      <c r="TOO2" s="43"/>
      <c r="TOP2" s="44"/>
      <c r="TOQ2" s="43"/>
      <c r="TOR2" s="44"/>
      <c r="TOS2" s="43"/>
      <c r="TOT2" s="44"/>
      <c r="TOU2" s="43"/>
      <c r="TOV2" s="44"/>
      <c r="TOW2" s="43"/>
      <c r="TOX2" s="44"/>
      <c r="TOY2" s="43"/>
      <c r="TOZ2" s="44"/>
      <c r="TPA2" s="43"/>
      <c r="TPB2" s="44"/>
      <c r="TPC2" s="43"/>
      <c r="TPD2" s="44"/>
      <c r="TPE2" s="43"/>
      <c r="TPF2" s="44"/>
      <c r="TPG2" s="43"/>
      <c r="TPH2" s="44"/>
      <c r="TPI2" s="43"/>
      <c r="TPJ2" s="44"/>
      <c r="TPK2" s="43"/>
      <c r="TPL2" s="44"/>
      <c r="TPM2" s="43"/>
      <c r="TPN2" s="44"/>
      <c r="TPO2" s="43"/>
      <c r="TPP2" s="44"/>
      <c r="TPQ2" s="43"/>
      <c r="TPR2" s="44"/>
      <c r="TPS2" s="43"/>
      <c r="TPT2" s="44"/>
      <c r="TPU2" s="43"/>
      <c r="TPV2" s="44"/>
      <c r="TPW2" s="43"/>
      <c r="TPX2" s="44"/>
      <c r="TPY2" s="43"/>
      <c r="TPZ2" s="44"/>
      <c r="TQA2" s="43"/>
      <c r="TQB2" s="44"/>
      <c r="TQC2" s="43"/>
      <c r="TQD2" s="44"/>
      <c r="TQE2" s="43"/>
      <c r="TQF2" s="44"/>
      <c r="TQG2" s="43"/>
      <c r="TQH2" s="44"/>
      <c r="TQI2" s="43"/>
      <c r="TQJ2" s="44"/>
      <c r="TQK2" s="43"/>
      <c r="TQL2" s="44"/>
      <c r="TQM2" s="43"/>
      <c r="TQN2" s="44"/>
      <c r="TQO2" s="43"/>
      <c r="TQP2" s="44"/>
      <c r="TQQ2" s="43"/>
      <c r="TQR2" s="44"/>
      <c r="TQS2" s="43"/>
      <c r="TQT2" s="44"/>
      <c r="TQU2" s="43"/>
      <c r="TQV2" s="44"/>
      <c r="TQW2" s="43"/>
      <c r="TQX2" s="44"/>
      <c r="TQY2" s="43"/>
      <c r="TQZ2" s="44"/>
      <c r="TRA2" s="43"/>
      <c r="TRB2" s="44"/>
      <c r="TRC2" s="43"/>
      <c r="TRD2" s="44"/>
      <c r="TRE2" s="43"/>
      <c r="TRF2" s="44"/>
      <c r="TRG2" s="43"/>
      <c r="TRH2" s="44"/>
      <c r="TRI2" s="43"/>
      <c r="TRJ2" s="44"/>
      <c r="TRK2" s="43"/>
      <c r="TRL2" s="44"/>
      <c r="TRM2" s="43"/>
      <c r="TRN2" s="44"/>
      <c r="TRO2" s="43"/>
      <c r="TRP2" s="44"/>
      <c r="TRQ2" s="43"/>
      <c r="TRR2" s="44"/>
      <c r="TRS2" s="43"/>
      <c r="TRT2" s="44"/>
      <c r="TRU2" s="43"/>
      <c r="TRV2" s="44"/>
      <c r="TRW2" s="43"/>
      <c r="TRX2" s="44"/>
      <c r="TRY2" s="43"/>
      <c r="TRZ2" s="44"/>
      <c r="TSA2" s="43"/>
      <c r="TSB2" s="44"/>
      <c r="TSC2" s="43"/>
      <c r="TSD2" s="44"/>
      <c r="TSE2" s="43"/>
      <c r="TSF2" s="44"/>
      <c r="TSG2" s="43"/>
      <c r="TSH2" s="44"/>
      <c r="TSI2" s="43"/>
      <c r="TSJ2" s="44"/>
      <c r="TSK2" s="43"/>
      <c r="TSL2" s="44"/>
      <c r="TSM2" s="43"/>
      <c r="TSN2" s="44"/>
      <c r="TSO2" s="43"/>
      <c r="TSP2" s="44"/>
      <c r="TSQ2" s="43"/>
      <c r="TSR2" s="44"/>
      <c r="TSS2" s="43"/>
      <c r="TST2" s="44"/>
      <c r="TSU2" s="43"/>
      <c r="TSV2" s="44"/>
      <c r="TSW2" s="43"/>
      <c r="TSX2" s="44"/>
      <c r="TSY2" s="43"/>
      <c r="TSZ2" s="44"/>
      <c r="TTA2" s="43"/>
      <c r="TTB2" s="44"/>
      <c r="TTC2" s="43"/>
      <c r="TTD2" s="44"/>
      <c r="TTE2" s="43"/>
      <c r="TTF2" s="44"/>
      <c r="TTG2" s="43"/>
      <c r="TTH2" s="44"/>
      <c r="TTI2" s="43"/>
      <c r="TTJ2" s="44"/>
      <c r="TTK2" s="43"/>
      <c r="TTL2" s="44"/>
      <c r="TTM2" s="43"/>
      <c r="TTN2" s="44"/>
      <c r="TTO2" s="43"/>
      <c r="TTP2" s="44"/>
      <c r="TTQ2" s="43"/>
      <c r="TTR2" s="44"/>
      <c r="TTS2" s="43"/>
      <c r="TTT2" s="44"/>
      <c r="TTU2" s="43"/>
      <c r="TTV2" s="44"/>
      <c r="TTW2" s="43"/>
      <c r="TTX2" s="44"/>
      <c r="TTY2" s="43"/>
      <c r="TTZ2" s="44"/>
      <c r="TUA2" s="43"/>
      <c r="TUB2" s="44"/>
      <c r="TUC2" s="43"/>
      <c r="TUD2" s="44"/>
      <c r="TUE2" s="43"/>
      <c r="TUF2" s="44"/>
      <c r="TUG2" s="43"/>
      <c r="TUH2" s="44"/>
      <c r="TUI2" s="43"/>
      <c r="TUJ2" s="44"/>
      <c r="TUK2" s="43"/>
      <c r="TUL2" s="44"/>
      <c r="TUM2" s="43"/>
      <c r="TUN2" s="44"/>
      <c r="TUO2" s="43"/>
      <c r="TUP2" s="44"/>
      <c r="TUQ2" s="43"/>
      <c r="TUR2" s="44"/>
      <c r="TUS2" s="43"/>
      <c r="TUT2" s="44"/>
      <c r="TUU2" s="43"/>
      <c r="TUV2" s="44"/>
      <c r="TUW2" s="43"/>
      <c r="TUX2" s="44"/>
      <c r="TUY2" s="43"/>
      <c r="TUZ2" s="44"/>
      <c r="TVA2" s="43"/>
      <c r="TVB2" s="44"/>
      <c r="TVC2" s="43"/>
      <c r="TVD2" s="44"/>
      <c r="TVE2" s="43"/>
      <c r="TVF2" s="44"/>
      <c r="TVG2" s="43"/>
      <c r="TVH2" s="44"/>
      <c r="TVI2" s="43"/>
      <c r="TVJ2" s="44"/>
      <c r="TVK2" s="43"/>
      <c r="TVL2" s="44"/>
      <c r="TVM2" s="43"/>
      <c r="TVN2" s="44"/>
      <c r="TVO2" s="43"/>
      <c r="TVP2" s="44"/>
      <c r="TVQ2" s="43"/>
      <c r="TVR2" s="44"/>
      <c r="TVS2" s="43"/>
      <c r="TVT2" s="44"/>
      <c r="TVU2" s="43"/>
      <c r="TVV2" s="44"/>
      <c r="TVW2" s="43"/>
      <c r="TVX2" s="44"/>
      <c r="TVY2" s="43"/>
      <c r="TVZ2" s="44"/>
      <c r="TWA2" s="43"/>
      <c r="TWB2" s="44"/>
      <c r="TWC2" s="43"/>
      <c r="TWD2" s="44"/>
      <c r="TWE2" s="43"/>
      <c r="TWF2" s="44"/>
      <c r="TWG2" s="43"/>
      <c r="TWH2" s="44"/>
      <c r="TWI2" s="43"/>
      <c r="TWJ2" s="44"/>
      <c r="TWK2" s="43"/>
      <c r="TWL2" s="44"/>
      <c r="TWM2" s="43"/>
      <c r="TWN2" s="44"/>
      <c r="TWO2" s="43"/>
      <c r="TWP2" s="44"/>
      <c r="TWQ2" s="43"/>
      <c r="TWR2" s="44"/>
      <c r="TWS2" s="43"/>
      <c r="TWT2" s="44"/>
      <c r="TWU2" s="43"/>
      <c r="TWV2" s="44"/>
      <c r="TWW2" s="43"/>
      <c r="TWX2" s="44"/>
      <c r="TWY2" s="43"/>
      <c r="TWZ2" s="44"/>
      <c r="TXA2" s="43"/>
      <c r="TXB2" s="44"/>
      <c r="TXC2" s="43"/>
      <c r="TXD2" s="44"/>
      <c r="TXE2" s="43"/>
      <c r="TXF2" s="44"/>
      <c r="TXG2" s="43"/>
      <c r="TXH2" s="44"/>
      <c r="TXI2" s="43"/>
      <c r="TXJ2" s="44"/>
      <c r="TXK2" s="43"/>
      <c r="TXL2" s="44"/>
      <c r="TXM2" s="43"/>
      <c r="TXN2" s="44"/>
      <c r="TXO2" s="43"/>
      <c r="TXP2" s="44"/>
      <c r="TXQ2" s="43"/>
      <c r="TXR2" s="44"/>
      <c r="TXS2" s="43"/>
      <c r="TXT2" s="44"/>
      <c r="TXU2" s="43"/>
      <c r="TXV2" s="44"/>
      <c r="TXW2" s="43"/>
      <c r="TXX2" s="44"/>
      <c r="TXY2" s="43"/>
      <c r="TXZ2" s="44"/>
      <c r="TYA2" s="43"/>
      <c r="TYB2" s="44"/>
      <c r="TYC2" s="43"/>
      <c r="TYD2" s="44"/>
      <c r="TYE2" s="43"/>
      <c r="TYF2" s="44"/>
      <c r="TYG2" s="43"/>
      <c r="TYH2" s="44"/>
      <c r="TYI2" s="43"/>
      <c r="TYJ2" s="44"/>
      <c r="TYK2" s="43"/>
      <c r="TYL2" s="44"/>
      <c r="TYM2" s="43"/>
      <c r="TYN2" s="44"/>
      <c r="TYO2" s="43"/>
      <c r="TYP2" s="44"/>
      <c r="TYQ2" s="43"/>
      <c r="TYR2" s="44"/>
      <c r="TYS2" s="43"/>
      <c r="TYT2" s="44"/>
      <c r="TYU2" s="43"/>
      <c r="TYV2" s="44"/>
      <c r="TYW2" s="43"/>
      <c r="TYX2" s="44"/>
      <c r="TYY2" s="43"/>
      <c r="TYZ2" s="44"/>
      <c r="TZA2" s="43"/>
      <c r="TZB2" s="44"/>
      <c r="TZC2" s="43"/>
      <c r="TZD2" s="44"/>
      <c r="TZE2" s="43"/>
      <c r="TZF2" s="44"/>
      <c r="TZG2" s="43"/>
      <c r="TZH2" s="44"/>
      <c r="TZI2" s="43"/>
      <c r="TZJ2" s="44"/>
      <c r="TZK2" s="43"/>
      <c r="TZL2" s="44"/>
      <c r="TZM2" s="43"/>
      <c r="TZN2" s="44"/>
      <c r="TZO2" s="43"/>
      <c r="TZP2" s="44"/>
      <c r="TZQ2" s="43"/>
      <c r="TZR2" s="44"/>
      <c r="TZS2" s="43"/>
      <c r="TZT2" s="44"/>
      <c r="TZU2" s="43"/>
      <c r="TZV2" s="44"/>
      <c r="TZW2" s="43"/>
      <c r="TZX2" s="44"/>
      <c r="TZY2" s="43"/>
      <c r="TZZ2" s="44"/>
      <c r="UAA2" s="43"/>
      <c r="UAB2" s="44"/>
      <c r="UAC2" s="43"/>
      <c r="UAD2" s="44"/>
      <c r="UAE2" s="43"/>
      <c r="UAF2" s="44"/>
      <c r="UAG2" s="43"/>
      <c r="UAH2" s="44"/>
      <c r="UAI2" s="43"/>
      <c r="UAJ2" s="44"/>
      <c r="UAK2" s="43"/>
      <c r="UAL2" s="44"/>
      <c r="UAM2" s="43"/>
      <c r="UAN2" s="44"/>
      <c r="UAO2" s="43"/>
      <c r="UAP2" s="44"/>
      <c r="UAQ2" s="43"/>
      <c r="UAR2" s="44"/>
      <c r="UAS2" s="43"/>
      <c r="UAT2" s="44"/>
      <c r="UAU2" s="43"/>
      <c r="UAV2" s="44"/>
      <c r="UAW2" s="43"/>
      <c r="UAX2" s="44"/>
      <c r="UAY2" s="43"/>
      <c r="UAZ2" s="44"/>
      <c r="UBA2" s="43"/>
      <c r="UBB2" s="44"/>
      <c r="UBC2" s="43"/>
      <c r="UBD2" s="44"/>
      <c r="UBE2" s="43"/>
      <c r="UBF2" s="44"/>
      <c r="UBG2" s="43"/>
      <c r="UBH2" s="44"/>
      <c r="UBI2" s="43"/>
      <c r="UBJ2" s="44"/>
      <c r="UBK2" s="43"/>
      <c r="UBL2" s="44"/>
      <c r="UBM2" s="43"/>
      <c r="UBN2" s="44"/>
      <c r="UBO2" s="43"/>
      <c r="UBP2" s="44"/>
      <c r="UBQ2" s="43"/>
      <c r="UBR2" s="44"/>
      <c r="UBS2" s="43"/>
      <c r="UBT2" s="44"/>
      <c r="UBU2" s="43"/>
      <c r="UBV2" s="44"/>
      <c r="UBW2" s="43"/>
      <c r="UBX2" s="44"/>
      <c r="UBY2" s="43"/>
      <c r="UBZ2" s="44"/>
      <c r="UCA2" s="43"/>
      <c r="UCB2" s="44"/>
      <c r="UCC2" s="43"/>
      <c r="UCD2" s="44"/>
      <c r="UCE2" s="43"/>
      <c r="UCF2" s="44"/>
      <c r="UCG2" s="43"/>
      <c r="UCH2" s="44"/>
      <c r="UCI2" s="43"/>
      <c r="UCJ2" s="44"/>
      <c r="UCK2" s="43"/>
      <c r="UCL2" s="44"/>
      <c r="UCM2" s="43"/>
      <c r="UCN2" s="44"/>
      <c r="UCO2" s="43"/>
      <c r="UCP2" s="44"/>
      <c r="UCQ2" s="43"/>
      <c r="UCR2" s="44"/>
      <c r="UCS2" s="43"/>
      <c r="UCT2" s="44"/>
      <c r="UCU2" s="43"/>
      <c r="UCV2" s="44"/>
      <c r="UCW2" s="43"/>
      <c r="UCX2" s="44"/>
      <c r="UCY2" s="43"/>
      <c r="UCZ2" s="44"/>
      <c r="UDA2" s="43"/>
      <c r="UDB2" s="44"/>
      <c r="UDC2" s="43"/>
      <c r="UDD2" s="44"/>
      <c r="UDE2" s="43"/>
      <c r="UDF2" s="44"/>
      <c r="UDG2" s="43"/>
      <c r="UDH2" s="44"/>
      <c r="UDI2" s="43"/>
      <c r="UDJ2" s="44"/>
      <c r="UDK2" s="43"/>
      <c r="UDL2" s="44"/>
      <c r="UDM2" s="43"/>
      <c r="UDN2" s="44"/>
      <c r="UDO2" s="43"/>
      <c r="UDP2" s="44"/>
      <c r="UDQ2" s="43"/>
      <c r="UDR2" s="44"/>
      <c r="UDS2" s="43"/>
      <c r="UDT2" s="44"/>
      <c r="UDU2" s="43"/>
      <c r="UDV2" s="44"/>
      <c r="UDW2" s="43"/>
      <c r="UDX2" s="44"/>
      <c r="UDY2" s="43"/>
      <c r="UDZ2" s="44"/>
      <c r="UEA2" s="43"/>
      <c r="UEB2" s="44"/>
      <c r="UEC2" s="43"/>
      <c r="UED2" s="44"/>
      <c r="UEE2" s="43"/>
      <c r="UEF2" s="44"/>
      <c r="UEG2" s="43"/>
      <c r="UEH2" s="44"/>
      <c r="UEI2" s="43"/>
      <c r="UEJ2" s="44"/>
      <c r="UEK2" s="43"/>
      <c r="UEL2" s="44"/>
      <c r="UEM2" s="43"/>
      <c r="UEN2" s="44"/>
      <c r="UEO2" s="43"/>
      <c r="UEP2" s="44"/>
      <c r="UEQ2" s="43"/>
      <c r="UER2" s="44"/>
      <c r="UES2" s="43"/>
      <c r="UET2" s="44"/>
      <c r="UEU2" s="43"/>
      <c r="UEV2" s="44"/>
      <c r="UEW2" s="43"/>
      <c r="UEX2" s="44"/>
      <c r="UEY2" s="43"/>
      <c r="UEZ2" s="44"/>
      <c r="UFA2" s="43"/>
      <c r="UFB2" s="44"/>
      <c r="UFC2" s="43"/>
      <c r="UFD2" s="44"/>
      <c r="UFE2" s="43"/>
      <c r="UFF2" s="44"/>
      <c r="UFG2" s="43"/>
      <c r="UFH2" s="44"/>
      <c r="UFI2" s="43"/>
      <c r="UFJ2" s="44"/>
      <c r="UFK2" s="43"/>
      <c r="UFL2" s="44"/>
      <c r="UFM2" s="43"/>
      <c r="UFN2" s="44"/>
      <c r="UFO2" s="43"/>
      <c r="UFP2" s="44"/>
      <c r="UFQ2" s="43"/>
      <c r="UFR2" s="44"/>
      <c r="UFS2" s="43"/>
      <c r="UFT2" s="44"/>
      <c r="UFU2" s="43"/>
      <c r="UFV2" s="44"/>
      <c r="UFW2" s="43"/>
      <c r="UFX2" s="44"/>
      <c r="UFY2" s="43"/>
      <c r="UFZ2" s="44"/>
      <c r="UGA2" s="43"/>
      <c r="UGB2" s="44"/>
      <c r="UGC2" s="43"/>
      <c r="UGD2" s="44"/>
      <c r="UGE2" s="43"/>
      <c r="UGF2" s="44"/>
      <c r="UGG2" s="43"/>
      <c r="UGH2" s="44"/>
      <c r="UGI2" s="43"/>
      <c r="UGJ2" s="44"/>
      <c r="UGK2" s="43"/>
      <c r="UGL2" s="44"/>
      <c r="UGM2" s="43"/>
      <c r="UGN2" s="44"/>
      <c r="UGO2" s="43"/>
      <c r="UGP2" s="44"/>
      <c r="UGQ2" s="43"/>
      <c r="UGR2" s="44"/>
      <c r="UGS2" s="43"/>
      <c r="UGT2" s="44"/>
      <c r="UGU2" s="43"/>
      <c r="UGV2" s="44"/>
      <c r="UGW2" s="43"/>
      <c r="UGX2" s="44"/>
      <c r="UGY2" s="43"/>
      <c r="UGZ2" s="44"/>
      <c r="UHA2" s="43"/>
      <c r="UHB2" s="44"/>
      <c r="UHC2" s="43"/>
      <c r="UHD2" s="44"/>
      <c r="UHE2" s="43"/>
      <c r="UHF2" s="44"/>
      <c r="UHG2" s="43"/>
      <c r="UHH2" s="44"/>
      <c r="UHI2" s="43"/>
      <c r="UHJ2" s="44"/>
      <c r="UHK2" s="43"/>
      <c r="UHL2" s="44"/>
      <c r="UHM2" s="43"/>
      <c r="UHN2" s="44"/>
      <c r="UHO2" s="43"/>
      <c r="UHP2" s="44"/>
      <c r="UHQ2" s="43"/>
      <c r="UHR2" s="44"/>
      <c r="UHS2" s="43"/>
      <c r="UHT2" s="44"/>
      <c r="UHU2" s="43"/>
      <c r="UHV2" s="44"/>
      <c r="UHW2" s="43"/>
      <c r="UHX2" s="44"/>
      <c r="UHY2" s="43"/>
      <c r="UHZ2" s="44"/>
      <c r="UIA2" s="43"/>
      <c r="UIB2" s="44"/>
      <c r="UIC2" s="43"/>
      <c r="UID2" s="44"/>
      <c r="UIE2" s="43"/>
      <c r="UIF2" s="44"/>
      <c r="UIG2" s="43"/>
      <c r="UIH2" s="44"/>
      <c r="UII2" s="43"/>
      <c r="UIJ2" s="44"/>
      <c r="UIK2" s="43"/>
      <c r="UIL2" s="44"/>
      <c r="UIM2" s="43"/>
      <c r="UIN2" s="44"/>
      <c r="UIO2" s="43"/>
      <c r="UIP2" s="44"/>
      <c r="UIQ2" s="43"/>
      <c r="UIR2" s="44"/>
      <c r="UIS2" s="43"/>
      <c r="UIT2" s="44"/>
      <c r="UIU2" s="43"/>
      <c r="UIV2" s="44"/>
      <c r="UIW2" s="43"/>
      <c r="UIX2" s="44"/>
      <c r="UIY2" s="43"/>
      <c r="UIZ2" s="44"/>
      <c r="UJA2" s="43"/>
      <c r="UJB2" s="44"/>
      <c r="UJC2" s="43"/>
      <c r="UJD2" s="44"/>
      <c r="UJE2" s="43"/>
      <c r="UJF2" s="44"/>
      <c r="UJG2" s="43"/>
      <c r="UJH2" s="44"/>
      <c r="UJI2" s="43"/>
      <c r="UJJ2" s="44"/>
      <c r="UJK2" s="43"/>
      <c r="UJL2" s="44"/>
      <c r="UJM2" s="43"/>
      <c r="UJN2" s="44"/>
      <c r="UJO2" s="43"/>
      <c r="UJP2" s="44"/>
      <c r="UJQ2" s="43"/>
      <c r="UJR2" s="44"/>
      <c r="UJS2" s="43"/>
      <c r="UJT2" s="44"/>
      <c r="UJU2" s="43"/>
      <c r="UJV2" s="44"/>
      <c r="UJW2" s="43"/>
      <c r="UJX2" s="44"/>
      <c r="UJY2" s="43"/>
      <c r="UJZ2" s="44"/>
      <c r="UKA2" s="43"/>
      <c r="UKB2" s="44"/>
      <c r="UKC2" s="43"/>
      <c r="UKD2" s="44"/>
      <c r="UKE2" s="43"/>
      <c r="UKF2" s="44"/>
      <c r="UKG2" s="43"/>
      <c r="UKH2" s="44"/>
      <c r="UKI2" s="43"/>
      <c r="UKJ2" s="44"/>
      <c r="UKK2" s="43"/>
      <c r="UKL2" s="44"/>
      <c r="UKM2" s="43"/>
      <c r="UKN2" s="44"/>
      <c r="UKO2" s="43"/>
      <c r="UKP2" s="44"/>
      <c r="UKQ2" s="43"/>
      <c r="UKR2" s="44"/>
      <c r="UKS2" s="43"/>
      <c r="UKT2" s="44"/>
      <c r="UKU2" s="43"/>
      <c r="UKV2" s="44"/>
      <c r="UKW2" s="43"/>
      <c r="UKX2" s="44"/>
      <c r="UKY2" s="43"/>
      <c r="UKZ2" s="44"/>
      <c r="ULA2" s="43"/>
      <c r="ULB2" s="44"/>
      <c r="ULC2" s="43"/>
      <c r="ULD2" s="44"/>
      <c r="ULE2" s="43"/>
      <c r="ULF2" s="44"/>
      <c r="ULG2" s="43"/>
      <c r="ULH2" s="44"/>
      <c r="ULI2" s="43"/>
      <c r="ULJ2" s="44"/>
      <c r="ULK2" s="43"/>
      <c r="ULL2" s="44"/>
      <c r="ULM2" s="43"/>
      <c r="ULN2" s="44"/>
      <c r="ULO2" s="43"/>
      <c r="ULP2" s="44"/>
      <c r="ULQ2" s="43"/>
      <c r="ULR2" s="44"/>
      <c r="ULS2" s="43"/>
      <c r="ULT2" s="44"/>
      <c r="ULU2" s="43"/>
      <c r="ULV2" s="44"/>
      <c r="ULW2" s="43"/>
      <c r="ULX2" s="44"/>
      <c r="ULY2" s="43"/>
      <c r="ULZ2" s="44"/>
      <c r="UMA2" s="43"/>
      <c r="UMB2" s="44"/>
      <c r="UMC2" s="43"/>
      <c r="UMD2" s="44"/>
      <c r="UME2" s="43"/>
      <c r="UMF2" s="44"/>
      <c r="UMG2" s="43"/>
      <c r="UMH2" s="44"/>
      <c r="UMI2" s="43"/>
      <c r="UMJ2" s="44"/>
      <c r="UMK2" s="43"/>
      <c r="UML2" s="44"/>
      <c r="UMM2" s="43"/>
      <c r="UMN2" s="44"/>
      <c r="UMO2" s="43"/>
      <c r="UMP2" s="44"/>
      <c r="UMQ2" s="43"/>
      <c r="UMR2" s="44"/>
      <c r="UMS2" s="43"/>
      <c r="UMT2" s="44"/>
      <c r="UMU2" s="43"/>
      <c r="UMV2" s="44"/>
      <c r="UMW2" s="43"/>
      <c r="UMX2" s="44"/>
      <c r="UMY2" s="43"/>
      <c r="UMZ2" s="44"/>
      <c r="UNA2" s="43"/>
      <c r="UNB2" s="44"/>
      <c r="UNC2" s="43"/>
      <c r="UND2" s="44"/>
      <c r="UNE2" s="43"/>
      <c r="UNF2" s="44"/>
      <c r="UNG2" s="43"/>
      <c r="UNH2" s="44"/>
      <c r="UNI2" s="43"/>
      <c r="UNJ2" s="44"/>
      <c r="UNK2" s="43"/>
      <c r="UNL2" s="44"/>
      <c r="UNM2" s="43"/>
      <c r="UNN2" s="44"/>
      <c r="UNO2" s="43"/>
      <c r="UNP2" s="44"/>
      <c r="UNQ2" s="43"/>
      <c r="UNR2" s="44"/>
      <c r="UNS2" s="43"/>
      <c r="UNT2" s="44"/>
      <c r="UNU2" s="43"/>
      <c r="UNV2" s="44"/>
      <c r="UNW2" s="43"/>
      <c r="UNX2" s="44"/>
      <c r="UNY2" s="43"/>
      <c r="UNZ2" s="44"/>
      <c r="UOA2" s="43"/>
      <c r="UOB2" s="44"/>
      <c r="UOC2" s="43"/>
      <c r="UOD2" s="44"/>
      <c r="UOE2" s="43"/>
      <c r="UOF2" s="44"/>
      <c r="UOG2" s="43"/>
      <c r="UOH2" s="44"/>
      <c r="UOI2" s="43"/>
      <c r="UOJ2" s="44"/>
      <c r="UOK2" s="43"/>
      <c r="UOL2" s="44"/>
      <c r="UOM2" s="43"/>
      <c r="UON2" s="44"/>
      <c r="UOO2" s="43"/>
      <c r="UOP2" s="44"/>
      <c r="UOQ2" s="43"/>
      <c r="UOR2" s="44"/>
      <c r="UOS2" s="43"/>
      <c r="UOT2" s="44"/>
      <c r="UOU2" s="43"/>
      <c r="UOV2" s="44"/>
      <c r="UOW2" s="43"/>
      <c r="UOX2" s="44"/>
      <c r="UOY2" s="43"/>
      <c r="UOZ2" s="44"/>
      <c r="UPA2" s="43"/>
      <c r="UPB2" s="44"/>
      <c r="UPC2" s="43"/>
      <c r="UPD2" s="44"/>
      <c r="UPE2" s="43"/>
      <c r="UPF2" s="44"/>
      <c r="UPG2" s="43"/>
      <c r="UPH2" s="44"/>
      <c r="UPI2" s="43"/>
      <c r="UPJ2" s="44"/>
      <c r="UPK2" s="43"/>
      <c r="UPL2" s="44"/>
      <c r="UPM2" s="43"/>
      <c r="UPN2" s="44"/>
      <c r="UPO2" s="43"/>
      <c r="UPP2" s="44"/>
      <c r="UPQ2" s="43"/>
      <c r="UPR2" s="44"/>
      <c r="UPS2" s="43"/>
      <c r="UPT2" s="44"/>
      <c r="UPU2" s="43"/>
      <c r="UPV2" s="44"/>
      <c r="UPW2" s="43"/>
      <c r="UPX2" s="44"/>
      <c r="UPY2" s="43"/>
      <c r="UPZ2" s="44"/>
      <c r="UQA2" s="43"/>
      <c r="UQB2" s="44"/>
      <c r="UQC2" s="43"/>
      <c r="UQD2" s="44"/>
      <c r="UQE2" s="43"/>
      <c r="UQF2" s="44"/>
      <c r="UQG2" s="43"/>
      <c r="UQH2" s="44"/>
      <c r="UQI2" s="43"/>
      <c r="UQJ2" s="44"/>
      <c r="UQK2" s="43"/>
      <c r="UQL2" s="44"/>
      <c r="UQM2" s="43"/>
      <c r="UQN2" s="44"/>
      <c r="UQO2" s="43"/>
      <c r="UQP2" s="44"/>
      <c r="UQQ2" s="43"/>
      <c r="UQR2" s="44"/>
      <c r="UQS2" s="43"/>
      <c r="UQT2" s="44"/>
      <c r="UQU2" s="43"/>
      <c r="UQV2" s="44"/>
      <c r="UQW2" s="43"/>
      <c r="UQX2" s="44"/>
      <c r="UQY2" s="43"/>
      <c r="UQZ2" s="44"/>
      <c r="URA2" s="43"/>
      <c r="URB2" s="44"/>
      <c r="URC2" s="43"/>
      <c r="URD2" s="44"/>
      <c r="URE2" s="43"/>
      <c r="URF2" s="44"/>
      <c r="URG2" s="43"/>
      <c r="URH2" s="44"/>
      <c r="URI2" s="43"/>
      <c r="URJ2" s="44"/>
      <c r="URK2" s="43"/>
      <c r="URL2" s="44"/>
      <c r="URM2" s="43"/>
      <c r="URN2" s="44"/>
      <c r="URO2" s="43"/>
      <c r="URP2" s="44"/>
      <c r="URQ2" s="43"/>
      <c r="URR2" s="44"/>
      <c r="URS2" s="43"/>
      <c r="URT2" s="44"/>
      <c r="URU2" s="43"/>
      <c r="URV2" s="44"/>
      <c r="URW2" s="43"/>
      <c r="URX2" s="44"/>
      <c r="URY2" s="43"/>
      <c r="URZ2" s="44"/>
      <c r="USA2" s="43"/>
      <c r="USB2" s="44"/>
      <c r="USC2" s="43"/>
      <c r="USD2" s="44"/>
      <c r="USE2" s="43"/>
      <c r="USF2" s="44"/>
      <c r="USG2" s="43"/>
      <c r="USH2" s="44"/>
      <c r="USI2" s="43"/>
      <c r="USJ2" s="44"/>
      <c r="USK2" s="43"/>
      <c r="USL2" s="44"/>
      <c r="USM2" s="43"/>
      <c r="USN2" s="44"/>
      <c r="USO2" s="43"/>
      <c r="USP2" s="44"/>
      <c r="USQ2" s="43"/>
      <c r="USR2" s="44"/>
      <c r="USS2" s="43"/>
      <c r="UST2" s="44"/>
      <c r="USU2" s="43"/>
      <c r="USV2" s="44"/>
      <c r="USW2" s="43"/>
      <c r="USX2" s="44"/>
      <c r="USY2" s="43"/>
      <c r="USZ2" s="44"/>
      <c r="UTA2" s="43"/>
      <c r="UTB2" s="44"/>
      <c r="UTC2" s="43"/>
      <c r="UTD2" s="44"/>
      <c r="UTE2" s="43"/>
      <c r="UTF2" s="44"/>
      <c r="UTG2" s="43"/>
      <c r="UTH2" s="44"/>
      <c r="UTI2" s="43"/>
      <c r="UTJ2" s="44"/>
      <c r="UTK2" s="43"/>
      <c r="UTL2" s="44"/>
      <c r="UTM2" s="43"/>
      <c r="UTN2" s="44"/>
      <c r="UTO2" s="43"/>
      <c r="UTP2" s="44"/>
      <c r="UTQ2" s="43"/>
      <c r="UTR2" s="44"/>
      <c r="UTS2" s="43"/>
      <c r="UTT2" s="44"/>
      <c r="UTU2" s="43"/>
      <c r="UTV2" s="44"/>
      <c r="UTW2" s="43"/>
      <c r="UTX2" s="44"/>
      <c r="UTY2" s="43"/>
      <c r="UTZ2" s="44"/>
      <c r="UUA2" s="43"/>
      <c r="UUB2" s="44"/>
      <c r="UUC2" s="43"/>
      <c r="UUD2" s="44"/>
      <c r="UUE2" s="43"/>
      <c r="UUF2" s="44"/>
      <c r="UUG2" s="43"/>
      <c r="UUH2" s="44"/>
      <c r="UUI2" s="43"/>
      <c r="UUJ2" s="44"/>
      <c r="UUK2" s="43"/>
      <c r="UUL2" s="44"/>
      <c r="UUM2" s="43"/>
      <c r="UUN2" s="44"/>
      <c r="UUO2" s="43"/>
      <c r="UUP2" s="44"/>
      <c r="UUQ2" s="43"/>
      <c r="UUR2" s="44"/>
      <c r="UUS2" s="43"/>
      <c r="UUT2" s="44"/>
      <c r="UUU2" s="43"/>
      <c r="UUV2" s="44"/>
      <c r="UUW2" s="43"/>
      <c r="UUX2" s="44"/>
      <c r="UUY2" s="43"/>
      <c r="UUZ2" s="44"/>
      <c r="UVA2" s="43"/>
      <c r="UVB2" s="44"/>
      <c r="UVC2" s="43"/>
      <c r="UVD2" s="44"/>
      <c r="UVE2" s="43"/>
      <c r="UVF2" s="44"/>
      <c r="UVG2" s="43"/>
      <c r="UVH2" s="44"/>
      <c r="UVI2" s="43"/>
      <c r="UVJ2" s="44"/>
      <c r="UVK2" s="43"/>
      <c r="UVL2" s="44"/>
      <c r="UVM2" s="43"/>
      <c r="UVN2" s="44"/>
      <c r="UVO2" s="43"/>
      <c r="UVP2" s="44"/>
      <c r="UVQ2" s="43"/>
      <c r="UVR2" s="44"/>
      <c r="UVS2" s="43"/>
      <c r="UVT2" s="44"/>
      <c r="UVU2" s="43"/>
      <c r="UVV2" s="44"/>
      <c r="UVW2" s="43"/>
      <c r="UVX2" s="44"/>
      <c r="UVY2" s="43"/>
      <c r="UVZ2" s="44"/>
      <c r="UWA2" s="43"/>
      <c r="UWB2" s="44"/>
      <c r="UWC2" s="43"/>
      <c r="UWD2" s="44"/>
      <c r="UWE2" s="43"/>
      <c r="UWF2" s="44"/>
      <c r="UWG2" s="43"/>
      <c r="UWH2" s="44"/>
      <c r="UWI2" s="43"/>
      <c r="UWJ2" s="44"/>
      <c r="UWK2" s="43"/>
      <c r="UWL2" s="44"/>
      <c r="UWM2" s="43"/>
      <c r="UWN2" s="44"/>
      <c r="UWO2" s="43"/>
      <c r="UWP2" s="44"/>
      <c r="UWQ2" s="43"/>
      <c r="UWR2" s="44"/>
      <c r="UWS2" s="43"/>
      <c r="UWT2" s="44"/>
      <c r="UWU2" s="43"/>
      <c r="UWV2" s="44"/>
      <c r="UWW2" s="43"/>
      <c r="UWX2" s="44"/>
      <c r="UWY2" s="43"/>
      <c r="UWZ2" s="44"/>
      <c r="UXA2" s="43"/>
      <c r="UXB2" s="44"/>
      <c r="UXC2" s="43"/>
      <c r="UXD2" s="44"/>
      <c r="UXE2" s="43"/>
      <c r="UXF2" s="44"/>
      <c r="UXG2" s="43"/>
      <c r="UXH2" s="44"/>
      <c r="UXI2" s="43"/>
      <c r="UXJ2" s="44"/>
      <c r="UXK2" s="43"/>
      <c r="UXL2" s="44"/>
      <c r="UXM2" s="43"/>
      <c r="UXN2" s="44"/>
      <c r="UXO2" s="43"/>
      <c r="UXP2" s="44"/>
      <c r="UXQ2" s="43"/>
      <c r="UXR2" s="44"/>
      <c r="UXS2" s="43"/>
      <c r="UXT2" s="44"/>
      <c r="UXU2" s="43"/>
      <c r="UXV2" s="44"/>
      <c r="UXW2" s="43"/>
      <c r="UXX2" s="44"/>
      <c r="UXY2" s="43"/>
      <c r="UXZ2" s="44"/>
      <c r="UYA2" s="43"/>
      <c r="UYB2" s="44"/>
      <c r="UYC2" s="43"/>
      <c r="UYD2" s="44"/>
      <c r="UYE2" s="43"/>
      <c r="UYF2" s="44"/>
      <c r="UYG2" s="43"/>
      <c r="UYH2" s="44"/>
      <c r="UYI2" s="43"/>
      <c r="UYJ2" s="44"/>
      <c r="UYK2" s="43"/>
      <c r="UYL2" s="44"/>
      <c r="UYM2" s="43"/>
      <c r="UYN2" s="44"/>
      <c r="UYO2" s="43"/>
      <c r="UYP2" s="44"/>
      <c r="UYQ2" s="43"/>
      <c r="UYR2" s="44"/>
      <c r="UYS2" s="43"/>
      <c r="UYT2" s="44"/>
      <c r="UYU2" s="43"/>
      <c r="UYV2" s="44"/>
      <c r="UYW2" s="43"/>
      <c r="UYX2" s="44"/>
      <c r="UYY2" s="43"/>
      <c r="UYZ2" s="44"/>
      <c r="UZA2" s="43"/>
      <c r="UZB2" s="44"/>
      <c r="UZC2" s="43"/>
      <c r="UZD2" s="44"/>
      <c r="UZE2" s="43"/>
      <c r="UZF2" s="44"/>
      <c r="UZG2" s="43"/>
      <c r="UZH2" s="44"/>
      <c r="UZI2" s="43"/>
      <c r="UZJ2" s="44"/>
      <c r="UZK2" s="43"/>
      <c r="UZL2" s="44"/>
      <c r="UZM2" s="43"/>
      <c r="UZN2" s="44"/>
      <c r="UZO2" s="43"/>
      <c r="UZP2" s="44"/>
      <c r="UZQ2" s="43"/>
      <c r="UZR2" s="44"/>
      <c r="UZS2" s="43"/>
      <c r="UZT2" s="44"/>
      <c r="UZU2" s="43"/>
      <c r="UZV2" s="44"/>
      <c r="UZW2" s="43"/>
      <c r="UZX2" s="44"/>
      <c r="UZY2" s="43"/>
      <c r="UZZ2" s="44"/>
      <c r="VAA2" s="43"/>
      <c r="VAB2" s="44"/>
      <c r="VAC2" s="43"/>
      <c r="VAD2" s="44"/>
      <c r="VAE2" s="43"/>
      <c r="VAF2" s="44"/>
      <c r="VAG2" s="43"/>
      <c r="VAH2" s="44"/>
      <c r="VAI2" s="43"/>
      <c r="VAJ2" s="44"/>
      <c r="VAK2" s="43"/>
      <c r="VAL2" s="44"/>
      <c r="VAM2" s="43"/>
      <c r="VAN2" s="44"/>
      <c r="VAO2" s="43"/>
      <c r="VAP2" s="44"/>
      <c r="VAQ2" s="43"/>
      <c r="VAR2" s="44"/>
      <c r="VAS2" s="43"/>
      <c r="VAT2" s="44"/>
      <c r="VAU2" s="43"/>
      <c r="VAV2" s="44"/>
      <c r="VAW2" s="43"/>
      <c r="VAX2" s="44"/>
      <c r="VAY2" s="43"/>
      <c r="VAZ2" s="44"/>
      <c r="VBA2" s="43"/>
      <c r="VBB2" s="44"/>
      <c r="VBC2" s="43"/>
      <c r="VBD2" s="44"/>
      <c r="VBE2" s="43"/>
      <c r="VBF2" s="44"/>
      <c r="VBG2" s="43"/>
      <c r="VBH2" s="44"/>
      <c r="VBI2" s="43"/>
      <c r="VBJ2" s="44"/>
      <c r="VBK2" s="43"/>
      <c r="VBL2" s="44"/>
      <c r="VBM2" s="43"/>
      <c r="VBN2" s="44"/>
      <c r="VBO2" s="43"/>
      <c r="VBP2" s="44"/>
      <c r="VBQ2" s="43"/>
      <c r="VBR2" s="44"/>
      <c r="VBS2" s="43"/>
      <c r="VBT2" s="44"/>
      <c r="VBU2" s="43"/>
      <c r="VBV2" s="44"/>
      <c r="VBW2" s="43"/>
      <c r="VBX2" s="44"/>
      <c r="VBY2" s="43"/>
      <c r="VBZ2" s="44"/>
      <c r="VCA2" s="43"/>
      <c r="VCB2" s="44"/>
      <c r="VCC2" s="43"/>
      <c r="VCD2" s="44"/>
      <c r="VCE2" s="43"/>
      <c r="VCF2" s="44"/>
      <c r="VCG2" s="43"/>
      <c r="VCH2" s="44"/>
      <c r="VCI2" s="43"/>
      <c r="VCJ2" s="44"/>
      <c r="VCK2" s="43"/>
      <c r="VCL2" s="44"/>
      <c r="VCM2" s="43"/>
      <c r="VCN2" s="44"/>
      <c r="VCO2" s="43"/>
      <c r="VCP2" s="44"/>
      <c r="VCQ2" s="43"/>
      <c r="VCR2" s="44"/>
      <c r="VCS2" s="43"/>
      <c r="VCT2" s="44"/>
      <c r="VCU2" s="43"/>
      <c r="VCV2" s="44"/>
      <c r="VCW2" s="43"/>
      <c r="VCX2" s="44"/>
      <c r="VCY2" s="43"/>
      <c r="VCZ2" s="44"/>
      <c r="VDA2" s="43"/>
      <c r="VDB2" s="44"/>
      <c r="VDC2" s="43"/>
      <c r="VDD2" s="44"/>
      <c r="VDE2" s="43"/>
      <c r="VDF2" s="44"/>
      <c r="VDG2" s="43"/>
      <c r="VDH2" s="44"/>
      <c r="VDI2" s="43"/>
      <c r="VDJ2" s="44"/>
      <c r="VDK2" s="43"/>
      <c r="VDL2" s="44"/>
      <c r="VDM2" s="43"/>
      <c r="VDN2" s="44"/>
      <c r="VDO2" s="43"/>
      <c r="VDP2" s="44"/>
      <c r="VDQ2" s="43"/>
      <c r="VDR2" s="44"/>
      <c r="VDS2" s="43"/>
      <c r="VDT2" s="44"/>
      <c r="VDU2" s="43"/>
      <c r="VDV2" s="44"/>
      <c r="VDW2" s="43"/>
      <c r="VDX2" s="44"/>
      <c r="VDY2" s="43"/>
      <c r="VDZ2" s="44"/>
      <c r="VEA2" s="43"/>
      <c r="VEB2" s="44"/>
      <c r="VEC2" s="43"/>
      <c r="VED2" s="44"/>
      <c r="VEE2" s="43"/>
      <c r="VEF2" s="44"/>
      <c r="VEG2" s="43"/>
      <c r="VEH2" s="44"/>
      <c r="VEI2" s="43"/>
      <c r="VEJ2" s="44"/>
      <c r="VEK2" s="43"/>
      <c r="VEL2" s="44"/>
      <c r="VEM2" s="43"/>
      <c r="VEN2" s="44"/>
      <c r="VEO2" s="43"/>
      <c r="VEP2" s="44"/>
      <c r="VEQ2" s="43"/>
      <c r="VER2" s="44"/>
      <c r="VES2" s="43"/>
      <c r="VET2" s="44"/>
      <c r="VEU2" s="43"/>
      <c r="VEV2" s="44"/>
      <c r="VEW2" s="43"/>
      <c r="VEX2" s="44"/>
      <c r="VEY2" s="43"/>
      <c r="VEZ2" s="44"/>
      <c r="VFA2" s="43"/>
      <c r="VFB2" s="44"/>
      <c r="VFC2" s="43"/>
      <c r="VFD2" s="44"/>
      <c r="VFE2" s="43"/>
      <c r="VFF2" s="44"/>
      <c r="VFG2" s="43"/>
      <c r="VFH2" s="44"/>
      <c r="VFI2" s="43"/>
      <c r="VFJ2" s="44"/>
      <c r="VFK2" s="43"/>
      <c r="VFL2" s="44"/>
      <c r="VFM2" s="43"/>
      <c r="VFN2" s="44"/>
      <c r="VFO2" s="43"/>
      <c r="VFP2" s="44"/>
      <c r="VFQ2" s="43"/>
      <c r="VFR2" s="44"/>
      <c r="VFS2" s="43"/>
      <c r="VFT2" s="44"/>
      <c r="VFU2" s="43"/>
      <c r="VFV2" s="44"/>
      <c r="VFW2" s="43"/>
      <c r="VFX2" s="44"/>
      <c r="VFY2" s="43"/>
      <c r="VFZ2" s="44"/>
      <c r="VGA2" s="43"/>
      <c r="VGB2" s="44"/>
      <c r="VGC2" s="43"/>
      <c r="VGD2" s="44"/>
      <c r="VGE2" s="43"/>
      <c r="VGF2" s="44"/>
      <c r="VGG2" s="43"/>
      <c r="VGH2" s="44"/>
      <c r="VGI2" s="43"/>
      <c r="VGJ2" s="44"/>
      <c r="VGK2" s="43"/>
      <c r="VGL2" s="44"/>
      <c r="VGM2" s="43"/>
      <c r="VGN2" s="44"/>
      <c r="VGO2" s="43"/>
      <c r="VGP2" s="44"/>
      <c r="VGQ2" s="43"/>
      <c r="VGR2" s="44"/>
      <c r="VGS2" s="43"/>
      <c r="VGT2" s="44"/>
      <c r="VGU2" s="43"/>
      <c r="VGV2" s="44"/>
      <c r="VGW2" s="43"/>
      <c r="VGX2" s="44"/>
      <c r="VGY2" s="43"/>
      <c r="VGZ2" s="44"/>
      <c r="VHA2" s="43"/>
      <c r="VHB2" s="44"/>
      <c r="VHC2" s="43"/>
      <c r="VHD2" s="44"/>
      <c r="VHE2" s="43"/>
      <c r="VHF2" s="44"/>
      <c r="VHG2" s="43"/>
      <c r="VHH2" s="44"/>
      <c r="VHI2" s="43"/>
      <c r="VHJ2" s="44"/>
      <c r="VHK2" s="43"/>
      <c r="VHL2" s="44"/>
      <c r="VHM2" s="43"/>
      <c r="VHN2" s="44"/>
      <c r="VHO2" s="43"/>
      <c r="VHP2" s="44"/>
      <c r="VHQ2" s="43"/>
      <c r="VHR2" s="44"/>
      <c r="VHS2" s="43"/>
      <c r="VHT2" s="44"/>
      <c r="VHU2" s="43"/>
      <c r="VHV2" s="44"/>
      <c r="VHW2" s="43"/>
      <c r="VHX2" s="44"/>
      <c r="VHY2" s="43"/>
      <c r="VHZ2" s="44"/>
      <c r="VIA2" s="43"/>
      <c r="VIB2" s="44"/>
      <c r="VIC2" s="43"/>
      <c r="VID2" s="44"/>
      <c r="VIE2" s="43"/>
      <c r="VIF2" s="44"/>
      <c r="VIG2" s="43"/>
      <c r="VIH2" s="44"/>
      <c r="VII2" s="43"/>
      <c r="VIJ2" s="44"/>
      <c r="VIK2" s="43"/>
      <c r="VIL2" s="44"/>
      <c r="VIM2" s="43"/>
      <c r="VIN2" s="44"/>
      <c r="VIO2" s="43"/>
      <c r="VIP2" s="44"/>
      <c r="VIQ2" s="43"/>
      <c r="VIR2" s="44"/>
      <c r="VIS2" s="43"/>
      <c r="VIT2" s="44"/>
      <c r="VIU2" s="43"/>
      <c r="VIV2" s="44"/>
      <c r="VIW2" s="43"/>
      <c r="VIX2" s="44"/>
      <c r="VIY2" s="43"/>
      <c r="VIZ2" s="44"/>
      <c r="VJA2" s="43"/>
      <c r="VJB2" s="44"/>
      <c r="VJC2" s="43"/>
      <c r="VJD2" s="44"/>
      <c r="VJE2" s="43"/>
      <c r="VJF2" s="44"/>
      <c r="VJG2" s="43"/>
      <c r="VJH2" s="44"/>
      <c r="VJI2" s="43"/>
      <c r="VJJ2" s="44"/>
      <c r="VJK2" s="43"/>
      <c r="VJL2" s="44"/>
      <c r="VJM2" s="43"/>
      <c r="VJN2" s="44"/>
      <c r="VJO2" s="43"/>
      <c r="VJP2" s="44"/>
      <c r="VJQ2" s="43"/>
      <c r="VJR2" s="44"/>
      <c r="VJS2" s="43"/>
      <c r="VJT2" s="44"/>
      <c r="VJU2" s="43"/>
      <c r="VJV2" s="44"/>
      <c r="VJW2" s="43"/>
      <c r="VJX2" s="44"/>
      <c r="VJY2" s="43"/>
      <c r="VJZ2" s="44"/>
      <c r="VKA2" s="43"/>
      <c r="VKB2" s="44"/>
      <c r="VKC2" s="43"/>
      <c r="VKD2" s="44"/>
      <c r="VKE2" s="43"/>
      <c r="VKF2" s="44"/>
      <c r="VKG2" s="43"/>
      <c r="VKH2" s="44"/>
      <c r="VKI2" s="43"/>
      <c r="VKJ2" s="44"/>
      <c r="VKK2" s="43"/>
      <c r="VKL2" s="44"/>
      <c r="VKM2" s="43"/>
      <c r="VKN2" s="44"/>
      <c r="VKO2" s="43"/>
      <c r="VKP2" s="44"/>
      <c r="VKQ2" s="43"/>
      <c r="VKR2" s="44"/>
      <c r="VKS2" s="43"/>
      <c r="VKT2" s="44"/>
      <c r="VKU2" s="43"/>
      <c r="VKV2" s="44"/>
      <c r="VKW2" s="43"/>
      <c r="VKX2" s="44"/>
      <c r="VKY2" s="43"/>
      <c r="VKZ2" s="44"/>
      <c r="VLA2" s="43"/>
      <c r="VLB2" s="44"/>
      <c r="VLC2" s="43"/>
      <c r="VLD2" s="44"/>
      <c r="VLE2" s="43"/>
      <c r="VLF2" s="44"/>
      <c r="VLG2" s="43"/>
      <c r="VLH2" s="44"/>
      <c r="VLI2" s="43"/>
      <c r="VLJ2" s="44"/>
      <c r="VLK2" s="43"/>
      <c r="VLL2" s="44"/>
      <c r="VLM2" s="43"/>
      <c r="VLN2" s="44"/>
      <c r="VLO2" s="43"/>
      <c r="VLP2" s="44"/>
      <c r="VLQ2" s="43"/>
      <c r="VLR2" s="44"/>
      <c r="VLS2" s="43"/>
      <c r="VLT2" s="44"/>
      <c r="VLU2" s="43"/>
      <c r="VLV2" s="44"/>
      <c r="VLW2" s="43"/>
      <c r="VLX2" s="44"/>
      <c r="VLY2" s="43"/>
      <c r="VLZ2" s="44"/>
      <c r="VMA2" s="43"/>
      <c r="VMB2" s="44"/>
      <c r="VMC2" s="43"/>
      <c r="VMD2" s="44"/>
      <c r="VME2" s="43"/>
      <c r="VMF2" s="44"/>
      <c r="VMG2" s="43"/>
      <c r="VMH2" s="44"/>
      <c r="VMI2" s="43"/>
      <c r="VMJ2" s="44"/>
      <c r="VMK2" s="43"/>
      <c r="VML2" s="44"/>
      <c r="VMM2" s="43"/>
      <c r="VMN2" s="44"/>
      <c r="VMO2" s="43"/>
      <c r="VMP2" s="44"/>
      <c r="VMQ2" s="43"/>
      <c r="VMR2" s="44"/>
      <c r="VMS2" s="43"/>
      <c r="VMT2" s="44"/>
      <c r="VMU2" s="43"/>
      <c r="VMV2" s="44"/>
      <c r="VMW2" s="43"/>
      <c r="VMX2" s="44"/>
      <c r="VMY2" s="43"/>
      <c r="VMZ2" s="44"/>
      <c r="VNA2" s="43"/>
      <c r="VNB2" s="44"/>
      <c r="VNC2" s="43"/>
      <c r="VND2" s="44"/>
      <c r="VNE2" s="43"/>
      <c r="VNF2" s="44"/>
      <c r="VNG2" s="43"/>
      <c r="VNH2" s="44"/>
      <c r="VNI2" s="43"/>
      <c r="VNJ2" s="44"/>
      <c r="VNK2" s="43"/>
      <c r="VNL2" s="44"/>
      <c r="VNM2" s="43"/>
      <c r="VNN2" s="44"/>
      <c r="VNO2" s="43"/>
      <c r="VNP2" s="44"/>
      <c r="VNQ2" s="43"/>
      <c r="VNR2" s="44"/>
      <c r="VNS2" s="43"/>
      <c r="VNT2" s="44"/>
      <c r="VNU2" s="43"/>
      <c r="VNV2" s="44"/>
      <c r="VNW2" s="43"/>
      <c r="VNX2" s="44"/>
      <c r="VNY2" s="43"/>
      <c r="VNZ2" s="44"/>
      <c r="VOA2" s="43"/>
      <c r="VOB2" s="44"/>
      <c r="VOC2" s="43"/>
      <c r="VOD2" s="44"/>
      <c r="VOE2" s="43"/>
      <c r="VOF2" s="44"/>
      <c r="VOG2" s="43"/>
      <c r="VOH2" s="44"/>
      <c r="VOI2" s="43"/>
      <c r="VOJ2" s="44"/>
      <c r="VOK2" s="43"/>
      <c r="VOL2" s="44"/>
      <c r="VOM2" s="43"/>
      <c r="VON2" s="44"/>
      <c r="VOO2" s="43"/>
      <c r="VOP2" s="44"/>
      <c r="VOQ2" s="43"/>
      <c r="VOR2" s="44"/>
      <c r="VOS2" s="43"/>
      <c r="VOT2" s="44"/>
      <c r="VOU2" s="43"/>
      <c r="VOV2" s="44"/>
      <c r="VOW2" s="43"/>
      <c r="VOX2" s="44"/>
      <c r="VOY2" s="43"/>
      <c r="VOZ2" s="44"/>
      <c r="VPA2" s="43"/>
      <c r="VPB2" s="44"/>
      <c r="VPC2" s="43"/>
      <c r="VPD2" s="44"/>
      <c r="VPE2" s="43"/>
      <c r="VPF2" s="44"/>
      <c r="VPG2" s="43"/>
      <c r="VPH2" s="44"/>
      <c r="VPI2" s="43"/>
      <c r="VPJ2" s="44"/>
      <c r="VPK2" s="43"/>
      <c r="VPL2" s="44"/>
      <c r="VPM2" s="43"/>
      <c r="VPN2" s="44"/>
      <c r="VPO2" s="43"/>
      <c r="VPP2" s="44"/>
      <c r="VPQ2" s="43"/>
      <c r="VPR2" s="44"/>
      <c r="VPS2" s="43"/>
      <c r="VPT2" s="44"/>
      <c r="VPU2" s="43"/>
      <c r="VPV2" s="44"/>
      <c r="VPW2" s="43"/>
      <c r="VPX2" s="44"/>
      <c r="VPY2" s="43"/>
      <c r="VPZ2" s="44"/>
      <c r="VQA2" s="43"/>
      <c r="VQB2" s="44"/>
      <c r="VQC2" s="43"/>
      <c r="VQD2" s="44"/>
      <c r="VQE2" s="43"/>
      <c r="VQF2" s="44"/>
      <c r="VQG2" s="43"/>
      <c r="VQH2" s="44"/>
      <c r="VQI2" s="43"/>
      <c r="VQJ2" s="44"/>
      <c r="VQK2" s="43"/>
      <c r="VQL2" s="44"/>
      <c r="VQM2" s="43"/>
      <c r="VQN2" s="44"/>
      <c r="VQO2" s="43"/>
      <c r="VQP2" s="44"/>
      <c r="VQQ2" s="43"/>
      <c r="VQR2" s="44"/>
      <c r="VQS2" s="43"/>
      <c r="VQT2" s="44"/>
      <c r="VQU2" s="43"/>
      <c r="VQV2" s="44"/>
      <c r="VQW2" s="43"/>
      <c r="VQX2" s="44"/>
      <c r="VQY2" s="43"/>
      <c r="VQZ2" s="44"/>
      <c r="VRA2" s="43"/>
      <c r="VRB2" s="44"/>
      <c r="VRC2" s="43"/>
      <c r="VRD2" s="44"/>
      <c r="VRE2" s="43"/>
      <c r="VRF2" s="44"/>
      <c r="VRG2" s="43"/>
      <c r="VRH2" s="44"/>
      <c r="VRI2" s="43"/>
      <c r="VRJ2" s="44"/>
      <c r="VRK2" s="43"/>
      <c r="VRL2" s="44"/>
      <c r="VRM2" s="43"/>
      <c r="VRN2" s="44"/>
      <c r="VRO2" s="43"/>
      <c r="VRP2" s="44"/>
      <c r="VRQ2" s="43"/>
      <c r="VRR2" s="44"/>
      <c r="VRS2" s="43"/>
      <c r="VRT2" s="44"/>
      <c r="VRU2" s="43"/>
      <c r="VRV2" s="44"/>
      <c r="VRW2" s="43"/>
      <c r="VRX2" s="44"/>
      <c r="VRY2" s="43"/>
      <c r="VRZ2" s="44"/>
      <c r="VSA2" s="43"/>
      <c r="VSB2" s="44"/>
      <c r="VSC2" s="43"/>
      <c r="VSD2" s="44"/>
      <c r="VSE2" s="43"/>
      <c r="VSF2" s="44"/>
      <c r="VSG2" s="43"/>
      <c r="VSH2" s="44"/>
      <c r="VSI2" s="43"/>
      <c r="VSJ2" s="44"/>
      <c r="VSK2" s="43"/>
      <c r="VSL2" s="44"/>
      <c r="VSM2" s="43"/>
      <c r="VSN2" s="44"/>
      <c r="VSO2" s="43"/>
      <c r="VSP2" s="44"/>
      <c r="VSQ2" s="43"/>
      <c r="VSR2" s="44"/>
      <c r="VSS2" s="43"/>
      <c r="VST2" s="44"/>
      <c r="VSU2" s="43"/>
      <c r="VSV2" s="44"/>
      <c r="VSW2" s="43"/>
      <c r="VSX2" s="44"/>
      <c r="VSY2" s="43"/>
      <c r="VSZ2" s="44"/>
      <c r="VTA2" s="43"/>
      <c r="VTB2" s="44"/>
      <c r="VTC2" s="43"/>
      <c r="VTD2" s="44"/>
      <c r="VTE2" s="43"/>
      <c r="VTF2" s="44"/>
      <c r="VTG2" s="43"/>
      <c r="VTH2" s="44"/>
      <c r="VTI2" s="43"/>
      <c r="VTJ2" s="44"/>
      <c r="VTK2" s="43"/>
      <c r="VTL2" s="44"/>
      <c r="VTM2" s="43"/>
      <c r="VTN2" s="44"/>
      <c r="VTO2" s="43"/>
      <c r="VTP2" s="44"/>
      <c r="VTQ2" s="43"/>
      <c r="VTR2" s="44"/>
      <c r="VTS2" s="43"/>
      <c r="VTT2" s="44"/>
      <c r="VTU2" s="43"/>
      <c r="VTV2" s="44"/>
      <c r="VTW2" s="43"/>
      <c r="VTX2" s="44"/>
      <c r="VTY2" s="43"/>
      <c r="VTZ2" s="44"/>
      <c r="VUA2" s="43"/>
      <c r="VUB2" s="44"/>
      <c r="VUC2" s="43"/>
      <c r="VUD2" s="44"/>
      <c r="VUE2" s="43"/>
      <c r="VUF2" s="44"/>
      <c r="VUG2" s="43"/>
      <c r="VUH2" s="44"/>
      <c r="VUI2" s="43"/>
      <c r="VUJ2" s="44"/>
      <c r="VUK2" s="43"/>
      <c r="VUL2" s="44"/>
      <c r="VUM2" s="43"/>
      <c r="VUN2" s="44"/>
      <c r="VUO2" s="43"/>
      <c r="VUP2" s="44"/>
      <c r="VUQ2" s="43"/>
      <c r="VUR2" s="44"/>
      <c r="VUS2" s="43"/>
      <c r="VUT2" s="44"/>
      <c r="VUU2" s="43"/>
      <c r="VUV2" s="44"/>
      <c r="VUW2" s="43"/>
      <c r="VUX2" s="44"/>
      <c r="VUY2" s="43"/>
      <c r="VUZ2" s="44"/>
      <c r="VVA2" s="43"/>
      <c r="VVB2" s="44"/>
      <c r="VVC2" s="43"/>
      <c r="VVD2" s="44"/>
      <c r="VVE2" s="43"/>
      <c r="VVF2" s="44"/>
      <c r="VVG2" s="43"/>
      <c r="VVH2" s="44"/>
      <c r="VVI2" s="43"/>
      <c r="VVJ2" s="44"/>
      <c r="VVK2" s="43"/>
      <c r="VVL2" s="44"/>
      <c r="VVM2" s="43"/>
      <c r="VVN2" s="44"/>
      <c r="VVO2" s="43"/>
      <c r="VVP2" s="44"/>
      <c r="VVQ2" s="43"/>
      <c r="VVR2" s="44"/>
      <c r="VVS2" s="43"/>
      <c r="VVT2" s="44"/>
      <c r="VVU2" s="43"/>
      <c r="VVV2" s="44"/>
      <c r="VVW2" s="43"/>
      <c r="VVX2" s="44"/>
      <c r="VVY2" s="43"/>
      <c r="VVZ2" s="44"/>
      <c r="VWA2" s="43"/>
      <c r="VWB2" s="44"/>
      <c r="VWC2" s="43"/>
      <c r="VWD2" s="44"/>
      <c r="VWE2" s="43"/>
      <c r="VWF2" s="44"/>
      <c r="VWG2" s="43"/>
      <c r="VWH2" s="44"/>
      <c r="VWI2" s="43"/>
      <c r="VWJ2" s="44"/>
      <c r="VWK2" s="43"/>
      <c r="VWL2" s="44"/>
      <c r="VWM2" s="43"/>
      <c r="VWN2" s="44"/>
      <c r="VWO2" s="43"/>
      <c r="VWP2" s="44"/>
      <c r="VWQ2" s="43"/>
      <c r="VWR2" s="44"/>
      <c r="VWS2" s="43"/>
      <c r="VWT2" s="44"/>
      <c r="VWU2" s="43"/>
      <c r="VWV2" s="44"/>
      <c r="VWW2" s="43"/>
      <c r="VWX2" s="44"/>
      <c r="VWY2" s="43"/>
      <c r="VWZ2" s="44"/>
      <c r="VXA2" s="43"/>
      <c r="VXB2" s="44"/>
      <c r="VXC2" s="43"/>
      <c r="VXD2" s="44"/>
      <c r="VXE2" s="43"/>
      <c r="VXF2" s="44"/>
      <c r="VXG2" s="43"/>
      <c r="VXH2" s="44"/>
      <c r="VXI2" s="43"/>
      <c r="VXJ2" s="44"/>
      <c r="VXK2" s="43"/>
      <c r="VXL2" s="44"/>
      <c r="VXM2" s="43"/>
      <c r="VXN2" s="44"/>
      <c r="VXO2" s="43"/>
      <c r="VXP2" s="44"/>
      <c r="VXQ2" s="43"/>
      <c r="VXR2" s="44"/>
      <c r="VXS2" s="43"/>
      <c r="VXT2" s="44"/>
      <c r="VXU2" s="43"/>
      <c r="VXV2" s="44"/>
      <c r="VXW2" s="43"/>
      <c r="VXX2" s="44"/>
      <c r="VXY2" s="43"/>
      <c r="VXZ2" s="44"/>
      <c r="VYA2" s="43"/>
      <c r="VYB2" s="44"/>
      <c r="VYC2" s="43"/>
      <c r="VYD2" s="44"/>
      <c r="VYE2" s="43"/>
      <c r="VYF2" s="44"/>
      <c r="VYG2" s="43"/>
      <c r="VYH2" s="44"/>
      <c r="VYI2" s="43"/>
      <c r="VYJ2" s="44"/>
      <c r="VYK2" s="43"/>
      <c r="VYL2" s="44"/>
      <c r="VYM2" s="43"/>
      <c r="VYN2" s="44"/>
      <c r="VYO2" s="43"/>
      <c r="VYP2" s="44"/>
      <c r="VYQ2" s="43"/>
      <c r="VYR2" s="44"/>
      <c r="VYS2" s="43"/>
      <c r="VYT2" s="44"/>
      <c r="VYU2" s="43"/>
      <c r="VYV2" s="44"/>
      <c r="VYW2" s="43"/>
      <c r="VYX2" s="44"/>
      <c r="VYY2" s="43"/>
      <c r="VYZ2" s="44"/>
      <c r="VZA2" s="43"/>
      <c r="VZB2" s="44"/>
      <c r="VZC2" s="43"/>
      <c r="VZD2" s="44"/>
      <c r="VZE2" s="43"/>
      <c r="VZF2" s="44"/>
      <c r="VZG2" s="43"/>
      <c r="VZH2" s="44"/>
      <c r="VZI2" s="43"/>
      <c r="VZJ2" s="44"/>
      <c r="VZK2" s="43"/>
      <c r="VZL2" s="44"/>
      <c r="VZM2" s="43"/>
      <c r="VZN2" s="44"/>
      <c r="VZO2" s="43"/>
      <c r="VZP2" s="44"/>
      <c r="VZQ2" s="43"/>
      <c r="VZR2" s="44"/>
      <c r="VZS2" s="43"/>
      <c r="VZT2" s="44"/>
      <c r="VZU2" s="43"/>
      <c r="VZV2" s="44"/>
      <c r="VZW2" s="43"/>
      <c r="VZX2" s="44"/>
      <c r="VZY2" s="43"/>
      <c r="VZZ2" s="44"/>
      <c r="WAA2" s="43"/>
      <c r="WAB2" s="44"/>
      <c r="WAC2" s="43"/>
      <c r="WAD2" s="44"/>
      <c r="WAE2" s="43"/>
      <c r="WAF2" s="44"/>
      <c r="WAG2" s="43"/>
      <c r="WAH2" s="44"/>
      <c r="WAI2" s="43"/>
      <c r="WAJ2" s="44"/>
      <c r="WAK2" s="43"/>
      <c r="WAL2" s="44"/>
      <c r="WAM2" s="43"/>
      <c r="WAN2" s="44"/>
      <c r="WAO2" s="43"/>
      <c r="WAP2" s="44"/>
      <c r="WAQ2" s="43"/>
      <c r="WAR2" s="44"/>
      <c r="WAS2" s="43"/>
      <c r="WAT2" s="44"/>
      <c r="WAU2" s="43"/>
      <c r="WAV2" s="44"/>
      <c r="WAW2" s="43"/>
      <c r="WAX2" s="44"/>
      <c r="WAY2" s="43"/>
      <c r="WAZ2" s="44"/>
      <c r="WBA2" s="43"/>
      <c r="WBB2" s="44"/>
      <c r="WBC2" s="43"/>
      <c r="WBD2" s="44"/>
      <c r="WBE2" s="43"/>
      <c r="WBF2" s="44"/>
      <c r="WBG2" s="43"/>
      <c r="WBH2" s="44"/>
      <c r="WBI2" s="43"/>
      <c r="WBJ2" s="44"/>
      <c r="WBK2" s="43"/>
      <c r="WBL2" s="44"/>
      <c r="WBM2" s="43"/>
      <c r="WBN2" s="44"/>
      <c r="WBO2" s="43"/>
      <c r="WBP2" s="44"/>
      <c r="WBQ2" s="43"/>
      <c r="WBR2" s="44"/>
      <c r="WBS2" s="43"/>
      <c r="WBT2" s="44"/>
      <c r="WBU2" s="43"/>
      <c r="WBV2" s="44"/>
      <c r="WBW2" s="43"/>
      <c r="WBX2" s="44"/>
      <c r="WBY2" s="43"/>
      <c r="WBZ2" s="44"/>
      <c r="WCA2" s="43"/>
      <c r="WCB2" s="44"/>
      <c r="WCC2" s="43"/>
      <c r="WCD2" s="44"/>
      <c r="WCE2" s="43"/>
      <c r="WCF2" s="44"/>
      <c r="WCG2" s="43"/>
      <c r="WCH2" s="44"/>
      <c r="WCI2" s="43"/>
      <c r="WCJ2" s="44"/>
      <c r="WCK2" s="43"/>
      <c r="WCL2" s="44"/>
      <c r="WCM2" s="43"/>
      <c r="WCN2" s="44"/>
      <c r="WCO2" s="43"/>
      <c r="WCP2" s="44"/>
      <c r="WCQ2" s="43"/>
      <c r="WCR2" s="44"/>
      <c r="WCS2" s="43"/>
      <c r="WCT2" s="44"/>
      <c r="WCU2" s="43"/>
      <c r="WCV2" s="44"/>
      <c r="WCW2" s="43"/>
      <c r="WCX2" s="44"/>
      <c r="WCY2" s="43"/>
      <c r="WCZ2" s="44"/>
      <c r="WDA2" s="43"/>
      <c r="WDB2" s="44"/>
      <c r="WDC2" s="43"/>
      <c r="WDD2" s="44"/>
      <c r="WDE2" s="43"/>
      <c r="WDF2" s="44"/>
      <c r="WDG2" s="43"/>
      <c r="WDH2" s="44"/>
      <c r="WDI2" s="43"/>
      <c r="WDJ2" s="44"/>
      <c r="WDK2" s="43"/>
      <c r="WDL2" s="44"/>
      <c r="WDM2" s="43"/>
      <c r="WDN2" s="44"/>
      <c r="WDO2" s="43"/>
      <c r="WDP2" s="44"/>
      <c r="WDQ2" s="43"/>
      <c r="WDR2" s="44"/>
      <c r="WDS2" s="43"/>
      <c r="WDT2" s="44"/>
      <c r="WDU2" s="43"/>
      <c r="WDV2" s="44"/>
      <c r="WDW2" s="43"/>
      <c r="WDX2" s="44"/>
      <c r="WDY2" s="43"/>
      <c r="WDZ2" s="44"/>
      <c r="WEA2" s="43"/>
      <c r="WEB2" s="44"/>
      <c r="WEC2" s="43"/>
      <c r="WED2" s="44"/>
      <c r="WEE2" s="43"/>
      <c r="WEF2" s="44"/>
      <c r="WEG2" s="43"/>
      <c r="WEH2" s="44"/>
      <c r="WEI2" s="43"/>
      <c r="WEJ2" s="44"/>
      <c r="WEK2" s="43"/>
      <c r="WEL2" s="44"/>
      <c r="WEM2" s="43"/>
      <c r="WEN2" s="44"/>
      <c r="WEO2" s="43"/>
      <c r="WEP2" s="44"/>
      <c r="WEQ2" s="43"/>
      <c r="WER2" s="44"/>
      <c r="WES2" s="43"/>
      <c r="WET2" s="44"/>
      <c r="WEU2" s="43"/>
      <c r="WEV2" s="44"/>
      <c r="WEW2" s="43"/>
      <c r="WEX2" s="44"/>
      <c r="WEY2" s="43"/>
      <c r="WEZ2" s="44"/>
      <c r="WFA2" s="43"/>
      <c r="WFB2" s="44"/>
      <c r="WFC2" s="43"/>
      <c r="WFD2" s="44"/>
      <c r="WFE2" s="43"/>
      <c r="WFF2" s="44"/>
      <c r="WFG2" s="43"/>
      <c r="WFH2" s="44"/>
      <c r="WFI2" s="43"/>
      <c r="WFJ2" s="44"/>
      <c r="WFK2" s="43"/>
      <c r="WFL2" s="44"/>
      <c r="WFM2" s="43"/>
      <c r="WFN2" s="44"/>
      <c r="WFO2" s="43"/>
      <c r="WFP2" s="44"/>
      <c r="WFQ2" s="43"/>
      <c r="WFR2" s="44"/>
      <c r="WFS2" s="43"/>
      <c r="WFT2" s="44"/>
      <c r="WFU2" s="43"/>
      <c r="WFV2" s="44"/>
      <c r="WFW2" s="43"/>
      <c r="WFX2" s="44"/>
      <c r="WFY2" s="43"/>
      <c r="WFZ2" s="44"/>
      <c r="WGA2" s="43"/>
      <c r="WGB2" s="44"/>
      <c r="WGC2" s="43"/>
      <c r="WGD2" s="44"/>
      <c r="WGE2" s="43"/>
      <c r="WGF2" s="44"/>
      <c r="WGG2" s="43"/>
      <c r="WGH2" s="44"/>
      <c r="WGI2" s="43"/>
      <c r="WGJ2" s="44"/>
      <c r="WGK2" s="43"/>
      <c r="WGL2" s="44"/>
      <c r="WGM2" s="43"/>
      <c r="WGN2" s="44"/>
      <c r="WGO2" s="43"/>
      <c r="WGP2" s="44"/>
      <c r="WGQ2" s="43"/>
      <c r="WGR2" s="44"/>
      <c r="WGS2" s="43"/>
      <c r="WGT2" s="44"/>
      <c r="WGU2" s="43"/>
      <c r="WGV2" s="44"/>
      <c r="WGW2" s="43"/>
      <c r="WGX2" s="44"/>
      <c r="WGY2" s="43"/>
      <c r="WGZ2" s="44"/>
      <c r="WHA2" s="43"/>
      <c r="WHB2" s="44"/>
      <c r="WHC2" s="43"/>
      <c r="WHD2" s="44"/>
      <c r="WHE2" s="43"/>
      <c r="WHF2" s="44"/>
      <c r="WHG2" s="43"/>
      <c r="WHH2" s="44"/>
      <c r="WHI2" s="43"/>
      <c r="WHJ2" s="44"/>
      <c r="WHK2" s="43"/>
      <c r="WHL2" s="44"/>
      <c r="WHM2" s="43"/>
      <c r="WHN2" s="44"/>
      <c r="WHO2" s="43"/>
      <c r="WHP2" s="44"/>
      <c r="WHQ2" s="43"/>
      <c r="WHR2" s="44"/>
      <c r="WHS2" s="43"/>
      <c r="WHT2" s="44"/>
      <c r="WHU2" s="43"/>
      <c r="WHV2" s="44"/>
      <c r="WHW2" s="43"/>
      <c r="WHX2" s="44"/>
      <c r="WHY2" s="43"/>
      <c r="WHZ2" s="44"/>
      <c r="WIA2" s="43"/>
      <c r="WIB2" s="44"/>
      <c r="WIC2" s="43"/>
      <c r="WID2" s="44"/>
      <c r="WIE2" s="43"/>
      <c r="WIF2" s="44"/>
      <c r="WIG2" s="43"/>
      <c r="WIH2" s="44"/>
      <c r="WII2" s="43"/>
      <c r="WIJ2" s="44"/>
      <c r="WIK2" s="43"/>
      <c r="WIL2" s="44"/>
      <c r="WIM2" s="43"/>
      <c r="WIN2" s="44"/>
      <c r="WIO2" s="43"/>
      <c r="WIP2" s="44"/>
      <c r="WIQ2" s="43"/>
      <c r="WIR2" s="44"/>
      <c r="WIS2" s="43"/>
      <c r="WIT2" s="44"/>
      <c r="WIU2" s="43"/>
      <c r="WIV2" s="44"/>
      <c r="WIW2" s="43"/>
      <c r="WIX2" s="44"/>
      <c r="WIY2" s="43"/>
      <c r="WIZ2" s="44"/>
      <c r="WJA2" s="43"/>
      <c r="WJB2" s="44"/>
      <c r="WJC2" s="43"/>
      <c r="WJD2" s="44"/>
      <c r="WJE2" s="43"/>
      <c r="WJF2" s="44"/>
      <c r="WJG2" s="43"/>
      <c r="WJH2" s="44"/>
      <c r="WJI2" s="43"/>
      <c r="WJJ2" s="44"/>
      <c r="WJK2" s="43"/>
      <c r="WJL2" s="44"/>
      <c r="WJM2" s="43"/>
      <c r="WJN2" s="44"/>
      <c r="WJO2" s="43"/>
      <c r="WJP2" s="44"/>
      <c r="WJQ2" s="43"/>
      <c r="WJR2" s="44"/>
      <c r="WJS2" s="43"/>
      <c r="WJT2" s="44"/>
      <c r="WJU2" s="43"/>
      <c r="WJV2" s="44"/>
      <c r="WJW2" s="43"/>
      <c r="WJX2" s="44"/>
      <c r="WJY2" s="43"/>
      <c r="WJZ2" s="44"/>
      <c r="WKA2" s="43"/>
      <c r="WKB2" s="44"/>
      <c r="WKC2" s="43"/>
      <c r="WKD2" s="44"/>
      <c r="WKE2" s="43"/>
      <c r="WKF2" s="44"/>
      <c r="WKG2" s="43"/>
      <c r="WKH2" s="44"/>
      <c r="WKI2" s="43"/>
      <c r="WKJ2" s="44"/>
      <c r="WKK2" s="43"/>
      <c r="WKL2" s="44"/>
      <c r="WKM2" s="43"/>
      <c r="WKN2" s="44"/>
      <c r="WKO2" s="43"/>
      <c r="WKP2" s="44"/>
      <c r="WKQ2" s="43"/>
      <c r="WKR2" s="44"/>
      <c r="WKS2" s="43"/>
      <c r="WKT2" s="44"/>
      <c r="WKU2" s="43"/>
      <c r="WKV2" s="44"/>
      <c r="WKW2" s="43"/>
      <c r="WKX2" s="44"/>
      <c r="WKY2" s="43"/>
      <c r="WKZ2" s="44"/>
      <c r="WLA2" s="43"/>
      <c r="WLB2" s="44"/>
      <c r="WLC2" s="43"/>
      <c r="WLD2" s="44"/>
      <c r="WLE2" s="43"/>
      <c r="WLF2" s="44"/>
      <c r="WLG2" s="43"/>
      <c r="WLH2" s="44"/>
      <c r="WLI2" s="43"/>
      <c r="WLJ2" s="44"/>
      <c r="WLK2" s="43"/>
      <c r="WLL2" s="44"/>
      <c r="WLM2" s="43"/>
      <c r="WLN2" s="44"/>
      <c r="WLO2" s="43"/>
      <c r="WLP2" s="44"/>
      <c r="WLQ2" s="43"/>
      <c r="WLR2" s="44"/>
      <c r="WLS2" s="43"/>
      <c r="WLT2" s="44"/>
      <c r="WLU2" s="43"/>
      <c r="WLV2" s="44"/>
      <c r="WLW2" s="43"/>
      <c r="WLX2" s="44"/>
      <c r="WLY2" s="43"/>
      <c r="WLZ2" s="44"/>
      <c r="WMA2" s="43"/>
      <c r="WMB2" s="44"/>
      <c r="WMC2" s="43"/>
      <c r="WMD2" s="44"/>
      <c r="WME2" s="43"/>
      <c r="WMF2" s="44"/>
      <c r="WMG2" s="43"/>
      <c r="WMH2" s="44"/>
      <c r="WMI2" s="43"/>
      <c r="WMJ2" s="44"/>
      <c r="WMK2" s="43"/>
      <c r="WML2" s="44"/>
      <c r="WMM2" s="43"/>
      <c r="WMN2" s="44"/>
      <c r="WMO2" s="43"/>
      <c r="WMP2" s="44"/>
      <c r="WMQ2" s="43"/>
      <c r="WMR2" s="44"/>
      <c r="WMS2" s="43"/>
      <c r="WMT2" s="44"/>
      <c r="WMU2" s="43"/>
      <c r="WMV2" s="44"/>
      <c r="WMW2" s="43"/>
      <c r="WMX2" s="44"/>
      <c r="WMY2" s="43"/>
      <c r="WMZ2" s="44"/>
      <c r="WNA2" s="43"/>
      <c r="WNB2" s="44"/>
      <c r="WNC2" s="43"/>
      <c r="WND2" s="44"/>
      <c r="WNE2" s="43"/>
      <c r="WNF2" s="44"/>
      <c r="WNG2" s="43"/>
      <c r="WNH2" s="44"/>
      <c r="WNI2" s="43"/>
      <c r="WNJ2" s="44"/>
      <c r="WNK2" s="43"/>
      <c r="WNL2" s="44"/>
      <c r="WNM2" s="43"/>
      <c r="WNN2" s="44"/>
      <c r="WNO2" s="43"/>
      <c r="WNP2" s="44"/>
      <c r="WNQ2" s="43"/>
      <c r="WNR2" s="44"/>
      <c r="WNS2" s="43"/>
      <c r="WNT2" s="44"/>
      <c r="WNU2" s="43"/>
      <c r="WNV2" s="44"/>
      <c r="WNW2" s="43"/>
      <c r="WNX2" s="44"/>
      <c r="WNY2" s="43"/>
      <c r="WNZ2" s="44"/>
      <c r="WOA2" s="43"/>
      <c r="WOB2" s="44"/>
      <c r="WOC2" s="43"/>
      <c r="WOD2" s="44"/>
      <c r="WOE2" s="43"/>
      <c r="WOF2" s="44"/>
      <c r="WOG2" s="43"/>
      <c r="WOH2" s="44"/>
      <c r="WOI2" s="43"/>
      <c r="WOJ2" s="44"/>
      <c r="WOK2" s="43"/>
      <c r="WOL2" s="44"/>
      <c r="WOM2" s="43"/>
      <c r="WON2" s="44"/>
      <c r="WOO2" s="43"/>
      <c r="WOP2" s="44"/>
      <c r="WOQ2" s="43"/>
      <c r="WOR2" s="44"/>
      <c r="WOS2" s="43"/>
      <c r="WOT2" s="44"/>
      <c r="WOU2" s="43"/>
      <c r="WOV2" s="44"/>
      <c r="WOW2" s="43"/>
      <c r="WOX2" s="44"/>
      <c r="WOY2" s="43"/>
      <c r="WOZ2" s="44"/>
      <c r="WPA2" s="43"/>
      <c r="WPB2" s="44"/>
      <c r="WPC2" s="43"/>
      <c r="WPD2" s="44"/>
      <c r="WPE2" s="43"/>
      <c r="WPF2" s="44"/>
      <c r="WPG2" s="43"/>
      <c r="WPH2" s="44"/>
      <c r="WPI2" s="43"/>
      <c r="WPJ2" s="44"/>
      <c r="WPK2" s="43"/>
      <c r="WPL2" s="44"/>
      <c r="WPM2" s="43"/>
      <c r="WPN2" s="44"/>
      <c r="WPO2" s="43"/>
      <c r="WPP2" s="44"/>
      <c r="WPQ2" s="43"/>
      <c r="WPR2" s="44"/>
      <c r="WPS2" s="43"/>
      <c r="WPT2" s="44"/>
      <c r="WPU2" s="43"/>
      <c r="WPV2" s="44"/>
      <c r="WPW2" s="43"/>
      <c r="WPX2" s="44"/>
      <c r="WPY2" s="43"/>
      <c r="WPZ2" s="44"/>
      <c r="WQA2" s="43"/>
      <c r="WQB2" s="44"/>
      <c r="WQC2" s="43"/>
      <c r="WQD2" s="44"/>
      <c r="WQE2" s="43"/>
      <c r="WQF2" s="44"/>
      <c r="WQG2" s="43"/>
      <c r="WQH2" s="44"/>
      <c r="WQI2" s="43"/>
      <c r="WQJ2" s="44"/>
      <c r="WQK2" s="43"/>
      <c r="WQL2" s="44"/>
      <c r="WQM2" s="43"/>
      <c r="WQN2" s="44"/>
      <c r="WQO2" s="43"/>
      <c r="WQP2" s="44"/>
      <c r="WQQ2" s="43"/>
      <c r="WQR2" s="44"/>
      <c r="WQS2" s="43"/>
      <c r="WQT2" s="44"/>
      <c r="WQU2" s="43"/>
      <c r="WQV2" s="44"/>
      <c r="WQW2" s="43"/>
      <c r="WQX2" s="44"/>
      <c r="WQY2" s="43"/>
      <c r="WQZ2" s="44"/>
      <c r="WRA2" s="43"/>
      <c r="WRB2" s="44"/>
      <c r="WRC2" s="43"/>
      <c r="WRD2" s="44"/>
      <c r="WRE2" s="43"/>
      <c r="WRF2" s="44"/>
      <c r="WRG2" s="43"/>
      <c r="WRH2" s="44"/>
      <c r="WRI2" s="43"/>
      <c r="WRJ2" s="44"/>
      <c r="WRK2" s="43"/>
      <c r="WRL2" s="44"/>
      <c r="WRM2" s="43"/>
      <c r="WRN2" s="44"/>
      <c r="WRO2" s="43"/>
      <c r="WRP2" s="44"/>
      <c r="WRQ2" s="43"/>
      <c r="WRR2" s="44"/>
      <c r="WRS2" s="43"/>
      <c r="WRT2" s="44"/>
      <c r="WRU2" s="43"/>
      <c r="WRV2" s="44"/>
      <c r="WRW2" s="43"/>
      <c r="WRX2" s="44"/>
      <c r="WRY2" s="43"/>
      <c r="WRZ2" s="44"/>
      <c r="WSA2" s="43"/>
      <c r="WSB2" s="44"/>
      <c r="WSC2" s="43"/>
      <c r="WSD2" s="44"/>
      <c r="WSE2" s="43"/>
      <c r="WSF2" s="44"/>
      <c r="WSG2" s="43"/>
      <c r="WSH2" s="44"/>
      <c r="WSI2" s="43"/>
      <c r="WSJ2" s="44"/>
      <c r="WSK2" s="43"/>
      <c r="WSL2" s="44"/>
      <c r="WSM2" s="43"/>
      <c r="WSN2" s="44"/>
      <c r="WSO2" s="43"/>
      <c r="WSP2" s="44"/>
      <c r="WSQ2" s="43"/>
      <c r="WSR2" s="44"/>
      <c r="WSS2" s="43"/>
      <c r="WST2" s="44"/>
      <c r="WSU2" s="43"/>
      <c r="WSV2" s="44"/>
      <c r="WSW2" s="43"/>
      <c r="WSX2" s="44"/>
      <c r="WSY2" s="43"/>
      <c r="WSZ2" s="44"/>
      <c r="WTA2" s="43"/>
      <c r="WTB2" s="44"/>
      <c r="WTC2" s="43"/>
      <c r="WTD2" s="44"/>
      <c r="WTE2" s="43"/>
      <c r="WTF2" s="44"/>
      <c r="WTG2" s="43"/>
      <c r="WTH2" s="44"/>
      <c r="WTI2" s="43"/>
      <c r="WTJ2" s="44"/>
      <c r="WTK2" s="43"/>
      <c r="WTL2" s="44"/>
      <c r="WTM2" s="43"/>
      <c r="WTN2" s="44"/>
      <c r="WTO2" s="43"/>
      <c r="WTP2" s="44"/>
      <c r="WTQ2" s="43"/>
      <c r="WTR2" s="44"/>
      <c r="WTS2" s="43"/>
      <c r="WTT2" s="44"/>
      <c r="WTU2" s="43"/>
      <c r="WTV2" s="44"/>
      <c r="WTW2" s="43"/>
      <c r="WTX2" s="44"/>
      <c r="WTY2" s="43"/>
      <c r="WTZ2" s="44"/>
      <c r="WUA2" s="43"/>
      <c r="WUB2" s="44"/>
      <c r="WUC2" s="43"/>
      <c r="WUD2" s="44"/>
      <c r="WUE2" s="43"/>
      <c r="WUF2" s="44"/>
      <c r="WUG2" s="43"/>
      <c r="WUH2" s="44"/>
      <c r="WUI2" s="43"/>
      <c r="WUJ2" s="44"/>
      <c r="WUK2" s="43"/>
      <c r="WUL2" s="44"/>
      <c r="WUM2" s="43"/>
      <c r="WUN2" s="44"/>
      <c r="WUO2" s="43"/>
      <c r="WUP2" s="44"/>
      <c r="WUQ2" s="43"/>
      <c r="WUR2" s="44"/>
      <c r="WUS2" s="43"/>
      <c r="WUT2" s="44"/>
      <c r="WUU2" s="43"/>
      <c r="WUV2" s="44"/>
      <c r="WUW2" s="43"/>
      <c r="WUX2" s="44"/>
      <c r="WUY2" s="43"/>
      <c r="WUZ2" s="44"/>
      <c r="WVA2" s="43"/>
      <c r="WVB2" s="44"/>
      <c r="WVC2" s="43"/>
      <c r="WVD2" s="44"/>
      <c r="WVE2" s="43"/>
      <c r="WVF2" s="44"/>
      <c r="WVG2" s="43"/>
      <c r="WVH2" s="44"/>
      <c r="WVI2" s="43"/>
      <c r="WVJ2" s="44"/>
      <c r="WVK2" s="43"/>
      <c r="WVL2" s="44"/>
      <c r="WVM2" s="43"/>
      <c r="WVN2" s="44"/>
      <c r="WVO2" s="43"/>
      <c r="WVP2" s="44"/>
      <c r="WVQ2" s="43"/>
      <c r="WVR2" s="44"/>
      <c r="WVS2" s="43"/>
      <c r="WVT2" s="44"/>
      <c r="WVU2" s="43"/>
      <c r="WVV2" s="44"/>
      <c r="WVW2" s="43"/>
      <c r="WVX2" s="44"/>
      <c r="WVY2" s="43"/>
      <c r="WVZ2" s="44"/>
      <c r="WWA2" s="43"/>
      <c r="WWB2" s="44"/>
      <c r="WWC2" s="43"/>
      <c r="WWD2" s="44"/>
      <c r="WWE2" s="43"/>
      <c r="WWF2" s="44"/>
      <c r="WWG2" s="43"/>
      <c r="WWH2" s="44"/>
      <c r="WWI2" s="43"/>
      <c r="WWJ2" s="44"/>
      <c r="WWK2" s="43"/>
      <c r="WWL2" s="44"/>
      <c r="WWM2" s="43"/>
      <c r="WWN2" s="44"/>
      <c r="WWO2" s="43"/>
      <c r="WWP2" s="44"/>
      <c r="WWQ2" s="43"/>
      <c r="WWR2" s="44"/>
      <c r="WWS2" s="43"/>
      <c r="WWT2" s="44"/>
      <c r="WWU2" s="43"/>
      <c r="WWV2" s="44"/>
      <c r="WWW2" s="43"/>
      <c r="WWX2" s="44"/>
      <c r="WWY2" s="43"/>
      <c r="WWZ2" s="44"/>
      <c r="WXA2" s="43"/>
      <c r="WXB2" s="44"/>
      <c r="WXC2" s="43"/>
      <c r="WXD2" s="44"/>
      <c r="WXE2" s="43"/>
      <c r="WXF2" s="44"/>
      <c r="WXG2" s="43"/>
      <c r="WXH2" s="44"/>
      <c r="WXI2" s="43"/>
      <c r="WXJ2" s="44"/>
      <c r="WXK2" s="43"/>
      <c r="WXL2" s="44"/>
      <c r="WXM2" s="43"/>
      <c r="WXN2" s="44"/>
      <c r="WXO2" s="43"/>
      <c r="WXP2" s="44"/>
      <c r="WXQ2" s="43"/>
      <c r="WXR2" s="44"/>
      <c r="WXS2" s="43"/>
      <c r="WXT2" s="44"/>
      <c r="WXU2" s="43"/>
      <c r="WXV2" s="44"/>
      <c r="WXW2" s="43"/>
      <c r="WXX2" s="44"/>
      <c r="WXY2" s="43"/>
      <c r="WXZ2" s="44"/>
      <c r="WYA2" s="43"/>
      <c r="WYB2" s="44"/>
      <c r="WYC2" s="43"/>
      <c r="WYD2" s="44"/>
      <c r="WYE2" s="43"/>
      <c r="WYF2" s="44"/>
      <c r="WYG2" s="43"/>
      <c r="WYH2" s="44"/>
      <c r="WYI2" s="43"/>
      <c r="WYJ2" s="44"/>
      <c r="WYK2" s="43"/>
      <c r="WYL2" s="44"/>
      <c r="WYM2" s="43"/>
      <c r="WYN2" s="44"/>
      <c r="WYO2" s="43"/>
      <c r="WYP2" s="44"/>
      <c r="WYQ2" s="43"/>
      <c r="WYR2" s="44"/>
      <c r="WYS2" s="43"/>
      <c r="WYT2" s="44"/>
      <c r="WYU2" s="43"/>
      <c r="WYV2" s="44"/>
      <c r="WYW2" s="43"/>
      <c r="WYX2" s="44"/>
      <c r="WYY2" s="43"/>
      <c r="WYZ2" s="44"/>
      <c r="WZA2" s="43"/>
      <c r="WZB2" s="44"/>
      <c r="WZC2" s="43"/>
      <c r="WZD2" s="44"/>
      <c r="WZE2" s="43"/>
      <c r="WZF2" s="44"/>
      <c r="WZG2" s="43"/>
      <c r="WZH2" s="44"/>
      <c r="WZI2" s="43"/>
      <c r="WZJ2" s="44"/>
      <c r="WZK2" s="43"/>
      <c r="WZL2" s="44"/>
      <c r="WZM2" s="43"/>
      <c r="WZN2" s="44"/>
      <c r="WZO2" s="43"/>
      <c r="WZP2" s="44"/>
      <c r="WZQ2" s="43"/>
      <c r="WZR2" s="44"/>
      <c r="WZS2" s="43"/>
      <c r="WZT2" s="44"/>
      <c r="WZU2" s="43"/>
      <c r="WZV2" s="44"/>
      <c r="WZW2" s="43"/>
      <c r="WZX2" s="44"/>
      <c r="WZY2" s="43"/>
      <c r="WZZ2" s="44"/>
      <c r="XAA2" s="43"/>
      <c r="XAB2" s="44"/>
      <c r="XAC2" s="43"/>
      <c r="XAD2" s="44"/>
      <c r="XAE2" s="43"/>
      <c r="XAF2" s="44"/>
      <c r="XAG2" s="43"/>
      <c r="XAH2" s="44"/>
      <c r="XAI2" s="43"/>
      <c r="XAJ2" s="44"/>
      <c r="XAK2" s="43"/>
      <c r="XAL2" s="44"/>
      <c r="XAM2" s="43"/>
      <c r="XAN2" s="44"/>
      <c r="XAO2" s="43"/>
      <c r="XAP2" s="44"/>
      <c r="XAQ2" s="43"/>
      <c r="XAR2" s="44"/>
      <c r="XAS2" s="43"/>
      <c r="XAT2" s="44"/>
      <c r="XAU2" s="43"/>
      <c r="XAV2" s="44"/>
      <c r="XAW2" s="43"/>
      <c r="XAX2" s="44"/>
      <c r="XAY2" s="43"/>
      <c r="XAZ2" s="44"/>
      <c r="XBA2" s="43"/>
      <c r="XBB2" s="44"/>
      <c r="XBC2" s="43"/>
      <c r="XBD2" s="44"/>
      <c r="XBE2" s="43"/>
      <c r="XBF2" s="44"/>
      <c r="XBG2" s="43"/>
      <c r="XBH2" s="44"/>
      <c r="XBI2" s="43"/>
      <c r="XBJ2" s="44"/>
      <c r="XBK2" s="43"/>
      <c r="XBL2" s="44"/>
      <c r="XBM2" s="43"/>
      <c r="XBN2" s="44"/>
      <c r="XBO2" s="43"/>
      <c r="XBP2" s="44"/>
      <c r="XBQ2" s="43"/>
      <c r="XBR2" s="44"/>
      <c r="XBS2" s="43"/>
      <c r="XBT2" s="44"/>
      <c r="XBU2" s="43"/>
      <c r="XBV2" s="44"/>
      <c r="XBW2" s="43"/>
      <c r="XBX2" s="44"/>
      <c r="XBY2" s="43"/>
      <c r="XBZ2" s="44"/>
      <c r="XCA2" s="43"/>
      <c r="XCB2" s="44"/>
      <c r="XCC2" s="43"/>
      <c r="XCD2" s="44"/>
      <c r="XCE2" s="43"/>
      <c r="XCF2" s="44"/>
      <c r="XCG2" s="43"/>
      <c r="XCH2" s="44"/>
      <c r="XCI2" s="43"/>
      <c r="XCJ2" s="44"/>
      <c r="XCK2" s="43"/>
      <c r="XCL2" s="44"/>
      <c r="XCM2" s="43"/>
      <c r="XCN2" s="44"/>
      <c r="XCO2" s="43"/>
      <c r="XCP2" s="44"/>
      <c r="XCQ2" s="43"/>
      <c r="XCR2" s="44"/>
      <c r="XCS2" s="43"/>
      <c r="XCT2" s="44"/>
      <c r="XCU2" s="43"/>
      <c r="XCV2" s="44"/>
      <c r="XCW2" s="43"/>
      <c r="XCX2" s="44"/>
      <c r="XCY2" s="43"/>
      <c r="XCZ2" s="44"/>
      <c r="XDA2" s="43"/>
      <c r="XDB2" s="44"/>
      <c r="XDC2" s="43"/>
      <c r="XDD2" s="44"/>
      <c r="XDE2" s="43"/>
      <c r="XDF2" s="44"/>
      <c r="XDG2" s="43"/>
      <c r="XDH2" s="44"/>
      <c r="XDI2" s="43"/>
      <c r="XDJ2" s="44"/>
      <c r="XDK2" s="43"/>
      <c r="XDL2" s="44"/>
      <c r="XDM2" s="43"/>
      <c r="XDN2" s="44"/>
      <c r="XDO2" s="43"/>
      <c r="XDP2" s="44"/>
      <c r="XDQ2" s="43"/>
      <c r="XDR2" s="44"/>
      <c r="XDS2" s="43"/>
      <c r="XDT2" s="44"/>
      <c r="XDU2" s="43"/>
      <c r="XDV2" s="44"/>
      <c r="XDW2" s="43"/>
      <c r="XDX2" s="44"/>
      <c r="XDY2" s="43"/>
      <c r="XDZ2" s="44"/>
      <c r="XEA2" s="43"/>
      <c r="XEB2" s="44"/>
      <c r="XEC2" s="43"/>
      <c r="XED2" s="44"/>
      <c r="XEE2" s="43"/>
      <c r="XEF2" s="44"/>
      <c r="XEG2" s="43"/>
      <c r="XEH2" s="44"/>
      <c r="XEI2" s="43"/>
      <c r="XEJ2" s="44"/>
      <c r="XEK2" s="43"/>
      <c r="XEL2" s="44"/>
      <c r="XEM2" s="43"/>
      <c r="XEN2" s="44"/>
      <c r="XEO2" s="43"/>
      <c r="XEP2" s="44"/>
      <c r="XEQ2" s="43"/>
      <c r="XER2" s="44"/>
      <c r="XES2" s="43"/>
      <c r="XET2" s="44"/>
      <c r="XEU2" s="43"/>
      <c r="XEV2" s="44"/>
      <c r="XEW2" s="43"/>
      <c r="XEX2" s="44"/>
      <c r="XEY2" s="43"/>
      <c r="XEZ2" s="44"/>
      <c r="XFA2" s="43"/>
      <c r="XFB2" s="44"/>
      <c r="XFC2" s="43"/>
      <c r="XFD2" s="44"/>
    </row>
    <row r="3" spans="1:16384" ht="76.5" customHeight="1" thickBot="1" x14ac:dyDescent="0.25">
      <c r="A3" s="50"/>
      <c r="B3" s="215" t="s">
        <v>668</v>
      </c>
      <c r="C3" s="47"/>
      <c r="D3" s="231" t="s">
        <v>685</v>
      </c>
      <c r="E3" s="217">
        <v>0</v>
      </c>
      <c r="F3" s="212" t="s">
        <v>621</v>
      </c>
    </row>
    <row r="4" spans="1:16384" ht="18" x14ac:dyDescent="0.2">
      <c r="A4" s="51"/>
      <c r="B4" s="24"/>
      <c r="C4" s="204"/>
      <c r="D4" s="218"/>
      <c r="E4" s="103"/>
      <c r="F4" s="152"/>
    </row>
    <row r="5" spans="1:16384" ht="15" customHeight="1" x14ac:dyDescent="0.2">
      <c r="A5" s="52"/>
      <c r="B5" s="25"/>
      <c r="C5" s="206"/>
      <c r="D5" s="219"/>
      <c r="E5" s="102"/>
      <c r="F5" s="151"/>
    </row>
    <row r="6" spans="1:16384" ht="54.75" thickBot="1" x14ac:dyDescent="0.25">
      <c r="A6" s="53" t="s">
        <v>544</v>
      </c>
      <c r="B6" s="23" t="s">
        <v>384</v>
      </c>
      <c r="C6" s="205" t="s">
        <v>664</v>
      </c>
      <c r="D6" s="220" t="s">
        <v>666</v>
      </c>
      <c r="E6" s="205" t="s">
        <v>657</v>
      </c>
      <c r="F6" s="212" t="s">
        <v>620</v>
      </c>
    </row>
    <row r="7" spans="1:16384" ht="28.5" customHeight="1" x14ac:dyDescent="0.2">
      <c r="A7" s="249" t="s">
        <v>429</v>
      </c>
      <c r="B7" s="250"/>
      <c r="C7" s="113">
        <f>VLOOKUP($B$1,HB,10,FALSE)</f>
        <v>0</v>
      </c>
      <c r="D7" s="221"/>
      <c r="E7" s="113">
        <f>D7*E3</f>
        <v>0</v>
      </c>
      <c r="F7" s="154"/>
    </row>
    <row r="8" spans="1:16384" ht="24.95" customHeight="1" x14ac:dyDescent="0.25">
      <c r="A8" s="251" t="s">
        <v>467</v>
      </c>
      <c r="B8" s="252"/>
      <c r="C8" s="55"/>
      <c r="D8" s="55"/>
      <c r="E8" s="55"/>
      <c r="F8" s="155"/>
    </row>
    <row r="9" spans="1:16384" ht="20.100000000000001" customHeight="1" x14ac:dyDescent="0.2">
      <c r="A9" s="101" t="s">
        <v>417</v>
      </c>
      <c r="B9" s="11">
        <v>5</v>
      </c>
      <c r="C9" s="113">
        <f>VLOOKUP($B$1,HB,131,FALSE)</f>
        <v>0</v>
      </c>
      <c r="D9" s="221"/>
      <c r="E9" s="113">
        <f>D9*$E$3</f>
        <v>0</v>
      </c>
      <c r="F9" s="154"/>
    </row>
    <row r="10" spans="1:16384" ht="20.100000000000001" customHeight="1" x14ac:dyDescent="0.2">
      <c r="A10" s="101" t="s">
        <v>418</v>
      </c>
      <c r="B10" s="11">
        <v>3</v>
      </c>
      <c r="C10" s="113">
        <f>VLOOKUP($B$1,HB,132,FALSE)</f>
        <v>0</v>
      </c>
      <c r="D10" s="221"/>
      <c r="E10" s="113">
        <f t="shared" ref="E10:E18" si="0">D10*$E$3</f>
        <v>0</v>
      </c>
      <c r="F10" s="154"/>
    </row>
    <row r="11" spans="1:16384" ht="20.100000000000001" customHeight="1" x14ac:dyDescent="0.2">
      <c r="A11" s="101" t="s">
        <v>419</v>
      </c>
      <c r="B11" s="11">
        <v>5</v>
      </c>
      <c r="C11" s="113">
        <f>VLOOKUP($B$1,HB,144,FALSE)</f>
        <v>0</v>
      </c>
      <c r="D11" s="221"/>
      <c r="E11" s="113">
        <f t="shared" si="0"/>
        <v>0</v>
      </c>
      <c r="F11" s="154"/>
    </row>
    <row r="12" spans="1:16384" ht="20.100000000000001" customHeight="1" x14ac:dyDescent="0.2">
      <c r="A12" s="101" t="s">
        <v>420</v>
      </c>
      <c r="B12" s="11">
        <v>3</v>
      </c>
      <c r="C12" s="113">
        <f>VLOOKUP($B$1,HB,141,FALSE)</f>
        <v>0</v>
      </c>
      <c r="D12" s="221"/>
      <c r="E12" s="113">
        <f t="shared" si="0"/>
        <v>0</v>
      </c>
      <c r="F12" s="154"/>
    </row>
    <row r="13" spans="1:16384" ht="20.100000000000001" customHeight="1" x14ac:dyDescent="0.2">
      <c r="A13" s="101" t="s">
        <v>421</v>
      </c>
      <c r="B13" s="11">
        <v>3</v>
      </c>
      <c r="C13" s="113">
        <f>VLOOKUP($B$1,HB,143,FALSE)</f>
        <v>0</v>
      </c>
      <c r="D13" s="221"/>
      <c r="E13" s="113">
        <f t="shared" si="0"/>
        <v>0</v>
      </c>
      <c r="F13" s="154"/>
    </row>
    <row r="14" spans="1:16384" ht="20.100000000000001" customHeight="1" x14ac:dyDescent="0.25">
      <c r="A14" s="101" t="s">
        <v>422</v>
      </c>
      <c r="B14" s="11">
        <v>3</v>
      </c>
      <c r="C14" s="114">
        <v>0</v>
      </c>
      <c r="D14" s="222"/>
      <c r="E14" s="113">
        <f t="shared" si="0"/>
        <v>0</v>
      </c>
      <c r="F14" s="154"/>
    </row>
    <row r="15" spans="1:16384" ht="20.100000000000001" customHeight="1" x14ac:dyDescent="0.2">
      <c r="A15" s="101" t="s">
        <v>423</v>
      </c>
      <c r="B15" s="11">
        <v>2.7</v>
      </c>
      <c r="C15" s="113">
        <f>VLOOKUP($B$1,HB,137,FALSE)</f>
        <v>0</v>
      </c>
      <c r="D15" s="221"/>
      <c r="E15" s="113">
        <f t="shared" si="0"/>
        <v>0</v>
      </c>
      <c r="F15" s="154"/>
    </row>
    <row r="16" spans="1:16384" ht="20.100000000000001" customHeight="1" x14ac:dyDescent="0.2">
      <c r="A16" s="101" t="s">
        <v>424</v>
      </c>
      <c r="B16" s="11">
        <v>2.2999999999999998</v>
      </c>
      <c r="C16" s="113">
        <f>VLOOKUP($B$1,HB,148,FALSE)</f>
        <v>0</v>
      </c>
      <c r="D16" s="221"/>
      <c r="E16" s="113">
        <f t="shared" si="0"/>
        <v>0</v>
      </c>
      <c r="F16" s="154"/>
    </row>
    <row r="17" spans="1:6" ht="20.100000000000001" customHeight="1" x14ac:dyDescent="0.2">
      <c r="A17" s="101" t="s">
        <v>425</v>
      </c>
      <c r="B17" s="11">
        <v>2.8</v>
      </c>
      <c r="C17" s="113">
        <f>VLOOKUP($B$1,HB,146,FALSE)</f>
        <v>0</v>
      </c>
      <c r="D17" s="221"/>
      <c r="E17" s="113">
        <f t="shared" si="0"/>
        <v>0</v>
      </c>
      <c r="F17" s="154"/>
    </row>
    <row r="18" spans="1:6" ht="20.100000000000001" customHeight="1" x14ac:dyDescent="0.2">
      <c r="A18" s="101" t="s">
        <v>426</v>
      </c>
      <c r="B18" s="11">
        <v>4</v>
      </c>
      <c r="C18" s="113">
        <f>VLOOKUP($B$1,HB,140,FALSE)</f>
        <v>0</v>
      </c>
      <c r="D18" s="221"/>
      <c r="E18" s="113">
        <f t="shared" si="0"/>
        <v>0</v>
      </c>
      <c r="F18" s="154"/>
    </row>
    <row r="19" spans="1:6" ht="20.100000000000001" customHeight="1" thickBot="1" x14ac:dyDescent="0.3">
      <c r="A19" s="264" t="s">
        <v>427</v>
      </c>
      <c r="B19" s="265"/>
      <c r="C19" s="56">
        <f t="shared" ref="C19:D19" si="1">SUM(C9:C18)</f>
        <v>0</v>
      </c>
      <c r="D19" s="56">
        <f t="shared" si="1"/>
        <v>0</v>
      </c>
      <c r="E19" s="56">
        <f t="shared" ref="E19" si="2">SUM(E9:E18)</f>
        <v>0</v>
      </c>
      <c r="F19" s="156"/>
    </row>
    <row r="20" spans="1:6" ht="20.100000000000001" customHeight="1" thickTop="1" thickBot="1" x14ac:dyDescent="0.3">
      <c r="A20" s="255" t="s">
        <v>428</v>
      </c>
      <c r="B20" s="245"/>
      <c r="C20" s="57">
        <f t="shared" ref="C20:E20" si="3">(C9*$B$22)+(C10*$B$23)+(C11*$B$24)+(C12*$B$25)+(C13*$B$26)+(C14*$B$27)+(C15*$B$28)+(C16*$B$29)+(C17*$B$30)+(C18*$B$31)</f>
        <v>0</v>
      </c>
      <c r="D20" s="57">
        <f t="shared" si="3"/>
        <v>0</v>
      </c>
      <c r="E20" s="57">
        <f t="shared" si="3"/>
        <v>0</v>
      </c>
      <c r="F20" s="156"/>
    </row>
    <row r="21" spans="1:6" ht="24.95" customHeight="1" thickTop="1" x14ac:dyDescent="0.25">
      <c r="A21" s="253" t="s">
        <v>468</v>
      </c>
      <c r="B21" s="254"/>
      <c r="C21" s="58"/>
      <c r="D21" s="58"/>
      <c r="E21" s="58"/>
      <c r="F21" s="155"/>
    </row>
    <row r="22" spans="1:6" ht="20.100000000000001" customHeight="1" x14ac:dyDescent="0.25">
      <c r="A22" s="101" t="s">
        <v>432</v>
      </c>
      <c r="B22" s="11">
        <v>5</v>
      </c>
      <c r="C22" s="114">
        <f>VLOOKUP($B$1,HB,120,FALSE)</f>
        <v>0</v>
      </c>
      <c r="D22" s="222"/>
      <c r="E22" s="114">
        <f>D22*$E$3</f>
        <v>0</v>
      </c>
      <c r="F22" s="157"/>
    </row>
    <row r="23" spans="1:6" ht="20.100000000000001" customHeight="1" x14ac:dyDescent="0.25">
      <c r="A23" s="101" t="s">
        <v>431</v>
      </c>
      <c r="B23" s="11">
        <v>3</v>
      </c>
      <c r="C23" s="114">
        <f>VLOOKUP($B$1,HB,121,FALSE)</f>
        <v>0</v>
      </c>
      <c r="D23" s="222"/>
      <c r="E23" s="114">
        <f t="shared" ref="E23:E31" si="4">D23*$E$3</f>
        <v>0</v>
      </c>
      <c r="F23" s="157"/>
    </row>
    <row r="24" spans="1:6" ht="20.100000000000001" customHeight="1" x14ac:dyDescent="0.25">
      <c r="A24" s="101" t="s">
        <v>435</v>
      </c>
      <c r="B24" s="11">
        <v>5</v>
      </c>
      <c r="C24" s="114">
        <f>VLOOKUP($B$1,HB,127,FALSE)</f>
        <v>0</v>
      </c>
      <c r="D24" s="222"/>
      <c r="E24" s="114">
        <f t="shared" si="4"/>
        <v>0</v>
      </c>
      <c r="F24" s="157"/>
    </row>
    <row r="25" spans="1:6" ht="20.100000000000001" customHeight="1" x14ac:dyDescent="0.25">
      <c r="A25" s="101" t="s">
        <v>434</v>
      </c>
      <c r="B25" s="11">
        <v>3</v>
      </c>
      <c r="C25" s="114">
        <f>VLOOKUP($B$1,HB,124,FALSE)</f>
        <v>0</v>
      </c>
      <c r="D25" s="222"/>
      <c r="E25" s="114">
        <f t="shared" si="4"/>
        <v>0</v>
      </c>
      <c r="F25" s="157"/>
    </row>
    <row r="26" spans="1:6" ht="20.100000000000001" customHeight="1" x14ac:dyDescent="0.25">
      <c r="A26" s="101" t="s">
        <v>436</v>
      </c>
      <c r="B26" s="11">
        <v>3</v>
      </c>
      <c r="C26" s="114">
        <f>VLOOKUP($B$1,HB,126,FALSE)</f>
        <v>0</v>
      </c>
      <c r="D26" s="222"/>
      <c r="E26" s="114">
        <f t="shared" si="4"/>
        <v>0</v>
      </c>
      <c r="F26" s="157"/>
    </row>
    <row r="27" spans="1:6" ht="20.100000000000001" customHeight="1" x14ac:dyDescent="0.25">
      <c r="A27" s="101" t="s">
        <v>437</v>
      </c>
      <c r="B27" s="11">
        <v>3</v>
      </c>
      <c r="C27" s="114">
        <v>0</v>
      </c>
      <c r="D27" s="222"/>
      <c r="E27" s="114">
        <f t="shared" si="4"/>
        <v>0</v>
      </c>
      <c r="F27" s="157"/>
    </row>
    <row r="28" spans="1:6" ht="20.100000000000001" customHeight="1" x14ac:dyDescent="0.25">
      <c r="A28" s="101" t="s">
        <v>438</v>
      </c>
      <c r="B28" s="11">
        <v>2.7</v>
      </c>
      <c r="C28" s="114">
        <f>VLOOKUP($B$1,HB,122,FALSE)</f>
        <v>0</v>
      </c>
      <c r="D28" s="222"/>
      <c r="E28" s="114">
        <f t="shared" si="4"/>
        <v>0</v>
      </c>
      <c r="F28" s="157"/>
    </row>
    <row r="29" spans="1:6" ht="20.100000000000001" customHeight="1" x14ac:dyDescent="0.25">
      <c r="A29" s="101" t="s">
        <v>439</v>
      </c>
      <c r="B29" s="11">
        <v>2.2999999999999998</v>
      </c>
      <c r="C29" s="114">
        <f>VLOOKUP($B$1,HB,129,FALSE)</f>
        <v>0</v>
      </c>
      <c r="D29" s="222"/>
      <c r="E29" s="114">
        <f t="shared" si="4"/>
        <v>0</v>
      </c>
      <c r="F29" s="157"/>
    </row>
    <row r="30" spans="1:6" ht="20.100000000000001" customHeight="1" x14ac:dyDescent="0.25">
      <c r="A30" s="101" t="s">
        <v>440</v>
      </c>
      <c r="B30" s="11">
        <v>2.8</v>
      </c>
      <c r="C30" s="114">
        <f>VLOOKUP($B$1,HB,128,FALSE)</f>
        <v>0</v>
      </c>
      <c r="D30" s="222"/>
      <c r="E30" s="114">
        <f t="shared" si="4"/>
        <v>0</v>
      </c>
      <c r="F30" s="157"/>
    </row>
    <row r="31" spans="1:6" ht="20.100000000000001" customHeight="1" x14ac:dyDescent="0.25">
      <c r="A31" s="101" t="s">
        <v>441</v>
      </c>
      <c r="B31" s="11">
        <v>4</v>
      </c>
      <c r="C31" s="114">
        <f>VLOOKUP($B$1,HB,123,FALSE)</f>
        <v>0</v>
      </c>
      <c r="D31" s="222"/>
      <c r="E31" s="114">
        <f t="shared" si="4"/>
        <v>0</v>
      </c>
      <c r="F31" s="157"/>
    </row>
    <row r="32" spans="1:6" ht="20.100000000000001" customHeight="1" thickBot="1" x14ac:dyDescent="0.3">
      <c r="A32" s="264" t="s">
        <v>433</v>
      </c>
      <c r="B32" s="265"/>
      <c r="C32" s="56">
        <f>SUM(C22:C31)</f>
        <v>0</v>
      </c>
      <c r="D32" s="56">
        <f>SUM(D22:D31)</f>
        <v>0</v>
      </c>
      <c r="E32" s="56">
        <f>SUM(E22:E31)</f>
        <v>0</v>
      </c>
      <c r="F32" s="156"/>
    </row>
    <row r="33" spans="1:270" ht="20.100000000000001" customHeight="1" thickTop="1" thickBot="1" x14ac:dyDescent="0.3">
      <c r="A33" s="255" t="s">
        <v>442</v>
      </c>
      <c r="B33" s="266"/>
      <c r="C33" s="59">
        <f>(C22*$B$22)+(C23*$B$23)+(C24*$B$24)+(C25*$B$25)+(C26*$B$26)+(C27*$B$27)+(C28*$B$28)+(C29*$B$29)+(C30*$B$30)+(C31*$B$31)</f>
        <v>0</v>
      </c>
      <c r="D33" s="59">
        <f>(D22*$B$22)+(D23*$B$23)+(D24*$B$24)+(D25*$B$25)+(D26*$B$26)+(D27*$B$27)+(D28*$B$28)+(D29*$B$29)+(D30*$B$30)+(D31*$B$31)</f>
        <v>0</v>
      </c>
      <c r="E33" s="59">
        <f>(E22*$B$22)+(E23*$B$23)+(E24*$B$24)+(E25*$B$25)+(E26*$B$26)+(E27*$B$27)+(E28*$B$28)+(E29*$B$29)+(E30*$B$30)+(E31*$B$31)</f>
        <v>0</v>
      </c>
      <c r="F33" s="158"/>
    </row>
    <row r="34" spans="1:270" ht="24.95" customHeight="1" thickTop="1" x14ac:dyDescent="0.25">
      <c r="A34" s="253" t="s">
        <v>508</v>
      </c>
      <c r="B34" s="254"/>
      <c r="C34" s="55"/>
      <c r="D34" s="55"/>
      <c r="E34" s="55"/>
      <c r="F34" s="155"/>
    </row>
    <row r="35" spans="1:270" ht="20.100000000000001" customHeight="1" x14ac:dyDescent="0.2">
      <c r="A35" s="101" t="s">
        <v>517</v>
      </c>
      <c r="B35" s="16">
        <v>0.1</v>
      </c>
      <c r="C35" s="113">
        <f>VLOOKUP($B$1,HB,251,FALSE)</f>
        <v>0</v>
      </c>
      <c r="D35" s="221"/>
      <c r="E35" s="113">
        <f>D35*$E$3</f>
        <v>0</v>
      </c>
      <c r="F35" s="154"/>
    </row>
    <row r="36" spans="1:270" ht="30" customHeight="1" x14ac:dyDescent="0.2">
      <c r="A36" s="41" t="s">
        <v>543</v>
      </c>
      <c r="B36" s="40">
        <v>0.15</v>
      </c>
      <c r="C36" s="113">
        <f>VLOOKUP($B$1,HB,239,FALSE)</f>
        <v>0</v>
      </c>
      <c r="D36" s="221"/>
      <c r="E36" s="113">
        <f t="shared" ref="E36:E37" si="5">D36*$E$3</f>
        <v>0</v>
      </c>
      <c r="F36" s="154"/>
    </row>
    <row r="37" spans="1:270" ht="30" customHeight="1" thickBot="1" x14ac:dyDescent="0.25">
      <c r="A37" s="41" t="s">
        <v>518</v>
      </c>
      <c r="B37" s="40">
        <v>0.05</v>
      </c>
      <c r="C37" s="113">
        <f>VLOOKUP($B$1,HB,240,FALSE)</f>
        <v>0</v>
      </c>
      <c r="D37" s="221"/>
      <c r="E37" s="113">
        <f t="shared" si="5"/>
        <v>0</v>
      </c>
      <c r="F37" s="154"/>
    </row>
    <row r="38" spans="1:270" ht="20.100000000000001" customHeight="1" thickTop="1" thickBot="1" x14ac:dyDescent="0.3">
      <c r="A38" s="255" t="s">
        <v>507</v>
      </c>
      <c r="B38" s="245"/>
      <c r="C38" s="56">
        <f>(C35*$B$35)+(C36*$B$36)+(C37*$B$37)</f>
        <v>0</v>
      </c>
      <c r="D38" s="56">
        <f t="shared" ref="D38:E38" si="6">(D35*$B$35)+(D36*$B$36)+(D37*$B$37)</f>
        <v>0</v>
      </c>
      <c r="E38" s="56">
        <f t="shared" si="6"/>
        <v>0</v>
      </c>
      <c r="F38" s="156"/>
    </row>
    <row r="39" spans="1:270" ht="20.100000000000001" customHeight="1" thickTop="1" x14ac:dyDescent="0.2">
      <c r="A39" s="101" t="s">
        <v>443</v>
      </c>
      <c r="B39" s="40">
        <v>1.1499999999999999</v>
      </c>
      <c r="C39" s="113">
        <f>VLOOKUP($B$1,HB,133,FALSE)</f>
        <v>0</v>
      </c>
      <c r="D39" s="221"/>
      <c r="E39" s="113">
        <f>D39*$E$3</f>
        <v>0</v>
      </c>
      <c r="F39" s="154"/>
    </row>
    <row r="40" spans="1:270" ht="20.100000000000001" customHeight="1" x14ac:dyDescent="0.2">
      <c r="A40" s="12" t="s">
        <v>444</v>
      </c>
      <c r="B40" s="13">
        <v>1.35</v>
      </c>
      <c r="C40" s="113">
        <f>VLOOKUP($B$1,HB,186,FALSE)</f>
        <v>0</v>
      </c>
      <c r="D40" s="221"/>
      <c r="E40" s="113">
        <f>D40*$E$3</f>
        <v>0</v>
      </c>
      <c r="F40" s="154"/>
    </row>
    <row r="41" spans="1:270" ht="20.100000000000001" customHeight="1" x14ac:dyDescent="0.2">
      <c r="A41" s="101" t="s">
        <v>550</v>
      </c>
      <c r="B41" s="14">
        <v>50</v>
      </c>
      <c r="C41" s="113">
        <f>VLOOKUP($B$1,HB,183,FALSE)</f>
        <v>0</v>
      </c>
      <c r="D41" s="223"/>
      <c r="E41" s="113">
        <v>0</v>
      </c>
      <c r="F41" s="154"/>
    </row>
    <row r="42" spans="1:270" s="4" customFormat="1" ht="24.95" customHeight="1" thickBot="1" x14ac:dyDescent="0.3">
      <c r="A42" s="264" t="s">
        <v>445</v>
      </c>
      <c r="B42" s="265"/>
      <c r="C42" s="56">
        <f>C7-C19-C40</f>
        <v>0</v>
      </c>
      <c r="D42" s="56">
        <f>D7-D19-D40</f>
        <v>0</v>
      </c>
      <c r="E42" s="56">
        <f>E7-E19-E40</f>
        <v>0</v>
      </c>
      <c r="F42" s="15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  <c r="IW42" s="26"/>
      <c r="IX42" s="26"/>
      <c r="IY42" s="26"/>
      <c r="IZ42" s="26"/>
      <c r="JA42" s="26"/>
      <c r="JB42" s="26"/>
      <c r="JC42" s="26"/>
      <c r="JD42" s="26"/>
      <c r="JE42" s="26"/>
      <c r="JF42" s="26"/>
      <c r="JG42" s="26"/>
      <c r="JH42" s="26"/>
      <c r="JI42" s="26"/>
      <c r="JJ42" s="26"/>
    </row>
    <row r="43" spans="1:270" ht="20.100000000000001" customHeight="1" thickTop="1" x14ac:dyDescent="0.2">
      <c r="A43" s="12" t="s">
        <v>469</v>
      </c>
      <c r="B43" s="115">
        <v>0.1</v>
      </c>
      <c r="C43" s="113">
        <f>VLOOKUP($B$1,HB,241,FALSE)</f>
        <v>0</v>
      </c>
      <c r="D43" s="221"/>
      <c r="E43" s="113">
        <f>D43</f>
        <v>0</v>
      </c>
      <c r="F43" s="154"/>
    </row>
    <row r="44" spans="1:270" ht="18" x14ac:dyDescent="0.25">
      <c r="A44" s="242" t="s">
        <v>617</v>
      </c>
      <c r="B44" s="243"/>
      <c r="C44" s="113"/>
      <c r="D44" s="182"/>
      <c r="E44" s="183"/>
      <c r="F44" s="155"/>
    </row>
    <row r="45" spans="1:270" ht="20.100000000000001" customHeight="1" x14ac:dyDescent="0.2">
      <c r="A45" s="116" t="s">
        <v>562</v>
      </c>
      <c r="B45" s="117">
        <v>0.22500000000000001</v>
      </c>
      <c r="C45" s="113">
        <f>VLOOKUP($B$1,HB,232,FALSE)</f>
        <v>0</v>
      </c>
      <c r="D45" s="181">
        <f>C45</f>
        <v>0</v>
      </c>
      <c r="E45" s="113">
        <f>D45</f>
        <v>0</v>
      </c>
      <c r="F45" s="154"/>
    </row>
    <row r="46" spans="1:270" ht="20.100000000000001" customHeight="1" x14ac:dyDescent="0.2">
      <c r="A46" s="116" t="s">
        <v>514</v>
      </c>
      <c r="B46" s="117">
        <v>0.23749999999999999</v>
      </c>
      <c r="C46" s="113">
        <f>VLOOKUP($B$1,HB,233,FALSE)</f>
        <v>0</v>
      </c>
      <c r="D46" s="181">
        <f t="shared" ref="D46:D49" si="7">C46</f>
        <v>0</v>
      </c>
      <c r="E46" s="113">
        <f t="shared" ref="E46:E49" si="8">D46</f>
        <v>0</v>
      </c>
      <c r="F46" s="154"/>
    </row>
    <row r="47" spans="1:270" ht="20.100000000000001" customHeight="1" x14ac:dyDescent="0.2">
      <c r="A47" s="116" t="s">
        <v>515</v>
      </c>
      <c r="B47" s="117">
        <v>0.25</v>
      </c>
      <c r="C47" s="113">
        <f>VLOOKUP($B$1,HB,234,FALSE)</f>
        <v>0</v>
      </c>
      <c r="D47" s="181">
        <f t="shared" si="7"/>
        <v>0</v>
      </c>
      <c r="E47" s="113">
        <f t="shared" si="8"/>
        <v>0</v>
      </c>
      <c r="F47" s="154"/>
    </row>
    <row r="48" spans="1:270" ht="20.100000000000001" customHeight="1" x14ac:dyDescent="0.2">
      <c r="A48" s="116" t="s">
        <v>516</v>
      </c>
      <c r="B48" s="117">
        <v>0.26250000000000001</v>
      </c>
      <c r="C48" s="113">
        <f>VLOOKUP($B$1,HB,235,FALSE)</f>
        <v>0</v>
      </c>
      <c r="D48" s="181">
        <f t="shared" si="7"/>
        <v>0</v>
      </c>
      <c r="E48" s="113">
        <f t="shared" si="8"/>
        <v>0</v>
      </c>
      <c r="F48" s="154"/>
    </row>
    <row r="49" spans="1:270" ht="20.100000000000001" customHeight="1" thickBot="1" x14ac:dyDescent="0.25">
      <c r="A49" s="118" t="s">
        <v>563</v>
      </c>
      <c r="B49" s="117">
        <v>0.27500000000000002</v>
      </c>
      <c r="C49" s="113">
        <f>VLOOKUP($B$1,HB,236,FALSE)</f>
        <v>0</v>
      </c>
      <c r="D49" s="181">
        <f t="shared" si="7"/>
        <v>0</v>
      </c>
      <c r="E49" s="113">
        <f t="shared" si="8"/>
        <v>0</v>
      </c>
      <c r="F49" s="154"/>
    </row>
    <row r="50" spans="1:270" ht="20.100000000000001" customHeight="1" thickTop="1" thickBot="1" x14ac:dyDescent="0.3">
      <c r="A50" s="244" t="s">
        <v>509</v>
      </c>
      <c r="B50" s="245"/>
      <c r="C50" s="56">
        <f>$B$45*C45+$B$46*C46+$B$47*C47+$B$48*C48+$B$49*C49</f>
        <v>0</v>
      </c>
      <c r="D50" s="56">
        <f>$B$45*D45+$B$46*D46+$B$47*D47+$B$48*D48+$B$49*D49</f>
        <v>0</v>
      </c>
      <c r="E50" s="56">
        <f>$B$45*E45+$B$46*E46+$B$47*E47+$B$48*E48+$B$49*E49</f>
        <v>0</v>
      </c>
      <c r="F50" s="156"/>
    </row>
    <row r="51" spans="1:270" ht="20.100000000000001" customHeight="1" thickTop="1" x14ac:dyDescent="0.2">
      <c r="A51" s="101" t="s">
        <v>446</v>
      </c>
      <c r="B51" s="15">
        <v>2.41</v>
      </c>
      <c r="C51" s="113">
        <f>VLOOKUP($B$1,HB,94,FALSE)</f>
        <v>0</v>
      </c>
      <c r="D51" s="221"/>
      <c r="E51" s="113">
        <f>D51*$E$3</f>
        <v>0</v>
      </c>
      <c r="F51" s="154"/>
    </row>
    <row r="52" spans="1:270" ht="30" customHeight="1" x14ac:dyDescent="0.2">
      <c r="A52" s="39" t="s">
        <v>650</v>
      </c>
      <c r="B52" s="40">
        <v>0.1</v>
      </c>
      <c r="C52" s="113">
        <f>VLOOKUP($B$1,HB,242,FALSE)</f>
        <v>0</v>
      </c>
      <c r="D52" s="221"/>
      <c r="E52" s="113">
        <f>D52*$E$3</f>
        <v>0</v>
      </c>
      <c r="F52" s="154"/>
    </row>
    <row r="53" spans="1:270" ht="20.100000000000001" customHeight="1" x14ac:dyDescent="0.2">
      <c r="A53" s="39" t="s">
        <v>656</v>
      </c>
      <c r="B53" s="119">
        <v>275</v>
      </c>
      <c r="C53" s="113">
        <f>VLOOKUP($B$1,HB,243,FALSE)</f>
        <v>0</v>
      </c>
      <c r="D53" s="221"/>
      <c r="E53" s="113">
        <f>D53*$E$3</f>
        <v>0</v>
      </c>
      <c r="F53" s="154"/>
    </row>
    <row r="54" spans="1:270" ht="20.100000000000001" customHeight="1" x14ac:dyDescent="0.2">
      <c r="A54" s="39" t="s">
        <v>511</v>
      </c>
      <c r="B54" s="241">
        <v>5000</v>
      </c>
      <c r="C54" s="113">
        <f>VLOOKUP($B$1,HB,246,FALSE)</f>
        <v>0</v>
      </c>
      <c r="D54" s="54"/>
      <c r="E54" s="113">
        <f>D54</f>
        <v>0</v>
      </c>
      <c r="F54" s="154"/>
    </row>
    <row r="55" spans="1:270" ht="28.5" x14ac:dyDescent="0.2">
      <c r="A55" s="39" t="s">
        <v>513</v>
      </c>
      <c r="B55" s="241">
        <v>3000</v>
      </c>
      <c r="C55" s="113">
        <f>VLOOKUP($B$1,HB,247,FALSE)</f>
        <v>0</v>
      </c>
      <c r="D55" s="54"/>
      <c r="E55" s="113">
        <f>D55</f>
        <v>0</v>
      </c>
      <c r="F55" s="154"/>
    </row>
    <row r="56" spans="1:270" ht="20.100000000000001" customHeight="1" x14ac:dyDescent="0.2">
      <c r="A56" s="39" t="s">
        <v>512</v>
      </c>
      <c r="B56" s="241">
        <v>2000</v>
      </c>
      <c r="C56" s="113">
        <f>VLOOKUP($B$1,HB,248,FALSE)</f>
        <v>0</v>
      </c>
      <c r="D56" s="54"/>
      <c r="E56" s="113">
        <f>D56</f>
        <v>0</v>
      </c>
      <c r="F56" s="154"/>
    </row>
    <row r="57" spans="1:270" ht="48" customHeight="1" thickBot="1" x14ac:dyDescent="0.3">
      <c r="A57" s="267" t="s">
        <v>561</v>
      </c>
      <c r="B57" s="264"/>
      <c r="C57" s="110">
        <f>ROUND((C110-C104-C105-C106-C107-C108-C79-C109)/D62,3)</f>
        <v>0</v>
      </c>
      <c r="D57" s="110">
        <f>ROUND((D110-D104-D105-D106-D107-D108-D79-D109)/D62,3)</f>
        <v>0</v>
      </c>
      <c r="E57" s="110">
        <f>ROUND((E110-E104-E105-E106-E107-E108-E79-E109)/E62,3)</f>
        <v>0</v>
      </c>
      <c r="F57" s="159"/>
    </row>
    <row r="58" spans="1:270" s="3" customFormat="1" ht="33.950000000000003" customHeight="1" thickTop="1" x14ac:dyDescent="0.2">
      <c r="A58" s="246" t="s">
        <v>651</v>
      </c>
      <c r="B58" s="247"/>
      <c r="C58" s="248"/>
      <c r="D58" s="106"/>
      <c r="E58" s="106"/>
      <c r="F58" s="153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</row>
    <row r="59" spans="1:270" ht="20.100000000000001" customHeight="1" x14ac:dyDescent="0.2">
      <c r="A59" s="258" t="s">
        <v>449</v>
      </c>
      <c r="B59" s="257"/>
      <c r="C59" s="200">
        <f>VLOOKUP($B$1,HB,19,FALSE)</f>
        <v>0</v>
      </c>
      <c r="D59" s="141">
        <f t="shared" ref="D59:E66" si="9">C59</f>
        <v>0</v>
      </c>
      <c r="E59" s="141">
        <f t="shared" si="9"/>
        <v>0</v>
      </c>
      <c r="F59" s="154"/>
    </row>
    <row r="60" spans="1:270" ht="20.100000000000001" customHeight="1" x14ac:dyDescent="0.2">
      <c r="A60" s="258" t="s">
        <v>492</v>
      </c>
      <c r="B60" s="257"/>
      <c r="C60" s="201">
        <f>VLOOKUP($B$1,HB,16,FALSE)</f>
        <v>0</v>
      </c>
      <c r="D60" s="120">
        <f t="shared" si="9"/>
        <v>0</v>
      </c>
      <c r="E60" s="120">
        <f t="shared" si="9"/>
        <v>0</v>
      </c>
      <c r="F60" s="160"/>
    </row>
    <row r="61" spans="1:270" ht="20.100000000000001" customHeight="1" x14ac:dyDescent="0.25">
      <c r="A61" s="258" t="s">
        <v>493</v>
      </c>
      <c r="B61" s="257"/>
      <c r="C61" s="202">
        <v>9.7200000000000006</v>
      </c>
      <c r="D61" s="121">
        <f t="shared" si="9"/>
        <v>9.7200000000000006</v>
      </c>
      <c r="E61" s="121">
        <f t="shared" si="9"/>
        <v>9.7200000000000006</v>
      </c>
      <c r="F61" s="161"/>
    </row>
    <row r="62" spans="1:270" ht="20.100000000000001" customHeight="1" x14ac:dyDescent="0.2">
      <c r="A62" s="258" t="s">
        <v>485</v>
      </c>
      <c r="B62" s="257"/>
      <c r="C62" s="201">
        <v>6158.61</v>
      </c>
      <c r="D62" s="120">
        <v>6158.61</v>
      </c>
      <c r="E62" s="120">
        <v>6158.61</v>
      </c>
      <c r="F62" s="162"/>
    </row>
    <row r="63" spans="1:270" ht="20.100000000000001" customHeight="1" x14ac:dyDescent="0.25">
      <c r="A63" s="258" t="s">
        <v>652</v>
      </c>
      <c r="B63" s="257"/>
      <c r="C63" s="123">
        <v>1059.9997499999999</v>
      </c>
      <c r="D63" s="112">
        <f t="shared" si="9"/>
        <v>1059.9997499999999</v>
      </c>
      <c r="E63" s="112">
        <f t="shared" si="9"/>
        <v>1059.9997499999999</v>
      </c>
      <c r="F63" s="163"/>
    </row>
    <row r="64" spans="1:270" ht="20.100000000000001" customHeight="1" x14ac:dyDescent="0.2">
      <c r="A64" s="258" t="s">
        <v>453</v>
      </c>
      <c r="B64" s="257"/>
      <c r="C64" s="203">
        <f>VLOOKUP($B$1,HB,163,FALSE)</f>
        <v>0</v>
      </c>
      <c r="D64" s="122">
        <f t="shared" si="9"/>
        <v>0</v>
      </c>
      <c r="E64" s="122">
        <f t="shared" si="9"/>
        <v>0</v>
      </c>
      <c r="F64" s="164"/>
    </row>
    <row r="65" spans="1:270" ht="20.100000000000001" customHeight="1" x14ac:dyDescent="0.2">
      <c r="A65" s="258" t="s">
        <v>454</v>
      </c>
      <c r="B65" s="257"/>
      <c r="C65" s="203">
        <f>VLOOKUP($B$1,HB,164,FALSE)</f>
        <v>0</v>
      </c>
      <c r="D65" s="122">
        <f t="shared" si="9"/>
        <v>0</v>
      </c>
      <c r="E65" s="122">
        <f t="shared" si="9"/>
        <v>0</v>
      </c>
      <c r="F65" s="164"/>
    </row>
    <row r="66" spans="1:270" ht="20.100000000000001" customHeight="1" x14ac:dyDescent="0.2">
      <c r="A66" s="258" t="s">
        <v>458</v>
      </c>
      <c r="B66" s="257"/>
      <c r="C66" s="203">
        <f>VLOOKUP($B$1,HB,211,FALSE)</f>
        <v>0</v>
      </c>
      <c r="D66" s="122">
        <f t="shared" si="9"/>
        <v>0</v>
      </c>
      <c r="E66" s="122">
        <f t="shared" si="9"/>
        <v>0</v>
      </c>
      <c r="F66" s="164"/>
    </row>
    <row r="67" spans="1:270" ht="20.100000000000001" customHeight="1" x14ac:dyDescent="0.25">
      <c r="A67" s="258" t="s">
        <v>455</v>
      </c>
      <c r="B67" s="257"/>
      <c r="C67" s="202">
        <v>38.58</v>
      </c>
      <c r="D67" s="121">
        <v>38.58</v>
      </c>
      <c r="E67" s="121">
        <v>38.58</v>
      </c>
      <c r="F67" s="161"/>
    </row>
    <row r="68" spans="1:270" ht="20.100000000000001" customHeight="1" x14ac:dyDescent="0.25">
      <c r="A68" s="258" t="s">
        <v>456</v>
      </c>
      <c r="B68" s="257"/>
      <c r="C68" s="202">
        <v>98.56</v>
      </c>
      <c r="D68" s="121">
        <v>98.56</v>
      </c>
      <c r="E68" s="121">
        <v>98.56</v>
      </c>
      <c r="F68" s="161"/>
    </row>
    <row r="69" spans="1:270" ht="20.100000000000001" customHeight="1" x14ac:dyDescent="0.25">
      <c r="A69" s="258" t="s">
        <v>457</v>
      </c>
      <c r="B69" s="257"/>
      <c r="C69" s="202">
        <v>49.28</v>
      </c>
      <c r="D69" s="121">
        <v>49.28</v>
      </c>
      <c r="E69" s="121">
        <v>49.28</v>
      </c>
      <c r="F69" s="161"/>
    </row>
    <row r="70" spans="1:270" ht="24.95" customHeight="1" x14ac:dyDescent="0.25">
      <c r="A70" s="251" t="s">
        <v>503</v>
      </c>
      <c r="B70" s="259"/>
      <c r="C70" s="60"/>
      <c r="D70" s="60"/>
      <c r="E70" s="60"/>
      <c r="F70" s="157"/>
    </row>
    <row r="71" spans="1:270" ht="20.100000000000001" customHeight="1" x14ac:dyDescent="0.25">
      <c r="A71" s="256" t="s">
        <v>497</v>
      </c>
      <c r="B71" s="257"/>
      <c r="C71" s="123">
        <f>(C42*C62)-C82</f>
        <v>0</v>
      </c>
      <c r="D71" s="142">
        <f>(D42*D62)-D82</f>
        <v>0</v>
      </c>
      <c r="E71" s="142">
        <f>(E42*E62)-E82</f>
        <v>0</v>
      </c>
      <c r="F71" s="165"/>
    </row>
    <row r="72" spans="1:270" ht="20.100000000000001" customHeight="1" x14ac:dyDescent="0.25">
      <c r="A72" s="256" t="s">
        <v>622</v>
      </c>
      <c r="B72" s="257"/>
      <c r="C72" s="123">
        <f>C63*C42</f>
        <v>0</v>
      </c>
      <c r="D72" s="142">
        <f>D63*D42</f>
        <v>0</v>
      </c>
      <c r="E72" s="142">
        <f>E63*E42</f>
        <v>0</v>
      </c>
      <c r="F72" s="165"/>
    </row>
    <row r="73" spans="1:270" ht="18" customHeight="1" x14ac:dyDescent="0.2">
      <c r="A73" s="268" t="s">
        <v>641</v>
      </c>
      <c r="B73" s="269"/>
      <c r="C73" s="62"/>
      <c r="D73" s="93"/>
      <c r="E73" s="93"/>
      <c r="F73" s="166"/>
    </row>
    <row r="74" spans="1:270" s="8" customFormat="1" ht="18" x14ac:dyDescent="0.25">
      <c r="A74" s="270" t="s">
        <v>642</v>
      </c>
      <c r="B74" s="257"/>
      <c r="C74" s="124">
        <f>(C20-(C17*$B$17+C18*$B$18))*C62</f>
        <v>0</v>
      </c>
      <c r="D74" s="143">
        <f>(D20-(D17*$B$17+D18*$B$18))*D62</f>
        <v>0</v>
      </c>
      <c r="E74" s="143">
        <f>(E20-(E17*$B$17+E18*$B$18))*E62</f>
        <v>0</v>
      </c>
      <c r="F74" s="167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  <c r="IW74" s="26"/>
      <c r="IX74" s="26"/>
      <c r="IY74" s="26"/>
      <c r="IZ74" s="26"/>
      <c r="JA74" s="26"/>
      <c r="JB74" s="26"/>
      <c r="JC74" s="26"/>
      <c r="JD74" s="26"/>
      <c r="JE74" s="26"/>
      <c r="JF74" s="26"/>
      <c r="JG74" s="26"/>
      <c r="JH74" s="26"/>
      <c r="JI74" s="26"/>
      <c r="JJ74" s="26"/>
    </row>
    <row r="75" spans="1:270" s="8" customFormat="1" ht="18" x14ac:dyDescent="0.25">
      <c r="A75" s="270" t="s">
        <v>643</v>
      </c>
      <c r="B75" s="257"/>
      <c r="C75" s="124">
        <f>C39*$B$39*C62</f>
        <v>0</v>
      </c>
      <c r="D75" s="143">
        <f>D39*$B$39*D62</f>
        <v>0</v>
      </c>
      <c r="E75" s="143">
        <f>E39*$B$39*E62</f>
        <v>0</v>
      </c>
      <c r="F75" s="167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  <c r="IW75" s="26"/>
      <c r="IX75" s="26"/>
      <c r="IY75" s="26"/>
      <c r="IZ75" s="26"/>
      <c r="JA75" s="26"/>
      <c r="JB75" s="26"/>
      <c r="JC75" s="26"/>
      <c r="JD75" s="26"/>
      <c r="JE75" s="26"/>
      <c r="JF75" s="26"/>
      <c r="JG75" s="26"/>
      <c r="JH75" s="26"/>
      <c r="JI75" s="26"/>
      <c r="JJ75" s="26"/>
    </row>
    <row r="76" spans="1:270" s="8" customFormat="1" ht="18" x14ac:dyDescent="0.25">
      <c r="A76" s="270" t="s">
        <v>644</v>
      </c>
      <c r="B76" s="257"/>
      <c r="C76" s="124">
        <f>C18*$B$18*C62</f>
        <v>0</v>
      </c>
      <c r="D76" s="143">
        <f>D18*$B$18*D62</f>
        <v>0</v>
      </c>
      <c r="E76" s="143">
        <f>E18*$B$18*E62</f>
        <v>0</v>
      </c>
      <c r="F76" s="167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  <c r="IW76" s="26"/>
      <c r="IX76" s="26"/>
      <c r="IY76" s="26"/>
      <c r="IZ76" s="26"/>
      <c r="JA76" s="26"/>
      <c r="JB76" s="26"/>
      <c r="JC76" s="26"/>
      <c r="JD76" s="26"/>
      <c r="JE76" s="26"/>
      <c r="JF76" s="26"/>
      <c r="JG76" s="26"/>
      <c r="JH76" s="26"/>
      <c r="JI76" s="26"/>
      <c r="JJ76" s="26"/>
    </row>
    <row r="77" spans="1:270" s="8" customFormat="1" ht="18" x14ac:dyDescent="0.25">
      <c r="A77" s="270" t="s">
        <v>645</v>
      </c>
      <c r="B77" s="257"/>
      <c r="C77" s="124">
        <f>C17*$B$17*C62</f>
        <v>0</v>
      </c>
      <c r="D77" s="143">
        <f>D17*$B$17*D62</f>
        <v>0</v>
      </c>
      <c r="E77" s="143">
        <f>E17*$B$17*E62</f>
        <v>0</v>
      </c>
      <c r="F77" s="167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  <c r="IW77" s="26"/>
      <c r="IX77" s="26"/>
      <c r="IY77" s="26"/>
      <c r="IZ77" s="26"/>
      <c r="JA77" s="26"/>
      <c r="JB77" s="26"/>
      <c r="JC77" s="26"/>
      <c r="JD77" s="26"/>
      <c r="JE77" s="26"/>
      <c r="JF77" s="26"/>
      <c r="JG77" s="26"/>
      <c r="JH77" s="26"/>
      <c r="JI77" s="26"/>
      <c r="JJ77" s="26"/>
    </row>
    <row r="78" spans="1:270" s="8" customFormat="1" ht="18" x14ac:dyDescent="0.25">
      <c r="A78" s="270" t="s">
        <v>646</v>
      </c>
      <c r="B78" s="257"/>
      <c r="C78" s="124">
        <f>C33*C62*0.75</f>
        <v>0</v>
      </c>
      <c r="D78" s="143">
        <f>D33*D62*0.75</f>
        <v>0</v>
      </c>
      <c r="E78" s="143">
        <f>E33*E62*0.75</f>
        <v>0</v>
      </c>
      <c r="F78" s="167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  <c r="IW78" s="26"/>
      <c r="IX78" s="26"/>
      <c r="IY78" s="26"/>
      <c r="IZ78" s="26"/>
      <c r="JA78" s="26"/>
      <c r="JB78" s="26"/>
      <c r="JC78" s="26"/>
      <c r="JD78" s="26"/>
      <c r="JE78" s="26"/>
      <c r="JF78" s="26"/>
      <c r="JG78" s="26"/>
      <c r="JH78" s="26"/>
      <c r="JI78" s="26"/>
      <c r="JJ78" s="26"/>
    </row>
    <row r="79" spans="1:270" s="8" customFormat="1" ht="18" x14ac:dyDescent="0.25">
      <c r="A79" s="270" t="s">
        <v>683</v>
      </c>
      <c r="B79" s="257"/>
      <c r="C79" s="125">
        <f>-VLOOKUP($B$1,HB,118,FALSE)</f>
        <v>0</v>
      </c>
      <c r="D79" s="224">
        <f>IF(D7=0,0,C79)</f>
        <v>0</v>
      </c>
      <c r="E79" s="144">
        <f>D79</f>
        <v>0</v>
      </c>
      <c r="F79" s="168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  <c r="IW79" s="26"/>
      <c r="IX79" s="26"/>
      <c r="IY79" s="26"/>
      <c r="IZ79" s="26"/>
      <c r="JA79" s="26"/>
      <c r="JB79" s="26"/>
      <c r="JC79" s="26"/>
      <c r="JD79" s="26"/>
      <c r="JE79" s="26"/>
      <c r="JF79" s="26"/>
      <c r="JG79" s="26"/>
      <c r="JH79" s="26"/>
      <c r="JI79" s="26"/>
      <c r="JJ79" s="26"/>
    </row>
    <row r="80" spans="1:270" s="8" customFormat="1" ht="18" x14ac:dyDescent="0.25">
      <c r="A80" s="270" t="s">
        <v>648</v>
      </c>
      <c r="B80" s="257"/>
      <c r="C80" s="125">
        <f>C74+C75+C76+C77+C78</f>
        <v>0</v>
      </c>
      <c r="D80" s="145">
        <f>D74+D75+D76+D77+D78</f>
        <v>0</v>
      </c>
      <c r="E80" s="145">
        <f>E74+E75+E76+E77+E78</f>
        <v>0</v>
      </c>
      <c r="F80" s="167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  <c r="IW80" s="26"/>
      <c r="IX80" s="26"/>
      <c r="IY80" s="26"/>
      <c r="IZ80" s="26"/>
      <c r="JA80" s="26"/>
      <c r="JB80" s="26"/>
      <c r="JC80" s="26"/>
      <c r="JD80" s="26"/>
      <c r="JE80" s="26"/>
      <c r="JF80" s="26"/>
      <c r="JG80" s="26"/>
      <c r="JH80" s="26"/>
      <c r="JI80" s="26"/>
      <c r="JJ80" s="26"/>
    </row>
    <row r="81" spans="1:270" s="8" customFormat="1" ht="18" x14ac:dyDescent="0.25">
      <c r="A81" s="270" t="s">
        <v>647</v>
      </c>
      <c r="B81" s="257"/>
      <c r="C81" s="125">
        <f>'PRIOR LAW STATE AID'!C70</f>
        <v>0</v>
      </c>
      <c r="D81" s="145">
        <f>'PRIOR LAW STATE AID'!D70</f>
        <v>0</v>
      </c>
      <c r="E81" s="145">
        <f>'PRIOR LAW STATE AID'!E70</f>
        <v>0</v>
      </c>
      <c r="F81" s="167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  <c r="IW81" s="26"/>
      <c r="IX81" s="26"/>
      <c r="IY81" s="26"/>
      <c r="IZ81" s="26"/>
      <c r="JA81" s="26"/>
      <c r="JB81" s="26"/>
      <c r="JC81" s="26"/>
      <c r="JD81" s="26"/>
      <c r="JE81" s="26"/>
      <c r="JF81" s="26"/>
      <c r="JG81" s="26"/>
      <c r="JH81" s="26"/>
      <c r="JI81" s="26"/>
      <c r="JJ81" s="26"/>
    </row>
    <row r="82" spans="1:270" s="8" customFormat="1" ht="18" x14ac:dyDescent="0.25">
      <c r="A82" s="270" t="s">
        <v>649</v>
      </c>
      <c r="B82" s="257"/>
      <c r="C82" s="125">
        <f>C81-C80</f>
        <v>0</v>
      </c>
      <c r="D82" s="145">
        <f>D81-D80</f>
        <v>0</v>
      </c>
      <c r="E82" s="145">
        <f>E81-E80</f>
        <v>0</v>
      </c>
      <c r="F82" s="167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</row>
    <row r="83" spans="1:270" ht="20.100000000000001" customHeight="1" thickBot="1" x14ac:dyDescent="0.3">
      <c r="A83" s="271" t="s">
        <v>502</v>
      </c>
      <c r="B83" s="272"/>
      <c r="C83" s="126">
        <f>+C79+C80+C82</f>
        <v>0</v>
      </c>
      <c r="D83" s="146">
        <f>+D79+D80+D82</f>
        <v>0</v>
      </c>
      <c r="E83" s="146">
        <f>+E79+E80+E82</f>
        <v>0</v>
      </c>
      <c r="F83" s="165"/>
    </row>
    <row r="84" spans="1:270" ht="20.100000000000001" customHeight="1" thickTop="1" x14ac:dyDescent="0.25">
      <c r="A84" s="256" t="s">
        <v>626</v>
      </c>
      <c r="B84" s="257"/>
      <c r="C84" s="123">
        <f>C62*$B$43*C43</f>
        <v>0</v>
      </c>
      <c r="D84" s="142">
        <f>IF(D7=0,0,D62*$B$43*D43)</f>
        <v>0</v>
      </c>
      <c r="E84" s="142">
        <f>IF(E7=0,0,E62*$B$43*E43)</f>
        <v>0</v>
      </c>
      <c r="F84" s="165"/>
    </row>
    <row r="85" spans="1:270" ht="18" x14ac:dyDescent="0.25">
      <c r="A85" s="273" t="s">
        <v>638</v>
      </c>
      <c r="B85" s="274"/>
      <c r="C85" s="65"/>
      <c r="D85" s="94"/>
      <c r="E85" s="94"/>
      <c r="F85" s="165"/>
    </row>
    <row r="86" spans="1:270" s="8" customFormat="1" ht="18" x14ac:dyDescent="0.25">
      <c r="A86" s="275" t="s">
        <v>639</v>
      </c>
      <c r="B86" s="276"/>
      <c r="C86" s="129">
        <f>C50*C62</f>
        <v>0</v>
      </c>
      <c r="D86" s="147">
        <f>IF(D7=0,0,D50*D62)</f>
        <v>0</v>
      </c>
      <c r="E86" s="147">
        <f>IF(E7=0,0,E50*E62)</f>
        <v>0</v>
      </c>
      <c r="F86" s="169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  <c r="IW86" s="26"/>
      <c r="IX86" s="26"/>
      <c r="IY86" s="26"/>
      <c r="IZ86" s="26"/>
      <c r="JA86" s="26"/>
      <c r="JB86" s="26"/>
      <c r="JC86" s="26"/>
      <c r="JD86" s="26"/>
      <c r="JE86" s="26"/>
      <c r="JF86" s="26"/>
      <c r="JG86" s="26"/>
      <c r="JH86" s="26"/>
      <c r="JI86" s="26"/>
      <c r="JJ86" s="26"/>
    </row>
    <row r="87" spans="1:270" s="8" customFormat="1" ht="18" x14ac:dyDescent="0.25">
      <c r="A87" s="275" t="s">
        <v>640</v>
      </c>
      <c r="B87" s="276"/>
      <c r="C87" s="130">
        <f>C51*$B$51*C62</f>
        <v>0</v>
      </c>
      <c r="D87" s="148">
        <f>D51*$B$51*D62</f>
        <v>0</v>
      </c>
      <c r="E87" s="148">
        <f>E51*$B$51*E62</f>
        <v>0</v>
      </c>
      <c r="F87" s="170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</row>
    <row r="88" spans="1:270" ht="20.100000000000001" customHeight="1" thickBot="1" x14ac:dyDescent="0.3">
      <c r="A88" s="271" t="s">
        <v>501</v>
      </c>
      <c r="B88" s="272"/>
      <c r="C88" s="127">
        <f>SUM(C86:C87)</f>
        <v>0</v>
      </c>
      <c r="D88" s="146">
        <f>SUM(D86:D87)</f>
        <v>0</v>
      </c>
      <c r="E88" s="146">
        <f>SUM(E86:E87)</f>
        <v>0</v>
      </c>
      <c r="F88" s="165"/>
    </row>
    <row r="89" spans="1:270" ht="20.100000000000001" customHeight="1" thickTop="1" thickBot="1" x14ac:dyDescent="0.3">
      <c r="A89" s="271" t="s">
        <v>557</v>
      </c>
      <c r="B89" s="272"/>
      <c r="C89" s="128">
        <f>C38*C62</f>
        <v>0</v>
      </c>
      <c r="D89" s="128">
        <f>D38*D62</f>
        <v>0</v>
      </c>
      <c r="E89" s="128">
        <f>E38*E62</f>
        <v>0</v>
      </c>
      <c r="F89" s="171"/>
    </row>
    <row r="90" spans="1:270" ht="18.75" thickTop="1" x14ac:dyDescent="0.2">
      <c r="A90" s="268" t="s">
        <v>636</v>
      </c>
      <c r="B90" s="269"/>
      <c r="C90" s="62"/>
      <c r="D90" s="62"/>
      <c r="E90" s="62"/>
      <c r="F90" s="172"/>
    </row>
    <row r="91" spans="1:270" s="8" customFormat="1" ht="18" x14ac:dyDescent="0.25">
      <c r="A91" s="270" t="s">
        <v>637</v>
      </c>
      <c r="B91" s="257"/>
      <c r="C91" s="131">
        <f>C40*$B$40*C62</f>
        <v>0</v>
      </c>
      <c r="D91" s="131">
        <f>D40*$B$40*D62</f>
        <v>0</v>
      </c>
      <c r="E91" s="131">
        <f>E40*$B$40*E62</f>
        <v>0</v>
      </c>
      <c r="F91" s="173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</row>
    <row r="92" spans="1:270" s="8" customFormat="1" ht="18" x14ac:dyDescent="0.25">
      <c r="A92" s="270" t="s">
        <v>551</v>
      </c>
      <c r="B92" s="257"/>
      <c r="C92" s="132">
        <f>VLOOKUP($B$1,HB,182,FALSE)</f>
        <v>0</v>
      </c>
      <c r="D92" s="132"/>
      <c r="E92" s="149">
        <f>E41*$B$41</f>
        <v>0</v>
      </c>
      <c r="F92" s="173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  <c r="IV92" s="26"/>
      <c r="IW92" s="26"/>
      <c r="IX92" s="26"/>
      <c r="IY92" s="26"/>
      <c r="IZ92" s="26"/>
      <c r="JA92" s="26"/>
      <c r="JB92" s="26"/>
      <c r="JC92" s="26"/>
      <c r="JD92" s="26"/>
      <c r="JE92" s="26"/>
      <c r="JF92" s="26"/>
      <c r="JG92" s="26"/>
      <c r="JH92" s="26"/>
      <c r="JI92" s="26"/>
      <c r="JJ92" s="26"/>
    </row>
    <row r="93" spans="1:270" ht="20.100000000000001" customHeight="1" thickBot="1" x14ac:dyDescent="0.3">
      <c r="A93" s="271" t="s">
        <v>500</v>
      </c>
      <c r="B93" s="272"/>
      <c r="C93" s="127">
        <f t="shared" ref="C93:D93" si="10">SUM(C91:C92)</f>
        <v>0</v>
      </c>
      <c r="D93" s="127">
        <f t="shared" si="10"/>
        <v>0</v>
      </c>
      <c r="E93" s="127">
        <f t="shared" ref="E93" si="11">SUM(E91:E92)</f>
        <v>0</v>
      </c>
      <c r="F93" s="163"/>
    </row>
    <row r="94" spans="1:270" ht="20.100000000000001" customHeight="1" thickTop="1" thickBot="1" x14ac:dyDescent="0.3">
      <c r="A94" s="271" t="s">
        <v>628</v>
      </c>
      <c r="B94" s="272"/>
      <c r="C94" s="185">
        <f>$B$52*C52*C62</f>
        <v>0</v>
      </c>
      <c r="D94" s="184">
        <f>$B$52*D52*D62</f>
        <v>0</v>
      </c>
      <c r="E94" s="128">
        <f>$B$52*E52*E62</f>
        <v>0</v>
      </c>
      <c r="F94" s="171"/>
    </row>
    <row r="95" spans="1:270" ht="20.100000000000001" customHeight="1" thickTop="1" thickBot="1" x14ac:dyDescent="0.3">
      <c r="A95" s="271" t="s">
        <v>627</v>
      </c>
      <c r="B95" s="272"/>
      <c r="C95" s="186">
        <f>VLOOKUP($B$1,HB,221,FALSE)</f>
        <v>0</v>
      </c>
      <c r="D95" s="225">
        <f>IF(D7=0,0,C95)</f>
        <v>0</v>
      </c>
      <c r="E95" s="133">
        <f>D95</f>
        <v>0</v>
      </c>
      <c r="F95" s="171"/>
    </row>
    <row r="96" spans="1:270" ht="20.100000000000001" customHeight="1" thickTop="1" thickBot="1" x14ac:dyDescent="0.3">
      <c r="A96" s="271" t="s">
        <v>623</v>
      </c>
      <c r="B96" s="272"/>
      <c r="C96" s="186">
        <f>-VLOOKUP($B$1,HB,222,FALSE)</f>
        <v>0</v>
      </c>
      <c r="D96" s="225">
        <f>IF(D7=0,0,C96)</f>
        <v>0</v>
      </c>
      <c r="E96" s="133">
        <v>0</v>
      </c>
      <c r="F96" s="171"/>
    </row>
    <row r="97" spans="1:270" ht="20.100000000000001" customHeight="1" thickTop="1" thickBot="1" x14ac:dyDescent="0.3">
      <c r="A97" s="271" t="s">
        <v>624</v>
      </c>
      <c r="B97" s="272"/>
      <c r="C97" s="186">
        <f>-VLOOKUP($B$1,HB,223,FALSE)</f>
        <v>0</v>
      </c>
      <c r="D97" s="225">
        <f>IF(D7=0,0,C97)</f>
        <v>0</v>
      </c>
      <c r="E97" s="133">
        <f>D97</f>
        <v>0</v>
      </c>
      <c r="F97" s="171"/>
    </row>
    <row r="98" spans="1:270" ht="20.100000000000001" customHeight="1" thickTop="1" thickBot="1" x14ac:dyDescent="0.3">
      <c r="A98" s="271" t="s">
        <v>625</v>
      </c>
      <c r="B98" s="272"/>
      <c r="C98" s="187">
        <f t="shared" ref="C98:D98" si="12">C61*C7</f>
        <v>0</v>
      </c>
      <c r="D98" s="187">
        <f t="shared" si="12"/>
        <v>0</v>
      </c>
      <c r="E98" s="123">
        <f t="shared" ref="E98" si="13">E61*E7</f>
        <v>0</v>
      </c>
      <c r="F98" s="163"/>
    </row>
    <row r="99" spans="1:270" ht="24.95" customHeight="1" thickTop="1" x14ac:dyDescent="0.25">
      <c r="A99" s="251" t="s">
        <v>504</v>
      </c>
      <c r="B99" s="252"/>
      <c r="C99" s="71"/>
      <c r="D99" s="69"/>
      <c r="E99" s="55"/>
      <c r="F99" s="155"/>
    </row>
    <row r="100" spans="1:270" ht="18" x14ac:dyDescent="0.2">
      <c r="A100" s="268" t="s">
        <v>632</v>
      </c>
      <c r="B100" s="269"/>
      <c r="C100" s="62"/>
      <c r="D100" s="62"/>
      <c r="E100" s="63"/>
      <c r="F100" s="174"/>
    </row>
    <row r="101" spans="1:270" s="8" customFormat="1" ht="18" x14ac:dyDescent="0.2">
      <c r="A101" s="270" t="s">
        <v>633</v>
      </c>
      <c r="B101" s="280"/>
      <c r="C101" s="201">
        <f>VLOOKUP($B$1,HB,171,FALSE)</f>
        <v>0</v>
      </c>
      <c r="D101" s="226">
        <f>IF(D7=0,0,C101)</f>
        <v>0</v>
      </c>
      <c r="E101" s="120">
        <f t="shared" ref="E101:E103" si="14">D101</f>
        <v>0</v>
      </c>
      <c r="F101" s="162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  <c r="IW101" s="26"/>
      <c r="IX101" s="26"/>
      <c r="IY101" s="26"/>
      <c r="IZ101" s="26"/>
      <c r="JA101" s="26"/>
      <c r="JB101" s="26"/>
      <c r="JC101" s="26"/>
      <c r="JD101" s="26"/>
      <c r="JE101" s="26"/>
      <c r="JF101" s="26"/>
      <c r="JG101" s="26"/>
      <c r="JH101" s="26"/>
      <c r="JI101" s="26"/>
      <c r="JJ101" s="26"/>
    </row>
    <row r="102" spans="1:270" s="8" customFormat="1" ht="18" x14ac:dyDescent="0.2">
      <c r="A102" s="270" t="s">
        <v>634</v>
      </c>
      <c r="B102" s="257"/>
      <c r="C102" s="201">
        <f>VLOOKUP($B$1,HB,172,FALSE)</f>
        <v>0</v>
      </c>
      <c r="D102" s="226">
        <f>IF(D7=0,0,C102)</f>
        <v>0</v>
      </c>
      <c r="E102" s="120">
        <f t="shared" si="14"/>
        <v>0</v>
      </c>
      <c r="F102" s="162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  <c r="IV102" s="26"/>
      <c r="IW102" s="26"/>
      <c r="IX102" s="26"/>
      <c r="IY102" s="26"/>
      <c r="IZ102" s="26"/>
      <c r="JA102" s="26"/>
      <c r="JB102" s="26"/>
      <c r="JC102" s="26"/>
      <c r="JD102" s="26"/>
      <c r="JE102" s="26"/>
      <c r="JF102" s="26"/>
      <c r="JG102" s="26"/>
      <c r="JH102" s="26"/>
      <c r="JI102" s="26"/>
      <c r="JJ102" s="26"/>
    </row>
    <row r="103" spans="1:270" s="8" customFormat="1" ht="18" x14ac:dyDescent="0.2">
      <c r="A103" s="270" t="s">
        <v>635</v>
      </c>
      <c r="B103" s="257"/>
      <c r="C103" s="201">
        <f>VLOOKUP($B$1,HB,175,FALSE)</f>
        <v>0</v>
      </c>
      <c r="D103" s="226">
        <f>IF(D7=0,0,C103)</f>
        <v>0</v>
      </c>
      <c r="E103" s="120">
        <f t="shared" si="14"/>
        <v>0</v>
      </c>
      <c r="F103" s="162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  <c r="IV103" s="26"/>
      <c r="IW103" s="26"/>
      <c r="IX103" s="26"/>
      <c r="IY103" s="26"/>
      <c r="IZ103" s="26"/>
      <c r="JA103" s="26"/>
      <c r="JB103" s="26"/>
      <c r="JC103" s="26"/>
      <c r="JD103" s="26"/>
      <c r="JE103" s="26"/>
      <c r="JF103" s="26"/>
      <c r="JG103" s="26"/>
      <c r="JH103" s="26"/>
      <c r="JI103" s="26"/>
      <c r="JJ103" s="26"/>
    </row>
    <row r="104" spans="1:270" ht="20.100000000000001" customHeight="1" thickBot="1" x14ac:dyDescent="0.3">
      <c r="A104" s="292" t="s">
        <v>498</v>
      </c>
      <c r="B104" s="272"/>
      <c r="C104" s="127">
        <f t="shared" ref="C104:D104" si="15">SUM(C101:C103)</f>
        <v>0</v>
      </c>
      <c r="D104" s="188">
        <f t="shared" si="15"/>
        <v>0</v>
      </c>
      <c r="E104" s="188">
        <f t="shared" ref="E104" si="16">SUM(E101:E103)</f>
        <v>0</v>
      </c>
      <c r="F104" s="163"/>
    </row>
    <row r="105" spans="1:270" ht="20.100000000000001" customHeight="1" thickTop="1" x14ac:dyDescent="0.2">
      <c r="A105" s="295" t="s">
        <v>499</v>
      </c>
      <c r="B105" s="296"/>
      <c r="C105" s="201">
        <f>VLOOKUP($B$1,HB,80,FALSE)</f>
        <v>0</v>
      </c>
      <c r="D105" s="226">
        <f>IF(D7=0,0,VLOOKUP($B$1,HB,80,FALSE))</f>
        <v>0</v>
      </c>
      <c r="E105" s="120">
        <v>0</v>
      </c>
      <c r="F105" s="162"/>
    </row>
    <row r="106" spans="1:270" ht="30" customHeight="1" thickBot="1" x14ac:dyDescent="0.3">
      <c r="A106" s="271" t="s">
        <v>629</v>
      </c>
      <c r="B106" s="272"/>
      <c r="C106" s="123">
        <f>$B$53*C53</f>
        <v>0</v>
      </c>
      <c r="D106" s="112">
        <f>$B$53*D53</f>
        <v>0</v>
      </c>
      <c r="E106" s="112">
        <f>$B$53*E53</f>
        <v>0</v>
      </c>
      <c r="F106" s="163"/>
    </row>
    <row r="107" spans="1:270" ht="20.100000000000001" customHeight="1" thickTop="1" thickBot="1" x14ac:dyDescent="0.3">
      <c r="A107" s="271" t="s">
        <v>630</v>
      </c>
      <c r="B107" s="272"/>
      <c r="C107" s="123">
        <f>VLOOKUP($B$1,HB,219,FALSE)</f>
        <v>0</v>
      </c>
      <c r="D107" s="227">
        <f>IF(D7=0,0,C107)</f>
        <v>0</v>
      </c>
      <c r="E107" s="112">
        <f t="shared" ref="E107:E109" si="17">D107</f>
        <v>0</v>
      </c>
      <c r="F107" s="163"/>
    </row>
    <row r="108" spans="1:270" ht="18" customHeight="1" thickTop="1" thickBot="1" x14ac:dyDescent="0.3">
      <c r="A108" s="271" t="s">
        <v>631</v>
      </c>
      <c r="B108" s="272"/>
      <c r="C108" s="123">
        <f>VLOOKUP($B$1,HB,220,FALSE)</f>
        <v>0</v>
      </c>
      <c r="D108" s="227">
        <f>IF(D7=0,0,C108)</f>
        <v>0</v>
      </c>
      <c r="E108" s="112">
        <f t="shared" si="17"/>
        <v>0</v>
      </c>
      <c r="F108" s="163"/>
    </row>
    <row r="109" spans="1:270" ht="18" customHeight="1" thickTop="1" thickBot="1" x14ac:dyDescent="0.3">
      <c r="A109" s="100" t="s">
        <v>684</v>
      </c>
      <c r="B109" s="99"/>
      <c r="C109" s="123">
        <f>-VLOOKUP($B$1,HB,57,FALSE)</f>
        <v>0</v>
      </c>
      <c r="D109" s="227">
        <f>IF(D7=0,0,C109)</f>
        <v>0</v>
      </c>
      <c r="E109" s="112">
        <f t="shared" si="17"/>
        <v>0</v>
      </c>
      <c r="F109" s="163"/>
    </row>
    <row r="110" spans="1:270" ht="20.100000000000001" customHeight="1" thickTop="1" thickBot="1" x14ac:dyDescent="0.3">
      <c r="A110" s="289" t="s">
        <v>496</v>
      </c>
      <c r="B110" s="282"/>
      <c r="C110" s="70">
        <f>SUM(C71+C72+C83+C84+C88+C89+C93+C94+C95+C96+C97+C98+C104+C105+C106+C107+C108+C109)</f>
        <v>0</v>
      </c>
      <c r="D110" s="70">
        <f>SUM(D71+D72+D83+D84+D88+D89+D93+D94+D95+D96+D97+D98+D104+D105+D106+D107+D108+D109)</f>
        <v>0</v>
      </c>
      <c r="E110" s="70">
        <f>SUM(E71+E72+E83+E84+E88+E89+E93+E94+E95+E96+E97+E98+E104+E105+E106+E107+E108+E109)</f>
        <v>0</v>
      </c>
      <c r="F110" s="175"/>
    </row>
    <row r="111" spans="1:270" ht="20.100000000000001" customHeight="1" thickTop="1" x14ac:dyDescent="0.25">
      <c r="A111" s="293" t="s">
        <v>494</v>
      </c>
      <c r="B111" s="294"/>
      <c r="C111" s="71"/>
      <c r="D111" s="71"/>
      <c r="E111" s="58"/>
      <c r="F111" s="155"/>
    </row>
    <row r="112" spans="1:270" ht="18" customHeight="1" x14ac:dyDescent="0.25">
      <c r="A112" s="290" t="s">
        <v>461</v>
      </c>
      <c r="B112" s="291"/>
      <c r="C112" s="207">
        <f>ROUND((C68*C57*C64*100),1)</f>
        <v>0</v>
      </c>
      <c r="D112" s="140">
        <f>ROUND((D68*D57*D64*100),1)</f>
        <v>0</v>
      </c>
      <c r="E112" s="140">
        <f>ROUND((E68*E57*E64*100),1)</f>
        <v>0</v>
      </c>
      <c r="F112" s="176"/>
    </row>
    <row r="113" spans="1:270" ht="18" customHeight="1" x14ac:dyDescent="0.25">
      <c r="A113" s="279" t="s">
        <v>462</v>
      </c>
      <c r="B113" s="280"/>
      <c r="C113" s="207">
        <f>ROUND((C69*C57*C65*100),1)</f>
        <v>0</v>
      </c>
      <c r="D113" s="140">
        <f>ROUND((D69*D57*D65*100),1)</f>
        <v>0</v>
      </c>
      <c r="E113" s="140">
        <f>ROUND((E69*E57*E65*100),1)</f>
        <v>0</v>
      </c>
      <c r="F113" s="176"/>
    </row>
    <row r="114" spans="1:270" ht="20.100000000000001" customHeight="1" thickBot="1" x14ac:dyDescent="0.3">
      <c r="A114" s="281" t="s">
        <v>495</v>
      </c>
      <c r="B114" s="282"/>
      <c r="C114" s="73">
        <f t="shared" ref="C114:D114" si="18">SUM(C112:C113)</f>
        <v>0</v>
      </c>
      <c r="D114" s="73">
        <f t="shared" si="18"/>
        <v>0</v>
      </c>
      <c r="E114" s="73">
        <f t="shared" ref="E114" si="19">SUM(E112:E113)</f>
        <v>0</v>
      </c>
      <c r="F114" s="177"/>
    </row>
    <row r="115" spans="1:270" ht="20.100000000000001" customHeight="1" thickTop="1" thickBot="1" x14ac:dyDescent="0.3">
      <c r="A115" s="285" t="s">
        <v>12</v>
      </c>
      <c r="B115" s="286"/>
      <c r="C115" s="75"/>
      <c r="D115" s="75"/>
      <c r="E115" s="75"/>
      <c r="F115" s="155"/>
    </row>
    <row r="116" spans="1:270" ht="27" customHeight="1" thickTop="1" thickBot="1" x14ac:dyDescent="0.25">
      <c r="A116" s="209" t="s">
        <v>653</v>
      </c>
      <c r="B116" s="228" t="s">
        <v>686</v>
      </c>
      <c r="C116" s="111" t="str">
        <f>B116</f>
        <v>YES</v>
      </c>
      <c r="D116" s="111" t="str">
        <f>C116</f>
        <v>YES</v>
      </c>
      <c r="E116" s="111" t="str">
        <f>D116</f>
        <v>YES</v>
      </c>
      <c r="F116" s="178"/>
    </row>
    <row r="117" spans="1:270" ht="18" customHeight="1" thickTop="1" thickBot="1" x14ac:dyDescent="0.3">
      <c r="A117" s="283" t="s">
        <v>549</v>
      </c>
      <c r="B117" s="284"/>
      <c r="C117" s="134">
        <f>(C7*C66*C67*100)</f>
        <v>0</v>
      </c>
      <c r="D117" s="134">
        <f>IF(D116="YES", IFERROR(ROUND((D7*D66*D67*100),1),0), 0)</f>
        <v>0</v>
      </c>
      <c r="E117" s="135">
        <f>IF(E116="YES", IFERROR(ROUND((E7*E66*E67*100),1),0), 0)</f>
        <v>0</v>
      </c>
      <c r="F117" s="179"/>
    </row>
    <row r="118" spans="1:270" s="8" customFormat="1" ht="18" x14ac:dyDescent="0.25">
      <c r="A118" s="107" t="s">
        <v>553</v>
      </c>
      <c r="B118" s="108"/>
      <c r="C118" s="135">
        <f>IFERROR('PRIOR LAW STATE AID'!C100,0)</f>
        <v>0</v>
      </c>
      <c r="D118" s="135">
        <f>'PRIOR LAW STATE AID'!D100</f>
        <v>0</v>
      </c>
      <c r="E118" s="135">
        <f>'PRIOR LAW STATE AID'!E100</f>
        <v>0</v>
      </c>
      <c r="F118" s="179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  <c r="IS118" s="26"/>
      <c r="IT118" s="26"/>
      <c r="IU118" s="26"/>
      <c r="IV118" s="26"/>
      <c r="IW118" s="26"/>
      <c r="IX118" s="26"/>
      <c r="IY118" s="26"/>
      <c r="IZ118" s="26"/>
      <c r="JA118" s="26"/>
      <c r="JB118" s="26"/>
      <c r="JC118" s="26"/>
      <c r="JD118" s="26"/>
      <c r="JE118" s="26"/>
      <c r="JF118" s="26"/>
      <c r="JG118" s="26"/>
      <c r="JH118" s="26"/>
      <c r="JI118" s="26"/>
      <c r="JJ118" s="26"/>
    </row>
    <row r="119" spans="1:270" s="8" customFormat="1" ht="18" x14ac:dyDescent="0.25">
      <c r="A119" s="107" t="s">
        <v>547</v>
      </c>
      <c r="B119" s="108"/>
      <c r="C119" s="135">
        <f>'PRIOR LAW STATE AID'!C101</f>
        <v>0</v>
      </c>
      <c r="D119" s="135">
        <f>'PRIOR LAW STATE AID'!D101</f>
        <v>0</v>
      </c>
      <c r="E119" s="135">
        <f>'PRIOR LAW STATE AID'!E101</f>
        <v>0</v>
      </c>
      <c r="F119" s="179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  <c r="IQ119" s="26"/>
      <c r="IR119" s="26"/>
      <c r="IS119" s="26"/>
      <c r="IT119" s="26"/>
      <c r="IU119" s="26"/>
      <c r="IV119" s="26"/>
      <c r="IW119" s="26"/>
      <c r="IX119" s="26"/>
      <c r="IY119" s="26"/>
      <c r="IZ119" s="26"/>
      <c r="JA119" s="26"/>
      <c r="JB119" s="26"/>
      <c r="JC119" s="26"/>
      <c r="JD119" s="26"/>
      <c r="JE119" s="26"/>
      <c r="JF119" s="26"/>
      <c r="JG119" s="26"/>
      <c r="JH119" s="26"/>
      <c r="JI119" s="26"/>
      <c r="JJ119" s="26"/>
    </row>
    <row r="120" spans="1:270" s="8" customFormat="1" ht="18" x14ac:dyDescent="0.25">
      <c r="A120" s="107" t="s">
        <v>554</v>
      </c>
      <c r="B120" s="108"/>
      <c r="C120" s="135">
        <f t="shared" ref="C120:D120" si="20">C119*1.03</f>
        <v>0</v>
      </c>
      <c r="D120" s="135">
        <f t="shared" si="20"/>
        <v>0</v>
      </c>
      <c r="E120" s="135">
        <f t="shared" ref="E120" si="21">E119*1.03</f>
        <v>0</v>
      </c>
      <c r="F120" s="179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  <c r="IQ120" s="26"/>
      <c r="IR120" s="26"/>
      <c r="IS120" s="26"/>
      <c r="IT120" s="26"/>
      <c r="IU120" s="26"/>
      <c r="IV120" s="26"/>
      <c r="IW120" s="26"/>
      <c r="IX120" s="26"/>
      <c r="IY120" s="26"/>
      <c r="IZ120" s="26"/>
      <c r="JA120" s="26"/>
      <c r="JB120" s="26"/>
      <c r="JC120" s="26"/>
      <c r="JD120" s="26"/>
      <c r="JE120" s="26"/>
      <c r="JF120" s="26"/>
      <c r="JG120" s="26"/>
      <c r="JH120" s="26"/>
      <c r="JI120" s="26"/>
      <c r="JJ120" s="26"/>
    </row>
    <row r="121" spans="1:270" s="8" customFormat="1" ht="18" x14ac:dyDescent="0.25">
      <c r="A121" s="107" t="s">
        <v>548</v>
      </c>
      <c r="B121" s="108"/>
      <c r="C121" s="135">
        <f>VLOOKUP(B1,WADAAVG,6,FALSE)</f>
        <v>9130</v>
      </c>
      <c r="D121" s="233">
        <f>C121</f>
        <v>9130</v>
      </c>
      <c r="E121" s="240">
        <f>C121</f>
        <v>9130</v>
      </c>
      <c r="F121" s="179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  <c r="IT121" s="26"/>
      <c r="IU121" s="26"/>
      <c r="IV121" s="26"/>
      <c r="IW121" s="26"/>
      <c r="IX121" s="26"/>
      <c r="IY121" s="26"/>
      <c r="IZ121" s="26"/>
      <c r="JA121" s="26"/>
      <c r="JB121" s="26"/>
      <c r="JC121" s="26"/>
      <c r="JD121" s="26"/>
      <c r="JE121" s="26"/>
      <c r="JF121" s="26"/>
      <c r="JG121" s="26"/>
      <c r="JH121" s="26"/>
      <c r="JI121" s="26"/>
      <c r="JJ121" s="26"/>
    </row>
    <row r="122" spans="1:270" s="8" customFormat="1" ht="18" x14ac:dyDescent="0.25">
      <c r="A122" s="107" t="s">
        <v>555</v>
      </c>
      <c r="B122" s="108"/>
      <c r="C122" s="135">
        <f t="shared" ref="C122:D122" si="22">C121*1.28</f>
        <v>11686.4</v>
      </c>
      <c r="D122" s="135">
        <f t="shared" si="22"/>
        <v>11686.4</v>
      </c>
      <c r="E122" s="135">
        <f t="shared" ref="E122" si="23">E121*1.28</f>
        <v>11686.4</v>
      </c>
      <c r="F122" s="179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  <c r="IT122" s="26"/>
      <c r="IU122" s="26"/>
      <c r="IV122" s="26"/>
      <c r="IW122" s="26"/>
      <c r="IX122" s="26"/>
      <c r="IY122" s="26"/>
      <c r="IZ122" s="26"/>
      <c r="JA122" s="26"/>
      <c r="JB122" s="26"/>
      <c r="JC122" s="26"/>
      <c r="JD122" s="26"/>
      <c r="JE122" s="26"/>
      <c r="JF122" s="26"/>
      <c r="JG122" s="26"/>
      <c r="JH122" s="26"/>
      <c r="JI122" s="26"/>
      <c r="JJ122" s="26"/>
    </row>
    <row r="123" spans="1:270" s="8" customFormat="1" ht="18" x14ac:dyDescent="0.25">
      <c r="A123" s="107" t="s">
        <v>659</v>
      </c>
      <c r="B123" s="108"/>
      <c r="C123" s="135">
        <f t="shared" ref="C123:D123" si="24">MIN(C120,C122)</f>
        <v>0</v>
      </c>
      <c r="D123" s="135">
        <f t="shared" si="24"/>
        <v>0</v>
      </c>
      <c r="E123" s="135">
        <f t="shared" ref="E123" si="25">MIN(E120,E122)</f>
        <v>0</v>
      </c>
      <c r="F123" s="179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  <c r="IW123" s="26"/>
      <c r="IX123" s="26"/>
      <c r="IY123" s="26"/>
      <c r="IZ123" s="26"/>
      <c r="JA123" s="26"/>
      <c r="JB123" s="26"/>
      <c r="JC123" s="26"/>
      <c r="JD123" s="26"/>
      <c r="JE123" s="26"/>
      <c r="JF123" s="26"/>
      <c r="JG123" s="26"/>
      <c r="JH123" s="26"/>
      <c r="JI123" s="26"/>
      <c r="JJ123" s="26"/>
    </row>
    <row r="124" spans="1:270" s="8" customFormat="1" ht="18" x14ac:dyDescent="0.25">
      <c r="A124" s="107" t="s">
        <v>660</v>
      </c>
      <c r="B124" s="108"/>
      <c r="C124" s="135">
        <f>MAX(C119,C123)*'PRIOR LAW STATE AID'!C8</f>
        <v>0</v>
      </c>
      <c r="D124" s="135">
        <f>MAX(D119,D123)*D7</f>
        <v>0</v>
      </c>
      <c r="E124" s="135">
        <f>MAX(E119,E123)*E7</f>
        <v>0</v>
      </c>
      <c r="F124" s="179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  <c r="IT124" s="26"/>
      <c r="IU124" s="26"/>
      <c r="IV124" s="26"/>
      <c r="IW124" s="26"/>
      <c r="IX124" s="26"/>
      <c r="IY124" s="26"/>
      <c r="IZ124" s="26"/>
      <c r="JA124" s="26"/>
      <c r="JB124" s="26"/>
      <c r="JC124" s="26"/>
      <c r="JD124" s="26"/>
      <c r="JE124" s="26"/>
      <c r="JF124" s="26"/>
      <c r="JG124" s="26"/>
      <c r="JH124" s="26"/>
      <c r="JI124" s="26"/>
      <c r="JJ124" s="26"/>
    </row>
    <row r="125" spans="1:270" ht="23.25" customHeight="1" x14ac:dyDescent="0.25">
      <c r="A125" s="107" t="s">
        <v>661</v>
      </c>
      <c r="B125" s="108"/>
      <c r="C125" s="135">
        <f>C110+C114+C117</f>
        <v>0</v>
      </c>
      <c r="D125" s="135">
        <f>IF(D7=0,0,D110+D114+D117)</f>
        <v>0</v>
      </c>
      <c r="E125" s="135">
        <f>IF(E7=0,0,E110+E114+E117)</f>
        <v>0</v>
      </c>
      <c r="F125" s="179"/>
    </row>
    <row r="126" spans="1:270" ht="23.25" customHeight="1" x14ac:dyDescent="0.25">
      <c r="A126" s="107" t="s">
        <v>556</v>
      </c>
      <c r="B126" s="108"/>
      <c r="C126" s="135">
        <f>IFERROR(C125/C7,0)</f>
        <v>0</v>
      </c>
      <c r="D126" s="135">
        <f>IFERROR(D125/D7,0)</f>
        <v>0</v>
      </c>
      <c r="E126" s="135">
        <f>IFERROR(E125/E7,0)</f>
        <v>0</v>
      </c>
      <c r="F126" s="179"/>
    </row>
    <row r="127" spans="1:270" ht="23.25" customHeight="1" x14ac:dyDescent="0.25">
      <c r="A127" s="107" t="s">
        <v>662</v>
      </c>
      <c r="B127" s="108"/>
      <c r="C127" s="208">
        <f t="shared" ref="C127:D127" si="26">IF(C124&gt;C125,C124-C125,0)</f>
        <v>0</v>
      </c>
      <c r="D127" s="136">
        <f t="shared" si="26"/>
        <v>0</v>
      </c>
      <c r="E127" s="135">
        <f t="shared" ref="E127" si="27">IF(E124&gt;E125,E124-E125,0)</f>
        <v>0</v>
      </c>
      <c r="F127" s="179"/>
    </row>
    <row r="128" spans="1:270" s="5" customFormat="1" ht="20.100000000000001" customHeight="1" thickBot="1" x14ac:dyDescent="0.3">
      <c r="A128" s="277" t="s">
        <v>395</v>
      </c>
      <c r="B128" s="278"/>
      <c r="C128" s="109">
        <f>C117+C127</f>
        <v>0</v>
      </c>
      <c r="D128" s="109">
        <f>D117+D127</f>
        <v>0</v>
      </c>
      <c r="E128" s="109">
        <f>E117+E127</f>
        <v>0</v>
      </c>
      <c r="F128" s="180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  <c r="IT128" s="26"/>
      <c r="IU128" s="26"/>
      <c r="IV128" s="26"/>
      <c r="IW128" s="26"/>
      <c r="IX128" s="26"/>
      <c r="IY128" s="26"/>
      <c r="IZ128" s="26"/>
      <c r="JA128" s="26"/>
      <c r="JB128" s="26"/>
      <c r="JC128" s="26"/>
      <c r="JD128" s="26"/>
      <c r="JE128" s="26"/>
      <c r="JF128" s="26"/>
      <c r="JG128" s="26"/>
      <c r="JH128" s="26"/>
      <c r="JI128" s="26"/>
      <c r="JJ128" s="26"/>
    </row>
    <row r="129" spans="1:270" s="9" customFormat="1" ht="30" customHeight="1" thickTop="1" thickBot="1" x14ac:dyDescent="0.3">
      <c r="A129" s="260" t="s">
        <v>430</v>
      </c>
      <c r="B129" s="261"/>
      <c r="C129" s="213">
        <f>C110+C114+C128</f>
        <v>0</v>
      </c>
      <c r="D129" s="139">
        <f>D110+D114+D128</f>
        <v>0</v>
      </c>
      <c r="E129" s="213">
        <f>E110+E114+E128</f>
        <v>0</v>
      </c>
      <c r="F129" s="213">
        <f>IF(E129=0,0,E129-C129)</f>
        <v>0</v>
      </c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  <c r="IP129" s="26"/>
      <c r="IQ129" s="26"/>
      <c r="IR129" s="26"/>
      <c r="IS129" s="26"/>
      <c r="IT129" s="26"/>
      <c r="IU129" s="26"/>
      <c r="IV129" s="26"/>
      <c r="IW129" s="26"/>
      <c r="IX129" s="26"/>
      <c r="IY129" s="26"/>
      <c r="IZ129" s="26"/>
      <c r="JA129" s="26"/>
      <c r="JB129" s="26"/>
      <c r="JC129" s="26"/>
      <c r="JD129" s="26"/>
      <c r="JE129" s="26"/>
      <c r="JF129" s="26"/>
      <c r="JG129" s="26"/>
      <c r="JH129" s="26"/>
      <c r="JI129" s="26"/>
      <c r="JJ129" s="26"/>
    </row>
    <row r="130" spans="1:270" ht="18" customHeight="1" thickTop="1" thickBot="1" x14ac:dyDescent="0.3">
      <c r="A130" s="262" t="s">
        <v>466</v>
      </c>
      <c r="B130" s="27" t="s">
        <v>464</v>
      </c>
      <c r="C130" s="137">
        <f>IF(C7=0,0,C60*C59)</f>
        <v>0</v>
      </c>
      <c r="D130" s="137">
        <f>IF(D7=0,0,D60*D59)</f>
        <v>0</v>
      </c>
      <c r="E130" s="137">
        <f>IF(E7=0,0,E60*E59)</f>
        <v>0</v>
      </c>
      <c r="F130" s="97"/>
    </row>
    <row r="131" spans="1:270" ht="18" customHeight="1" thickTop="1" thickBot="1" x14ac:dyDescent="0.3">
      <c r="A131" s="263"/>
      <c r="B131" s="28" t="s">
        <v>465</v>
      </c>
      <c r="C131" s="138">
        <f t="shared" ref="C131:D131" si="28">C129-C130</f>
        <v>0</v>
      </c>
      <c r="D131" s="138">
        <f t="shared" si="28"/>
        <v>0</v>
      </c>
      <c r="E131" s="138">
        <f t="shared" ref="E131" si="29">E129-E130</f>
        <v>0</v>
      </c>
      <c r="F131" s="98"/>
    </row>
    <row r="132" spans="1:270" s="6" customFormat="1" ht="20.100000000000001" customHeight="1" thickTop="1" x14ac:dyDescent="0.25">
      <c r="A132" s="7"/>
      <c r="B132" s="20"/>
      <c r="C132" s="76"/>
      <c r="D132" s="76"/>
      <c r="E132" s="76"/>
      <c r="F132" s="7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  <c r="IT132" s="26"/>
      <c r="IU132" s="26"/>
      <c r="IV132" s="26"/>
      <c r="IW132" s="26"/>
      <c r="IX132" s="26"/>
      <c r="IY132" s="26"/>
      <c r="IZ132" s="26"/>
      <c r="JA132" s="26"/>
      <c r="JB132" s="26"/>
      <c r="JC132" s="26"/>
      <c r="JD132" s="26"/>
      <c r="JE132" s="26"/>
      <c r="JF132" s="26"/>
      <c r="JG132" s="26"/>
      <c r="JH132" s="26"/>
      <c r="JI132" s="26"/>
      <c r="JJ132" s="26"/>
    </row>
    <row r="133" spans="1:270" s="6" customFormat="1" ht="20.100000000000001" customHeight="1" x14ac:dyDescent="0.25">
      <c r="A133" s="7"/>
      <c r="B133" s="20"/>
      <c r="C133" s="76"/>
      <c r="D133" s="76"/>
      <c r="E133" s="76"/>
      <c r="F133" s="7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  <c r="IV133" s="26"/>
      <c r="IW133" s="26"/>
      <c r="IX133" s="26"/>
      <c r="IY133" s="26"/>
      <c r="IZ133" s="26"/>
      <c r="JA133" s="26"/>
      <c r="JB133" s="26"/>
      <c r="JC133" s="26"/>
      <c r="JD133" s="26"/>
      <c r="JE133" s="26"/>
      <c r="JF133" s="26"/>
      <c r="JG133" s="26"/>
      <c r="JH133" s="26"/>
      <c r="JI133" s="26"/>
      <c r="JJ133" s="26"/>
    </row>
    <row r="134" spans="1:270" s="6" customFormat="1" ht="20.100000000000001" customHeight="1" x14ac:dyDescent="0.25">
      <c r="A134" s="7"/>
      <c r="B134" s="20"/>
      <c r="C134" s="76"/>
      <c r="D134" s="76"/>
      <c r="E134" s="76"/>
      <c r="F134" s="7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  <c r="IV134" s="26"/>
      <c r="IW134" s="26"/>
      <c r="IX134" s="26"/>
      <c r="IY134" s="26"/>
      <c r="IZ134" s="26"/>
      <c r="JA134" s="26"/>
      <c r="JB134" s="26"/>
      <c r="JC134" s="26"/>
      <c r="JD134" s="26"/>
      <c r="JE134" s="26"/>
      <c r="JF134" s="26"/>
      <c r="JG134" s="26"/>
      <c r="JH134" s="26"/>
      <c r="JI134" s="26"/>
      <c r="JJ134" s="26"/>
    </row>
    <row r="135" spans="1:270" s="6" customFormat="1" ht="20.100000000000001" customHeight="1" x14ac:dyDescent="0.25">
      <c r="A135" s="7"/>
      <c r="B135" s="20"/>
      <c r="C135" s="76"/>
      <c r="D135" s="76"/>
      <c r="E135" s="76"/>
      <c r="F135" s="7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  <c r="IT135" s="26"/>
      <c r="IU135" s="26"/>
      <c r="IV135" s="26"/>
      <c r="IW135" s="26"/>
      <c r="IX135" s="26"/>
      <c r="IY135" s="26"/>
      <c r="IZ135" s="26"/>
      <c r="JA135" s="26"/>
      <c r="JB135" s="26"/>
      <c r="JC135" s="26"/>
      <c r="JD135" s="26"/>
      <c r="JE135" s="26"/>
      <c r="JF135" s="26"/>
      <c r="JG135" s="26"/>
      <c r="JH135" s="26"/>
      <c r="JI135" s="26"/>
      <c r="JJ135" s="26"/>
    </row>
    <row r="136" spans="1:270" s="6" customFormat="1" ht="20.100000000000001" customHeight="1" x14ac:dyDescent="0.25">
      <c r="A136" s="7"/>
      <c r="B136" s="20"/>
      <c r="C136" s="76"/>
      <c r="D136" s="76"/>
      <c r="E136" s="76"/>
      <c r="F136" s="7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  <c r="IU136" s="26"/>
      <c r="IV136" s="26"/>
      <c r="IW136" s="26"/>
      <c r="IX136" s="26"/>
      <c r="IY136" s="26"/>
      <c r="IZ136" s="26"/>
      <c r="JA136" s="26"/>
      <c r="JB136" s="26"/>
      <c r="JC136" s="26"/>
      <c r="JD136" s="26"/>
      <c r="JE136" s="26"/>
      <c r="JF136" s="26"/>
      <c r="JG136" s="26"/>
      <c r="JH136" s="26"/>
      <c r="JI136" s="26"/>
      <c r="JJ136" s="26"/>
    </row>
    <row r="137" spans="1:270" s="6" customFormat="1" ht="20.100000000000001" customHeight="1" x14ac:dyDescent="0.25">
      <c r="A137" s="7"/>
      <c r="B137" s="20"/>
      <c r="C137" s="76"/>
      <c r="D137" s="76"/>
      <c r="E137" s="76"/>
      <c r="F137" s="7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  <c r="IS137" s="26"/>
      <c r="IT137" s="26"/>
      <c r="IU137" s="26"/>
      <c r="IV137" s="26"/>
      <c r="IW137" s="26"/>
      <c r="IX137" s="26"/>
      <c r="IY137" s="26"/>
      <c r="IZ137" s="26"/>
      <c r="JA137" s="26"/>
      <c r="JB137" s="26"/>
      <c r="JC137" s="26"/>
      <c r="JD137" s="26"/>
      <c r="JE137" s="26"/>
      <c r="JF137" s="26"/>
      <c r="JG137" s="26"/>
      <c r="JH137" s="26"/>
      <c r="JI137" s="26"/>
      <c r="JJ137" s="26"/>
    </row>
    <row r="138" spans="1:270" s="6" customFormat="1" ht="20.100000000000001" customHeight="1" x14ac:dyDescent="0.25">
      <c r="A138" s="7"/>
      <c r="B138" s="20"/>
      <c r="C138" s="76"/>
      <c r="D138" s="76"/>
      <c r="E138" s="76"/>
      <c r="F138" s="7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  <c r="IT138" s="26"/>
      <c r="IU138" s="26"/>
      <c r="IV138" s="26"/>
      <c r="IW138" s="26"/>
      <c r="IX138" s="26"/>
      <c r="IY138" s="26"/>
      <c r="IZ138" s="26"/>
      <c r="JA138" s="26"/>
      <c r="JB138" s="26"/>
      <c r="JC138" s="26"/>
      <c r="JD138" s="26"/>
      <c r="JE138" s="26"/>
      <c r="JF138" s="26"/>
      <c r="JG138" s="26"/>
      <c r="JH138" s="26"/>
      <c r="JI138" s="26"/>
      <c r="JJ138" s="26"/>
    </row>
    <row r="139" spans="1:270" s="6" customFormat="1" ht="20.100000000000001" customHeight="1" x14ac:dyDescent="0.25">
      <c r="A139" s="7"/>
      <c r="B139" s="20"/>
      <c r="C139" s="76"/>
      <c r="D139" s="76"/>
      <c r="E139" s="76"/>
      <c r="F139" s="7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  <c r="IV139" s="26"/>
      <c r="IW139" s="26"/>
      <c r="IX139" s="26"/>
      <c r="IY139" s="26"/>
      <c r="IZ139" s="26"/>
      <c r="JA139" s="26"/>
      <c r="JB139" s="26"/>
      <c r="JC139" s="26"/>
      <c r="JD139" s="26"/>
      <c r="JE139" s="26"/>
      <c r="JF139" s="26"/>
      <c r="JG139" s="26"/>
      <c r="JH139" s="26"/>
      <c r="JI139" s="26"/>
      <c r="JJ139" s="26"/>
    </row>
    <row r="140" spans="1:270" s="6" customFormat="1" ht="20.100000000000001" customHeight="1" x14ac:dyDescent="0.25">
      <c r="A140" s="7"/>
      <c r="B140" s="20"/>
      <c r="C140" s="76"/>
      <c r="D140" s="76"/>
      <c r="E140" s="76"/>
      <c r="F140" s="7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  <c r="IT140" s="26"/>
      <c r="IU140" s="26"/>
      <c r="IV140" s="26"/>
      <c r="IW140" s="26"/>
      <c r="IX140" s="26"/>
      <c r="IY140" s="26"/>
      <c r="IZ140" s="26"/>
      <c r="JA140" s="26"/>
      <c r="JB140" s="26"/>
      <c r="JC140" s="26"/>
      <c r="JD140" s="26"/>
      <c r="JE140" s="26"/>
      <c r="JF140" s="26"/>
      <c r="JG140" s="26"/>
      <c r="JH140" s="26"/>
      <c r="JI140" s="26"/>
      <c r="JJ140" s="26"/>
    </row>
    <row r="141" spans="1:270" s="6" customFormat="1" ht="20.100000000000001" customHeight="1" x14ac:dyDescent="0.25">
      <c r="A141" s="7"/>
      <c r="B141" s="20"/>
      <c r="C141" s="76"/>
      <c r="D141" s="76"/>
      <c r="E141" s="76"/>
      <c r="F141" s="7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  <c r="IP141" s="26"/>
      <c r="IQ141" s="26"/>
      <c r="IR141" s="26"/>
      <c r="IS141" s="26"/>
      <c r="IT141" s="26"/>
      <c r="IU141" s="26"/>
      <c r="IV141" s="26"/>
      <c r="IW141" s="26"/>
      <c r="IX141" s="26"/>
      <c r="IY141" s="26"/>
      <c r="IZ141" s="26"/>
      <c r="JA141" s="26"/>
      <c r="JB141" s="26"/>
      <c r="JC141" s="26"/>
      <c r="JD141" s="26"/>
      <c r="JE141" s="26"/>
      <c r="JF141" s="26"/>
      <c r="JG141" s="26"/>
      <c r="JH141" s="26"/>
      <c r="JI141" s="26"/>
      <c r="JJ141" s="26"/>
    </row>
    <row r="142" spans="1:270" s="6" customFormat="1" ht="20.100000000000001" customHeight="1" x14ac:dyDescent="0.25">
      <c r="A142" s="7"/>
      <c r="B142" s="20"/>
      <c r="C142" s="76"/>
      <c r="D142" s="76"/>
      <c r="E142" s="76"/>
      <c r="F142" s="7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  <c r="IS142" s="26"/>
      <c r="IT142" s="26"/>
      <c r="IU142" s="26"/>
      <c r="IV142" s="26"/>
      <c r="IW142" s="26"/>
      <c r="IX142" s="26"/>
      <c r="IY142" s="26"/>
      <c r="IZ142" s="26"/>
      <c r="JA142" s="26"/>
      <c r="JB142" s="26"/>
      <c r="JC142" s="26"/>
      <c r="JD142" s="26"/>
      <c r="JE142" s="26"/>
      <c r="JF142" s="26"/>
      <c r="JG142" s="26"/>
      <c r="JH142" s="26"/>
      <c r="JI142" s="26"/>
      <c r="JJ142" s="26"/>
    </row>
    <row r="143" spans="1:270" s="6" customFormat="1" ht="20.100000000000001" customHeight="1" x14ac:dyDescent="0.25">
      <c r="A143" s="7"/>
      <c r="B143" s="20"/>
      <c r="C143" s="76"/>
      <c r="D143" s="76"/>
      <c r="E143" s="76"/>
      <c r="F143" s="7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  <c r="IR143" s="26"/>
      <c r="IS143" s="26"/>
      <c r="IT143" s="26"/>
      <c r="IU143" s="26"/>
      <c r="IV143" s="26"/>
      <c r="IW143" s="26"/>
      <c r="IX143" s="26"/>
      <c r="IY143" s="26"/>
      <c r="IZ143" s="26"/>
      <c r="JA143" s="26"/>
      <c r="JB143" s="26"/>
      <c r="JC143" s="26"/>
      <c r="JD143" s="26"/>
      <c r="JE143" s="26"/>
      <c r="JF143" s="26"/>
      <c r="JG143" s="26"/>
      <c r="JH143" s="26"/>
      <c r="JI143" s="26"/>
      <c r="JJ143" s="26"/>
    </row>
    <row r="144" spans="1:270" s="6" customFormat="1" ht="20.100000000000001" customHeight="1" x14ac:dyDescent="0.25">
      <c r="A144" s="7"/>
      <c r="B144" s="20"/>
      <c r="C144" s="76"/>
      <c r="D144" s="76"/>
      <c r="E144" s="76"/>
      <c r="F144" s="7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  <c r="IO144" s="26"/>
      <c r="IP144" s="26"/>
      <c r="IQ144" s="26"/>
      <c r="IR144" s="26"/>
      <c r="IS144" s="26"/>
      <c r="IT144" s="26"/>
      <c r="IU144" s="26"/>
      <c r="IV144" s="26"/>
      <c r="IW144" s="26"/>
      <c r="IX144" s="26"/>
      <c r="IY144" s="26"/>
      <c r="IZ144" s="26"/>
      <c r="JA144" s="26"/>
      <c r="JB144" s="26"/>
      <c r="JC144" s="26"/>
      <c r="JD144" s="26"/>
      <c r="JE144" s="26"/>
      <c r="JF144" s="26"/>
      <c r="JG144" s="26"/>
      <c r="JH144" s="26"/>
      <c r="JI144" s="26"/>
      <c r="JJ144" s="26"/>
    </row>
    <row r="145" spans="1:270" s="6" customFormat="1" ht="20.100000000000001" customHeight="1" x14ac:dyDescent="0.25">
      <c r="A145" s="7"/>
      <c r="B145" s="20"/>
      <c r="C145" s="76"/>
      <c r="D145" s="76"/>
      <c r="E145" s="76"/>
      <c r="F145" s="7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  <c r="IP145" s="26"/>
      <c r="IQ145" s="26"/>
      <c r="IR145" s="26"/>
      <c r="IS145" s="26"/>
      <c r="IT145" s="26"/>
      <c r="IU145" s="26"/>
      <c r="IV145" s="26"/>
      <c r="IW145" s="26"/>
      <c r="IX145" s="26"/>
      <c r="IY145" s="26"/>
      <c r="IZ145" s="26"/>
      <c r="JA145" s="26"/>
      <c r="JB145" s="26"/>
      <c r="JC145" s="26"/>
      <c r="JD145" s="26"/>
      <c r="JE145" s="26"/>
      <c r="JF145" s="26"/>
      <c r="JG145" s="26"/>
      <c r="JH145" s="26"/>
      <c r="JI145" s="26"/>
      <c r="JJ145" s="26"/>
    </row>
    <row r="146" spans="1:270" s="6" customFormat="1" ht="20.100000000000001" customHeight="1" x14ac:dyDescent="0.25">
      <c r="A146" s="7"/>
      <c r="B146" s="20"/>
      <c r="C146" s="76"/>
      <c r="D146" s="76"/>
      <c r="E146" s="76"/>
      <c r="F146" s="7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  <c r="IP146" s="26"/>
      <c r="IQ146" s="26"/>
      <c r="IR146" s="26"/>
      <c r="IS146" s="26"/>
      <c r="IT146" s="26"/>
      <c r="IU146" s="26"/>
      <c r="IV146" s="26"/>
      <c r="IW146" s="26"/>
      <c r="IX146" s="26"/>
      <c r="IY146" s="26"/>
      <c r="IZ146" s="26"/>
      <c r="JA146" s="26"/>
      <c r="JB146" s="26"/>
      <c r="JC146" s="26"/>
      <c r="JD146" s="26"/>
      <c r="JE146" s="26"/>
      <c r="JF146" s="26"/>
      <c r="JG146" s="26"/>
      <c r="JH146" s="26"/>
      <c r="JI146" s="26"/>
      <c r="JJ146" s="26"/>
    </row>
    <row r="147" spans="1:270" s="6" customFormat="1" ht="20.100000000000001" customHeight="1" x14ac:dyDescent="0.25">
      <c r="A147" s="7"/>
      <c r="B147" s="20"/>
      <c r="C147" s="76"/>
      <c r="D147" s="76"/>
      <c r="E147" s="76"/>
      <c r="F147" s="7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  <c r="IP147" s="26"/>
      <c r="IQ147" s="26"/>
      <c r="IR147" s="26"/>
      <c r="IS147" s="26"/>
      <c r="IT147" s="26"/>
      <c r="IU147" s="26"/>
      <c r="IV147" s="26"/>
      <c r="IW147" s="26"/>
      <c r="IX147" s="26"/>
      <c r="IY147" s="26"/>
      <c r="IZ147" s="26"/>
      <c r="JA147" s="26"/>
      <c r="JB147" s="26"/>
      <c r="JC147" s="26"/>
      <c r="JD147" s="26"/>
      <c r="JE147" s="26"/>
      <c r="JF147" s="26"/>
      <c r="JG147" s="26"/>
      <c r="JH147" s="26"/>
      <c r="JI147" s="26"/>
      <c r="JJ147" s="26"/>
    </row>
    <row r="148" spans="1:270" s="6" customFormat="1" ht="20.100000000000001" customHeight="1" x14ac:dyDescent="0.25">
      <c r="A148" s="7"/>
      <c r="B148" s="20"/>
      <c r="C148" s="76"/>
      <c r="D148" s="76"/>
      <c r="E148" s="76"/>
      <c r="F148" s="7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  <c r="IS148" s="26"/>
      <c r="IT148" s="26"/>
      <c r="IU148" s="26"/>
      <c r="IV148" s="26"/>
      <c r="IW148" s="26"/>
      <c r="IX148" s="26"/>
      <c r="IY148" s="26"/>
      <c r="IZ148" s="26"/>
      <c r="JA148" s="26"/>
      <c r="JB148" s="26"/>
      <c r="JC148" s="26"/>
      <c r="JD148" s="26"/>
      <c r="JE148" s="26"/>
      <c r="JF148" s="26"/>
      <c r="JG148" s="26"/>
      <c r="JH148" s="26"/>
      <c r="JI148" s="26"/>
      <c r="JJ148" s="26"/>
    </row>
    <row r="149" spans="1:270" s="6" customFormat="1" ht="20.100000000000001" customHeight="1" x14ac:dyDescent="0.25">
      <c r="A149" s="7"/>
      <c r="B149" s="20"/>
      <c r="C149" s="76"/>
      <c r="D149" s="76"/>
      <c r="E149" s="76"/>
      <c r="F149" s="7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  <c r="IP149" s="26"/>
      <c r="IQ149" s="26"/>
      <c r="IR149" s="26"/>
      <c r="IS149" s="26"/>
      <c r="IT149" s="26"/>
      <c r="IU149" s="26"/>
      <c r="IV149" s="26"/>
      <c r="IW149" s="26"/>
      <c r="IX149" s="26"/>
      <c r="IY149" s="26"/>
      <c r="IZ149" s="26"/>
      <c r="JA149" s="26"/>
      <c r="JB149" s="26"/>
      <c r="JC149" s="26"/>
      <c r="JD149" s="26"/>
      <c r="JE149" s="26"/>
      <c r="JF149" s="26"/>
      <c r="JG149" s="26"/>
      <c r="JH149" s="26"/>
      <c r="JI149" s="26"/>
      <c r="JJ149" s="26"/>
    </row>
    <row r="150" spans="1:270" s="6" customFormat="1" ht="20.100000000000001" customHeight="1" x14ac:dyDescent="0.25">
      <c r="A150" s="7"/>
      <c r="B150" s="20"/>
      <c r="C150" s="76"/>
      <c r="D150" s="76"/>
      <c r="E150" s="76"/>
      <c r="F150" s="7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  <c r="IP150" s="26"/>
      <c r="IQ150" s="26"/>
      <c r="IR150" s="26"/>
      <c r="IS150" s="26"/>
      <c r="IT150" s="26"/>
      <c r="IU150" s="26"/>
      <c r="IV150" s="26"/>
      <c r="IW150" s="26"/>
      <c r="IX150" s="26"/>
      <c r="IY150" s="26"/>
      <c r="IZ150" s="26"/>
      <c r="JA150" s="26"/>
      <c r="JB150" s="26"/>
      <c r="JC150" s="26"/>
      <c r="JD150" s="26"/>
      <c r="JE150" s="26"/>
      <c r="JF150" s="26"/>
      <c r="JG150" s="26"/>
      <c r="JH150" s="26"/>
      <c r="JI150" s="26"/>
      <c r="JJ150" s="26"/>
    </row>
    <row r="151" spans="1:270" s="6" customFormat="1" ht="20.100000000000001" customHeight="1" x14ac:dyDescent="0.25">
      <c r="A151" s="7"/>
      <c r="B151" s="20"/>
      <c r="C151" s="76"/>
      <c r="D151" s="76"/>
      <c r="E151" s="76"/>
      <c r="F151" s="7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  <c r="IT151" s="26"/>
      <c r="IU151" s="26"/>
      <c r="IV151" s="26"/>
      <c r="IW151" s="26"/>
      <c r="IX151" s="26"/>
      <c r="IY151" s="26"/>
      <c r="IZ151" s="26"/>
      <c r="JA151" s="26"/>
      <c r="JB151" s="26"/>
      <c r="JC151" s="26"/>
      <c r="JD151" s="26"/>
      <c r="JE151" s="26"/>
      <c r="JF151" s="26"/>
      <c r="JG151" s="26"/>
      <c r="JH151" s="26"/>
      <c r="JI151" s="26"/>
      <c r="JJ151" s="26"/>
    </row>
    <row r="152" spans="1:270" s="6" customFormat="1" ht="20.100000000000001" customHeight="1" x14ac:dyDescent="0.25">
      <c r="A152" s="7"/>
      <c r="B152" s="20"/>
      <c r="C152" s="76"/>
      <c r="D152" s="76"/>
      <c r="E152" s="76"/>
      <c r="F152" s="7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  <c r="IS152" s="26"/>
      <c r="IT152" s="26"/>
      <c r="IU152" s="26"/>
      <c r="IV152" s="26"/>
      <c r="IW152" s="26"/>
      <c r="IX152" s="26"/>
      <c r="IY152" s="26"/>
      <c r="IZ152" s="26"/>
      <c r="JA152" s="26"/>
      <c r="JB152" s="26"/>
      <c r="JC152" s="26"/>
      <c r="JD152" s="26"/>
      <c r="JE152" s="26"/>
      <c r="JF152" s="26"/>
      <c r="JG152" s="26"/>
      <c r="JH152" s="26"/>
      <c r="JI152" s="26"/>
      <c r="JJ152" s="26"/>
    </row>
    <row r="153" spans="1:270" s="6" customFormat="1" ht="20.100000000000001" customHeight="1" x14ac:dyDescent="0.25">
      <c r="A153" s="7"/>
      <c r="B153" s="20"/>
      <c r="C153" s="76"/>
      <c r="D153" s="76"/>
      <c r="E153" s="76"/>
      <c r="F153" s="7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  <c r="IP153" s="26"/>
      <c r="IQ153" s="26"/>
      <c r="IR153" s="26"/>
      <c r="IS153" s="26"/>
      <c r="IT153" s="26"/>
      <c r="IU153" s="26"/>
      <c r="IV153" s="26"/>
      <c r="IW153" s="26"/>
      <c r="IX153" s="26"/>
      <c r="IY153" s="26"/>
      <c r="IZ153" s="26"/>
      <c r="JA153" s="26"/>
      <c r="JB153" s="26"/>
      <c r="JC153" s="26"/>
      <c r="JD153" s="26"/>
      <c r="JE153" s="26"/>
      <c r="JF153" s="26"/>
      <c r="JG153" s="26"/>
      <c r="JH153" s="26"/>
      <c r="JI153" s="26"/>
      <c r="JJ153" s="26"/>
    </row>
    <row r="154" spans="1:270" s="6" customFormat="1" ht="20.100000000000001" customHeight="1" x14ac:dyDescent="0.25">
      <c r="A154" s="7"/>
      <c r="B154" s="20"/>
      <c r="C154" s="76"/>
      <c r="D154" s="76"/>
      <c r="E154" s="76"/>
      <c r="F154" s="7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  <c r="IW154" s="26"/>
      <c r="IX154" s="26"/>
      <c r="IY154" s="26"/>
      <c r="IZ154" s="26"/>
      <c r="JA154" s="26"/>
      <c r="JB154" s="26"/>
      <c r="JC154" s="26"/>
      <c r="JD154" s="26"/>
      <c r="JE154" s="26"/>
      <c r="JF154" s="26"/>
      <c r="JG154" s="26"/>
      <c r="JH154" s="26"/>
      <c r="JI154" s="26"/>
      <c r="JJ154" s="26"/>
    </row>
    <row r="155" spans="1:270" s="6" customFormat="1" ht="20.100000000000001" customHeight="1" x14ac:dyDescent="0.25">
      <c r="A155" s="7"/>
      <c r="B155" s="20"/>
      <c r="C155" s="76"/>
      <c r="D155" s="76"/>
      <c r="E155" s="76"/>
      <c r="F155" s="7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  <c r="IW155" s="26"/>
      <c r="IX155" s="26"/>
      <c r="IY155" s="26"/>
      <c r="IZ155" s="26"/>
      <c r="JA155" s="26"/>
      <c r="JB155" s="26"/>
      <c r="JC155" s="26"/>
      <c r="JD155" s="26"/>
      <c r="JE155" s="26"/>
      <c r="JF155" s="26"/>
      <c r="JG155" s="26"/>
      <c r="JH155" s="26"/>
      <c r="JI155" s="26"/>
      <c r="JJ155" s="26"/>
    </row>
    <row r="156" spans="1:270" s="6" customFormat="1" ht="20.100000000000001" customHeight="1" x14ac:dyDescent="0.25">
      <c r="A156" s="7"/>
      <c r="B156" s="20"/>
      <c r="C156" s="76"/>
      <c r="D156" s="76"/>
      <c r="E156" s="76"/>
      <c r="F156" s="7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  <c r="IS156" s="26"/>
      <c r="IT156" s="26"/>
      <c r="IU156" s="26"/>
      <c r="IV156" s="26"/>
      <c r="IW156" s="26"/>
      <c r="IX156" s="26"/>
      <c r="IY156" s="26"/>
      <c r="IZ156" s="26"/>
      <c r="JA156" s="26"/>
      <c r="JB156" s="26"/>
      <c r="JC156" s="26"/>
      <c r="JD156" s="26"/>
      <c r="JE156" s="26"/>
      <c r="JF156" s="26"/>
      <c r="JG156" s="26"/>
      <c r="JH156" s="26"/>
      <c r="JI156" s="26"/>
      <c r="JJ156" s="26"/>
    </row>
    <row r="157" spans="1:270" s="6" customFormat="1" ht="20.100000000000001" customHeight="1" x14ac:dyDescent="0.25">
      <c r="A157" s="7"/>
      <c r="B157" s="20"/>
      <c r="C157" s="76"/>
      <c r="D157" s="76"/>
      <c r="E157" s="76"/>
      <c r="F157" s="7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  <c r="IP157" s="26"/>
      <c r="IQ157" s="26"/>
      <c r="IR157" s="26"/>
      <c r="IS157" s="26"/>
      <c r="IT157" s="26"/>
      <c r="IU157" s="26"/>
      <c r="IV157" s="26"/>
      <c r="IW157" s="26"/>
      <c r="IX157" s="26"/>
      <c r="IY157" s="26"/>
      <c r="IZ157" s="26"/>
      <c r="JA157" s="26"/>
      <c r="JB157" s="26"/>
      <c r="JC157" s="26"/>
      <c r="JD157" s="26"/>
      <c r="JE157" s="26"/>
      <c r="JF157" s="26"/>
      <c r="JG157" s="26"/>
      <c r="JH157" s="26"/>
      <c r="JI157" s="26"/>
      <c r="JJ157" s="26"/>
    </row>
    <row r="158" spans="1:270" s="6" customFormat="1" ht="20.100000000000001" customHeight="1" x14ac:dyDescent="0.25">
      <c r="A158" s="7"/>
      <c r="B158" s="20"/>
      <c r="C158" s="76"/>
      <c r="D158" s="76"/>
      <c r="E158" s="76"/>
      <c r="F158" s="7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  <c r="IS158" s="26"/>
      <c r="IT158" s="26"/>
      <c r="IU158" s="26"/>
      <c r="IV158" s="26"/>
      <c r="IW158" s="26"/>
      <c r="IX158" s="26"/>
      <c r="IY158" s="26"/>
      <c r="IZ158" s="26"/>
      <c r="JA158" s="26"/>
      <c r="JB158" s="26"/>
      <c r="JC158" s="26"/>
      <c r="JD158" s="26"/>
      <c r="JE158" s="26"/>
      <c r="JF158" s="26"/>
      <c r="JG158" s="26"/>
      <c r="JH158" s="26"/>
      <c r="JI158" s="26"/>
      <c r="JJ158" s="26"/>
    </row>
    <row r="159" spans="1:270" s="6" customFormat="1" ht="20.100000000000001" customHeight="1" x14ac:dyDescent="0.25">
      <c r="A159" s="7"/>
      <c r="B159" s="20"/>
      <c r="C159" s="76"/>
      <c r="D159" s="76"/>
      <c r="E159" s="76"/>
      <c r="F159" s="7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  <c r="IT159" s="26"/>
      <c r="IU159" s="26"/>
      <c r="IV159" s="26"/>
      <c r="IW159" s="26"/>
      <c r="IX159" s="26"/>
      <c r="IY159" s="26"/>
      <c r="IZ159" s="26"/>
      <c r="JA159" s="26"/>
      <c r="JB159" s="26"/>
      <c r="JC159" s="26"/>
      <c r="JD159" s="26"/>
      <c r="JE159" s="26"/>
      <c r="JF159" s="26"/>
      <c r="JG159" s="26"/>
      <c r="JH159" s="26"/>
      <c r="JI159" s="26"/>
      <c r="JJ159" s="26"/>
    </row>
    <row r="160" spans="1:270" s="6" customFormat="1" ht="20.100000000000001" customHeight="1" x14ac:dyDescent="0.25">
      <c r="A160" s="7"/>
      <c r="B160" s="20"/>
      <c r="C160" s="76"/>
      <c r="D160" s="76"/>
      <c r="E160" s="76"/>
      <c r="F160" s="7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  <c r="IT160" s="26"/>
      <c r="IU160" s="26"/>
      <c r="IV160" s="26"/>
      <c r="IW160" s="26"/>
      <c r="IX160" s="26"/>
      <c r="IY160" s="26"/>
      <c r="IZ160" s="26"/>
      <c r="JA160" s="26"/>
      <c r="JB160" s="26"/>
      <c r="JC160" s="26"/>
      <c r="JD160" s="26"/>
      <c r="JE160" s="26"/>
      <c r="JF160" s="26"/>
      <c r="JG160" s="26"/>
      <c r="JH160" s="26"/>
      <c r="JI160" s="26"/>
      <c r="JJ160" s="26"/>
    </row>
    <row r="161" spans="1:270" s="6" customFormat="1" ht="20.100000000000001" customHeight="1" x14ac:dyDescent="0.25">
      <c r="A161" s="7"/>
      <c r="B161" s="20"/>
      <c r="C161" s="76"/>
      <c r="D161" s="76"/>
      <c r="E161" s="76"/>
      <c r="F161" s="7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  <c r="IP161" s="26"/>
      <c r="IQ161" s="26"/>
      <c r="IR161" s="26"/>
      <c r="IS161" s="26"/>
      <c r="IT161" s="26"/>
      <c r="IU161" s="26"/>
      <c r="IV161" s="26"/>
      <c r="IW161" s="26"/>
      <c r="IX161" s="26"/>
      <c r="IY161" s="26"/>
      <c r="IZ161" s="26"/>
      <c r="JA161" s="26"/>
      <c r="JB161" s="26"/>
      <c r="JC161" s="26"/>
      <c r="JD161" s="26"/>
      <c r="JE161" s="26"/>
      <c r="JF161" s="26"/>
      <c r="JG161" s="26"/>
      <c r="JH161" s="26"/>
      <c r="JI161" s="26"/>
      <c r="JJ161" s="26"/>
    </row>
    <row r="162" spans="1:270" s="6" customFormat="1" ht="20.100000000000001" customHeight="1" x14ac:dyDescent="0.25">
      <c r="A162" s="7"/>
      <c r="B162" s="20"/>
      <c r="C162" s="76"/>
      <c r="D162" s="76"/>
      <c r="E162" s="76"/>
      <c r="F162" s="7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  <c r="IO162" s="26"/>
      <c r="IP162" s="26"/>
      <c r="IQ162" s="26"/>
      <c r="IR162" s="26"/>
      <c r="IS162" s="26"/>
      <c r="IT162" s="26"/>
      <c r="IU162" s="26"/>
      <c r="IV162" s="26"/>
      <c r="IW162" s="26"/>
      <c r="IX162" s="26"/>
      <c r="IY162" s="26"/>
      <c r="IZ162" s="26"/>
      <c r="JA162" s="26"/>
      <c r="JB162" s="26"/>
      <c r="JC162" s="26"/>
      <c r="JD162" s="26"/>
      <c r="JE162" s="26"/>
      <c r="JF162" s="26"/>
      <c r="JG162" s="26"/>
      <c r="JH162" s="26"/>
      <c r="JI162" s="26"/>
      <c r="JJ162" s="26"/>
    </row>
    <row r="163" spans="1:270" s="6" customFormat="1" ht="20.100000000000001" customHeight="1" x14ac:dyDescent="0.25">
      <c r="A163" s="7"/>
      <c r="B163" s="20"/>
      <c r="C163" s="76"/>
      <c r="D163" s="76"/>
      <c r="E163" s="76"/>
      <c r="F163" s="7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  <c r="IP163" s="26"/>
      <c r="IQ163" s="26"/>
      <c r="IR163" s="26"/>
      <c r="IS163" s="26"/>
      <c r="IT163" s="26"/>
      <c r="IU163" s="26"/>
      <c r="IV163" s="26"/>
      <c r="IW163" s="26"/>
      <c r="IX163" s="26"/>
      <c r="IY163" s="26"/>
      <c r="IZ163" s="26"/>
      <c r="JA163" s="26"/>
      <c r="JB163" s="26"/>
      <c r="JC163" s="26"/>
      <c r="JD163" s="26"/>
      <c r="JE163" s="26"/>
      <c r="JF163" s="26"/>
      <c r="JG163" s="26"/>
      <c r="JH163" s="26"/>
      <c r="JI163" s="26"/>
      <c r="JJ163" s="26"/>
    </row>
    <row r="164" spans="1:270" s="6" customFormat="1" ht="20.100000000000001" customHeight="1" x14ac:dyDescent="0.25">
      <c r="A164" s="7"/>
      <c r="B164" s="20"/>
      <c r="C164" s="76"/>
      <c r="D164" s="76"/>
      <c r="E164" s="76"/>
      <c r="F164" s="7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  <c r="IP164" s="26"/>
      <c r="IQ164" s="26"/>
      <c r="IR164" s="26"/>
      <c r="IS164" s="26"/>
      <c r="IT164" s="26"/>
      <c r="IU164" s="26"/>
      <c r="IV164" s="26"/>
      <c r="IW164" s="26"/>
      <c r="IX164" s="26"/>
      <c r="IY164" s="26"/>
      <c r="IZ164" s="26"/>
      <c r="JA164" s="26"/>
      <c r="JB164" s="26"/>
      <c r="JC164" s="26"/>
      <c r="JD164" s="26"/>
      <c r="JE164" s="26"/>
      <c r="JF164" s="26"/>
      <c r="JG164" s="26"/>
      <c r="JH164" s="26"/>
      <c r="JI164" s="26"/>
      <c r="JJ164" s="26"/>
    </row>
    <row r="165" spans="1:270" s="6" customFormat="1" ht="20.100000000000001" customHeight="1" x14ac:dyDescent="0.25">
      <c r="A165" s="7"/>
      <c r="B165" s="20"/>
      <c r="C165" s="76"/>
      <c r="D165" s="76"/>
      <c r="E165" s="76"/>
      <c r="F165" s="7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  <c r="IO165" s="26"/>
      <c r="IP165" s="26"/>
      <c r="IQ165" s="26"/>
      <c r="IR165" s="26"/>
      <c r="IS165" s="26"/>
      <c r="IT165" s="26"/>
      <c r="IU165" s="26"/>
      <c r="IV165" s="26"/>
      <c r="IW165" s="26"/>
      <c r="IX165" s="26"/>
      <c r="IY165" s="26"/>
      <c r="IZ165" s="26"/>
      <c r="JA165" s="26"/>
      <c r="JB165" s="26"/>
      <c r="JC165" s="26"/>
      <c r="JD165" s="26"/>
      <c r="JE165" s="26"/>
      <c r="JF165" s="26"/>
      <c r="JG165" s="26"/>
      <c r="JH165" s="26"/>
      <c r="JI165" s="26"/>
      <c r="JJ165" s="26"/>
    </row>
    <row r="166" spans="1:270" s="6" customFormat="1" ht="20.100000000000001" customHeight="1" x14ac:dyDescent="0.25">
      <c r="A166" s="7"/>
      <c r="B166" s="20"/>
      <c r="C166" s="76"/>
      <c r="D166" s="76"/>
      <c r="E166" s="76"/>
      <c r="F166" s="7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  <c r="IN166" s="26"/>
      <c r="IO166" s="26"/>
      <c r="IP166" s="26"/>
      <c r="IQ166" s="26"/>
      <c r="IR166" s="26"/>
      <c r="IS166" s="26"/>
      <c r="IT166" s="26"/>
      <c r="IU166" s="26"/>
      <c r="IV166" s="26"/>
      <c r="IW166" s="26"/>
      <c r="IX166" s="26"/>
      <c r="IY166" s="26"/>
      <c r="IZ166" s="26"/>
      <c r="JA166" s="26"/>
      <c r="JB166" s="26"/>
      <c r="JC166" s="26"/>
      <c r="JD166" s="26"/>
      <c r="JE166" s="26"/>
      <c r="JF166" s="26"/>
      <c r="JG166" s="26"/>
      <c r="JH166" s="26"/>
      <c r="JI166" s="26"/>
      <c r="JJ166" s="26"/>
    </row>
    <row r="167" spans="1:270" s="6" customFormat="1" ht="20.100000000000001" customHeight="1" x14ac:dyDescent="0.25">
      <c r="A167" s="7"/>
      <c r="B167" s="20"/>
      <c r="C167" s="76"/>
      <c r="D167" s="76"/>
      <c r="E167" s="76"/>
      <c r="F167" s="7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  <c r="IP167" s="26"/>
      <c r="IQ167" s="26"/>
      <c r="IR167" s="26"/>
      <c r="IS167" s="26"/>
      <c r="IT167" s="26"/>
      <c r="IU167" s="26"/>
      <c r="IV167" s="26"/>
      <c r="IW167" s="26"/>
      <c r="IX167" s="26"/>
      <c r="IY167" s="26"/>
      <c r="IZ167" s="26"/>
      <c r="JA167" s="26"/>
      <c r="JB167" s="26"/>
      <c r="JC167" s="26"/>
      <c r="JD167" s="26"/>
      <c r="JE167" s="26"/>
      <c r="JF167" s="26"/>
      <c r="JG167" s="26"/>
      <c r="JH167" s="26"/>
      <c r="JI167" s="26"/>
      <c r="JJ167" s="26"/>
    </row>
    <row r="168" spans="1:270" s="6" customFormat="1" ht="20.100000000000001" customHeight="1" x14ac:dyDescent="0.25">
      <c r="A168" s="7"/>
      <c r="B168" s="20"/>
      <c r="C168" s="76"/>
      <c r="D168" s="76"/>
      <c r="E168" s="76"/>
      <c r="F168" s="7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  <c r="ID168" s="26"/>
      <c r="IE168" s="26"/>
      <c r="IF168" s="26"/>
      <c r="IG168" s="26"/>
      <c r="IH168" s="26"/>
      <c r="II168" s="26"/>
      <c r="IJ168" s="26"/>
      <c r="IK168" s="26"/>
      <c r="IL168" s="26"/>
      <c r="IM168" s="26"/>
      <c r="IN168" s="26"/>
      <c r="IO168" s="26"/>
      <c r="IP168" s="26"/>
      <c r="IQ168" s="26"/>
      <c r="IR168" s="26"/>
      <c r="IS168" s="26"/>
      <c r="IT168" s="26"/>
      <c r="IU168" s="26"/>
      <c r="IV168" s="26"/>
      <c r="IW168" s="26"/>
      <c r="IX168" s="26"/>
      <c r="IY168" s="26"/>
      <c r="IZ168" s="26"/>
      <c r="JA168" s="26"/>
      <c r="JB168" s="26"/>
      <c r="JC168" s="26"/>
      <c r="JD168" s="26"/>
      <c r="JE168" s="26"/>
      <c r="JF168" s="26"/>
      <c r="JG168" s="26"/>
      <c r="JH168" s="26"/>
      <c r="JI168" s="26"/>
      <c r="JJ168" s="26"/>
    </row>
    <row r="169" spans="1:270" s="6" customFormat="1" ht="20.100000000000001" customHeight="1" x14ac:dyDescent="0.25">
      <c r="A169" s="7"/>
      <c r="B169" s="20"/>
      <c r="C169" s="76"/>
      <c r="D169" s="76"/>
      <c r="E169" s="76"/>
      <c r="F169" s="7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  <c r="IP169" s="26"/>
      <c r="IQ169" s="26"/>
      <c r="IR169" s="26"/>
      <c r="IS169" s="26"/>
      <c r="IT169" s="26"/>
      <c r="IU169" s="26"/>
      <c r="IV169" s="26"/>
      <c r="IW169" s="26"/>
      <c r="IX169" s="26"/>
      <c r="IY169" s="26"/>
      <c r="IZ169" s="26"/>
      <c r="JA169" s="26"/>
      <c r="JB169" s="26"/>
      <c r="JC169" s="26"/>
      <c r="JD169" s="26"/>
      <c r="JE169" s="26"/>
      <c r="JF169" s="26"/>
      <c r="JG169" s="26"/>
      <c r="JH169" s="26"/>
      <c r="JI169" s="26"/>
      <c r="JJ169" s="26"/>
    </row>
    <row r="170" spans="1:270" s="6" customFormat="1" ht="20.100000000000001" customHeight="1" x14ac:dyDescent="0.25">
      <c r="A170" s="7"/>
      <c r="B170" s="20"/>
      <c r="C170" s="76"/>
      <c r="D170" s="76"/>
      <c r="E170" s="76"/>
      <c r="F170" s="7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  <c r="IP170" s="26"/>
      <c r="IQ170" s="26"/>
      <c r="IR170" s="26"/>
      <c r="IS170" s="26"/>
      <c r="IT170" s="26"/>
      <c r="IU170" s="26"/>
      <c r="IV170" s="26"/>
      <c r="IW170" s="26"/>
      <c r="IX170" s="26"/>
      <c r="IY170" s="26"/>
      <c r="IZ170" s="26"/>
      <c r="JA170" s="26"/>
      <c r="JB170" s="26"/>
      <c r="JC170" s="26"/>
      <c r="JD170" s="26"/>
      <c r="JE170" s="26"/>
      <c r="JF170" s="26"/>
      <c r="JG170" s="26"/>
      <c r="JH170" s="26"/>
      <c r="JI170" s="26"/>
      <c r="JJ170" s="26"/>
    </row>
    <row r="171" spans="1:270" s="6" customFormat="1" ht="20.100000000000001" customHeight="1" x14ac:dyDescent="0.25">
      <c r="A171" s="7"/>
      <c r="B171" s="20"/>
      <c r="C171" s="76"/>
      <c r="D171" s="76"/>
      <c r="E171" s="76"/>
      <c r="F171" s="7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26"/>
      <c r="IH171" s="26"/>
      <c r="II171" s="26"/>
      <c r="IJ171" s="26"/>
      <c r="IK171" s="26"/>
      <c r="IL171" s="26"/>
      <c r="IM171" s="26"/>
      <c r="IN171" s="26"/>
      <c r="IO171" s="26"/>
      <c r="IP171" s="26"/>
      <c r="IQ171" s="26"/>
      <c r="IR171" s="26"/>
      <c r="IS171" s="26"/>
      <c r="IT171" s="26"/>
      <c r="IU171" s="26"/>
      <c r="IV171" s="26"/>
      <c r="IW171" s="26"/>
      <c r="IX171" s="26"/>
      <c r="IY171" s="26"/>
      <c r="IZ171" s="26"/>
      <c r="JA171" s="26"/>
      <c r="JB171" s="26"/>
      <c r="JC171" s="26"/>
      <c r="JD171" s="26"/>
      <c r="JE171" s="26"/>
      <c r="JF171" s="26"/>
      <c r="JG171" s="26"/>
      <c r="JH171" s="26"/>
      <c r="JI171" s="26"/>
      <c r="JJ171" s="26"/>
    </row>
    <row r="172" spans="1:270" s="6" customFormat="1" ht="20.100000000000001" customHeight="1" x14ac:dyDescent="0.25">
      <c r="A172" s="7"/>
      <c r="B172" s="20"/>
      <c r="C172" s="76"/>
      <c r="D172" s="76"/>
      <c r="E172" s="76"/>
      <c r="F172" s="7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  <c r="IT172" s="26"/>
      <c r="IU172" s="26"/>
      <c r="IV172" s="26"/>
      <c r="IW172" s="26"/>
      <c r="IX172" s="26"/>
      <c r="IY172" s="26"/>
      <c r="IZ172" s="26"/>
      <c r="JA172" s="26"/>
      <c r="JB172" s="26"/>
      <c r="JC172" s="26"/>
      <c r="JD172" s="26"/>
      <c r="JE172" s="26"/>
      <c r="JF172" s="26"/>
      <c r="JG172" s="26"/>
      <c r="JH172" s="26"/>
      <c r="JI172" s="26"/>
      <c r="JJ172" s="26"/>
    </row>
    <row r="173" spans="1:270" s="6" customFormat="1" ht="20.100000000000001" customHeight="1" x14ac:dyDescent="0.25">
      <c r="A173" s="7"/>
      <c r="B173" s="20"/>
      <c r="C173" s="76"/>
      <c r="D173" s="76"/>
      <c r="E173" s="76"/>
      <c r="F173" s="7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  <c r="IF173" s="26"/>
      <c r="IG173" s="26"/>
      <c r="IH173" s="26"/>
      <c r="II173" s="26"/>
      <c r="IJ173" s="26"/>
      <c r="IK173" s="26"/>
      <c r="IL173" s="26"/>
      <c r="IM173" s="26"/>
      <c r="IN173" s="26"/>
      <c r="IO173" s="26"/>
      <c r="IP173" s="26"/>
      <c r="IQ173" s="26"/>
      <c r="IR173" s="26"/>
      <c r="IS173" s="26"/>
      <c r="IT173" s="26"/>
      <c r="IU173" s="26"/>
      <c r="IV173" s="26"/>
      <c r="IW173" s="26"/>
      <c r="IX173" s="26"/>
      <c r="IY173" s="26"/>
      <c r="IZ173" s="26"/>
      <c r="JA173" s="26"/>
      <c r="JB173" s="26"/>
      <c r="JC173" s="26"/>
      <c r="JD173" s="26"/>
      <c r="JE173" s="26"/>
      <c r="JF173" s="26"/>
      <c r="JG173" s="26"/>
      <c r="JH173" s="26"/>
      <c r="JI173" s="26"/>
      <c r="JJ173" s="26"/>
    </row>
    <row r="174" spans="1:270" s="6" customFormat="1" ht="20.100000000000001" customHeight="1" x14ac:dyDescent="0.25">
      <c r="A174" s="7"/>
      <c r="B174" s="20"/>
      <c r="C174" s="76"/>
      <c r="D174" s="76"/>
      <c r="E174" s="76"/>
      <c r="F174" s="7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  <c r="IG174" s="26"/>
      <c r="IH174" s="26"/>
      <c r="II174" s="26"/>
      <c r="IJ174" s="26"/>
      <c r="IK174" s="26"/>
      <c r="IL174" s="26"/>
      <c r="IM174" s="26"/>
      <c r="IN174" s="26"/>
      <c r="IO174" s="26"/>
      <c r="IP174" s="26"/>
      <c r="IQ174" s="26"/>
      <c r="IR174" s="26"/>
      <c r="IS174" s="26"/>
      <c r="IT174" s="26"/>
      <c r="IU174" s="26"/>
      <c r="IV174" s="26"/>
      <c r="IW174" s="26"/>
      <c r="IX174" s="26"/>
      <c r="IY174" s="26"/>
      <c r="IZ174" s="26"/>
      <c r="JA174" s="26"/>
      <c r="JB174" s="26"/>
      <c r="JC174" s="26"/>
      <c r="JD174" s="26"/>
      <c r="JE174" s="26"/>
      <c r="JF174" s="26"/>
      <c r="JG174" s="26"/>
      <c r="JH174" s="26"/>
      <c r="JI174" s="26"/>
      <c r="JJ174" s="26"/>
    </row>
    <row r="175" spans="1:270" s="6" customFormat="1" ht="20.100000000000001" customHeight="1" x14ac:dyDescent="0.25">
      <c r="A175" s="7"/>
      <c r="B175" s="20"/>
      <c r="C175" s="76"/>
      <c r="D175" s="76"/>
      <c r="E175" s="76"/>
      <c r="F175" s="7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  <c r="IS175" s="26"/>
      <c r="IT175" s="26"/>
      <c r="IU175" s="26"/>
      <c r="IV175" s="26"/>
      <c r="IW175" s="26"/>
      <c r="IX175" s="26"/>
      <c r="IY175" s="26"/>
      <c r="IZ175" s="26"/>
      <c r="JA175" s="26"/>
      <c r="JB175" s="26"/>
      <c r="JC175" s="26"/>
      <c r="JD175" s="26"/>
      <c r="JE175" s="26"/>
      <c r="JF175" s="26"/>
      <c r="JG175" s="26"/>
      <c r="JH175" s="26"/>
      <c r="JI175" s="26"/>
      <c r="JJ175" s="26"/>
    </row>
    <row r="176" spans="1:270" s="6" customFormat="1" ht="20.100000000000001" customHeight="1" x14ac:dyDescent="0.25">
      <c r="A176" s="7"/>
      <c r="B176" s="20"/>
      <c r="C176" s="76"/>
      <c r="D176" s="76"/>
      <c r="E176" s="76"/>
      <c r="F176" s="7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  <c r="IL176" s="26"/>
      <c r="IM176" s="26"/>
      <c r="IN176" s="26"/>
      <c r="IO176" s="26"/>
      <c r="IP176" s="26"/>
      <c r="IQ176" s="26"/>
      <c r="IR176" s="26"/>
      <c r="IS176" s="26"/>
      <c r="IT176" s="26"/>
      <c r="IU176" s="26"/>
      <c r="IV176" s="26"/>
      <c r="IW176" s="26"/>
      <c r="IX176" s="26"/>
      <c r="IY176" s="26"/>
      <c r="IZ176" s="26"/>
      <c r="JA176" s="26"/>
      <c r="JB176" s="26"/>
      <c r="JC176" s="26"/>
      <c r="JD176" s="26"/>
      <c r="JE176" s="26"/>
      <c r="JF176" s="26"/>
      <c r="JG176" s="26"/>
      <c r="JH176" s="26"/>
      <c r="JI176" s="26"/>
      <c r="JJ176" s="26"/>
    </row>
    <row r="177" spans="1:270" s="6" customFormat="1" ht="20.100000000000001" customHeight="1" x14ac:dyDescent="0.25">
      <c r="A177" s="7"/>
      <c r="B177" s="20"/>
      <c r="C177" s="76"/>
      <c r="D177" s="76"/>
      <c r="E177" s="76"/>
      <c r="F177" s="7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  <c r="IN177" s="26"/>
      <c r="IO177" s="26"/>
      <c r="IP177" s="26"/>
      <c r="IQ177" s="26"/>
      <c r="IR177" s="26"/>
      <c r="IS177" s="26"/>
      <c r="IT177" s="26"/>
      <c r="IU177" s="26"/>
      <c r="IV177" s="26"/>
      <c r="IW177" s="26"/>
      <c r="IX177" s="26"/>
      <c r="IY177" s="26"/>
      <c r="IZ177" s="26"/>
      <c r="JA177" s="26"/>
      <c r="JB177" s="26"/>
      <c r="JC177" s="26"/>
      <c r="JD177" s="26"/>
      <c r="JE177" s="26"/>
      <c r="JF177" s="26"/>
      <c r="JG177" s="26"/>
      <c r="JH177" s="26"/>
      <c r="JI177" s="26"/>
      <c r="JJ177" s="26"/>
    </row>
    <row r="178" spans="1:270" s="6" customFormat="1" ht="20.100000000000001" customHeight="1" x14ac:dyDescent="0.25">
      <c r="A178" s="7"/>
      <c r="B178" s="20"/>
      <c r="C178" s="76"/>
      <c r="D178" s="76"/>
      <c r="E178" s="76"/>
      <c r="F178" s="7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26"/>
      <c r="IQ178" s="26"/>
      <c r="IR178" s="26"/>
      <c r="IS178" s="26"/>
      <c r="IT178" s="26"/>
      <c r="IU178" s="26"/>
      <c r="IV178" s="26"/>
      <c r="IW178" s="26"/>
      <c r="IX178" s="26"/>
      <c r="IY178" s="26"/>
      <c r="IZ178" s="26"/>
      <c r="JA178" s="26"/>
      <c r="JB178" s="26"/>
      <c r="JC178" s="26"/>
      <c r="JD178" s="26"/>
      <c r="JE178" s="26"/>
      <c r="JF178" s="26"/>
      <c r="JG178" s="26"/>
      <c r="JH178" s="26"/>
      <c r="JI178" s="26"/>
      <c r="JJ178" s="26"/>
    </row>
    <row r="179" spans="1:270" s="6" customFormat="1" ht="20.100000000000001" customHeight="1" x14ac:dyDescent="0.25">
      <c r="A179" s="7"/>
      <c r="B179" s="20"/>
      <c r="C179" s="76"/>
      <c r="D179" s="76"/>
      <c r="E179" s="76"/>
      <c r="F179" s="7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26"/>
      <c r="IQ179" s="26"/>
      <c r="IR179" s="26"/>
      <c r="IS179" s="26"/>
      <c r="IT179" s="26"/>
      <c r="IU179" s="26"/>
      <c r="IV179" s="26"/>
      <c r="IW179" s="26"/>
      <c r="IX179" s="26"/>
      <c r="IY179" s="26"/>
      <c r="IZ179" s="26"/>
      <c r="JA179" s="26"/>
      <c r="JB179" s="26"/>
      <c r="JC179" s="26"/>
      <c r="JD179" s="26"/>
      <c r="JE179" s="26"/>
      <c r="JF179" s="26"/>
      <c r="JG179" s="26"/>
      <c r="JH179" s="26"/>
      <c r="JI179" s="26"/>
      <c r="JJ179" s="26"/>
    </row>
    <row r="180" spans="1:270" s="6" customFormat="1" ht="20.100000000000001" customHeight="1" x14ac:dyDescent="0.25">
      <c r="A180" s="7"/>
      <c r="B180" s="20"/>
      <c r="C180" s="76"/>
      <c r="D180" s="76"/>
      <c r="E180" s="76"/>
      <c r="F180" s="7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  <c r="IS180" s="26"/>
      <c r="IT180" s="26"/>
      <c r="IU180" s="26"/>
      <c r="IV180" s="26"/>
      <c r="IW180" s="26"/>
      <c r="IX180" s="26"/>
      <c r="IY180" s="26"/>
      <c r="IZ180" s="26"/>
      <c r="JA180" s="26"/>
      <c r="JB180" s="26"/>
      <c r="JC180" s="26"/>
      <c r="JD180" s="26"/>
      <c r="JE180" s="26"/>
      <c r="JF180" s="26"/>
      <c r="JG180" s="26"/>
      <c r="JH180" s="26"/>
      <c r="JI180" s="26"/>
      <c r="JJ180" s="26"/>
    </row>
    <row r="181" spans="1:270" s="6" customFormat="1" ht="20.100000000000001" customHeight="1" x14ac:dyDescent="0.25">
      <c r="A181" s="7"/>
      <c r="B181" s="20"/>
      <c r="C181" s="76"/>
      <c r="D181" s="76"/>
      <c r="E181" s="76"/>
      <c r="F181" s="7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  <c r="IK181" s="26"/>
      <c r="IL181" s="26"/>
      <c r="IM181" s="26"/>
      <c r="IN181" s="26"/>
      <c r="IO181" s="26"/>
      <c r="IP181" s="26"/>
      <c r="IQ181" s="26"/>
      <c r="IR181" s="26"/>
      <c r="IS181" s="26"/>
      <c r="IT181" s="26"/>
      <c r="IU181" s="26"/>
      <c r="IV181" s="26"/>
      <c r="IW181" s="26"/>
      <c r="IX181" s="26"/>
      <c r="IY181" s="26"/>
      <c r="IZ181" s="26"/>
      <c r="JA181" s="26"/>
      <c r="JB181" s="26"/>
      <c r="JC181" s="26"/>
      <c r="JD181" s="26"/>
      <c r="JE181" s="26"/>
      <c r="JF181" s="26"/>
      <c r="JG181" s="26"/>
      <c r="JH181" s="26"/>
      <c r="JI181" s="26"/>
      <c r="JJ181" s="26"/>
    </row>
    <row r="182" spans="1:270" s="6" customFormat="1" ht="20.100000000000001" customHeight="1" x14ac:dyDescent="0.25">
      <c r="A182" s="7"/>
      <c r="B182" s="20"/>
      <c r="C182" s="76"/>
      <c r="D182" s="76"/>
      <c r="E182" s="76"/>
      <c r="F182" s="7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  <c r="IT182" s="26"/>
      <c r="IU182" s="26"/>
      <c r="IV182" s="26"/>
      <c r="IW182" s="26"/>
      <c r="IX182" s="26"/>
      <c r="IY182" s="26"/>
      <c r="IZ182" s="26"/>
      <c r="JA182" s="26"/>
      <c r="JB182" s="26"/>
      <c r="JC182" s="26"/>
      <c r="JD182" s="26"/>
      <c r="JE182" s="26"/>
      <c r="JF182" s="26"/>
      <c r="JG182" s="26"/>
      <c r="JH182" s="26"/>
      <c r="JI182" s="26"/>
      <c r="JJ182" s="26"/>
    </row>
    <row r="183" spans="1:270" s="6" customFormat="1" ht="20.100000000000001" customHeight="1" x14ac:dyDescent="0.25">
      <c r="A183" s="7"/>
      <c r="B183" s="20"/>
      <c r="C183" s="76"/>
      <c r="D183" s="76"/>
      <c r="E183" s="76"/>
      <c r="F183" s="7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  <c r="IK183" s="26"/>
      <c r="IL183" s="26"/>
      <c r="IM183" s="26"/>
      <c r="IN183" s="26"/>
      <c r="IO183" s="26"/>
      <c r="IP183" s="26"/>
      <c r="IQ183" s="26"/>
      <c r="IR183" s="26"/>
      <c r="IS183" s="26"/>
      <c r="IT183" s="26"/>
      <c r="IU183" s="26"/>
      <c r="IV183" s="26"/>
      <c r="IW183" s="26"/>
      <c r="IX183" s="26"/>
      <c r="IY183" s="26"/>
      <c r="IZ183" s="26"/>
      <c r="JA183" s="26"/>
      <c r="JB183" s="26"/>
      <c r="JC183" s="26"/>
      <c r="JD183" s="26"/>
      <c r="JE183" s="26"/>
      <c r="JF183" s="26"/>
      <c r="JG183" s="26"/>
      <c r="JH183" s="26"/>
      <c r="JI183" s="26"/>
      <c r="JJ183" s="26"/>
    </row>
    <row r="184" spans="1:270" s="6" customFormat="1" ht="20.100000000000001" customHeight="1" x14ac:dyDescent="0.25">
      <c r="A184" s="7"/>
      <c r="B184" s="20"/>
      <c r="C184" s="76"/>
      <c r="D184" s="76"/>
      <c r="E184" s="76"/>
      <c r="F184" s="7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  <c r="IL184" s="26"/>
      <c r="IM184" s="26"/>
      <c r="IN184" s="26"/>
      <c r="IO184" s="26"/>
      <c r="IP184" s="26"/>
      <c r="IQ184" s="26"/>
      <c r="IR184" s="26"/>
      <c r="IS184" s="26"/>
      <c r="IT184" s="26"/>
      <c r="IU184" s="26"/>
      <c r="IV184" s="26"/>
      <c r="IW184" s="26"/>
      <c r="IX184" s="26"/>
      <c r="IY184" s="26"/>
      <c r="IZ184" s="26"/>
      <c r="JA184" s="26"/>
      <c r="JB184" s="26"/>
      <c r="JC184" s="26"/>
      <c r="JD184" s="26"/>
      <c r="JE184" s="26"/>
      <c r="JF184" s="26"/>
      <c r="JG184" s="26"/>
      <c r="JH184" s="26"/>
      <c r="JI184" s="26"/>
      <c r="JJ184" s="26"/>
    </row>
    <row r="185" spans="1:270" s="6" customFormat="1" ht="20.100000000000001" customHeight="1" x14ac:dyDescent="0.25">
      <c r="A185" s="7"/>
      <c r="B185" s="20"/>
      <c r="C185" s="76"/>
      <c r="D185" s="76"/>
      <c r="E185" s="76"/>
      <c r="F185" s="7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  <c r="IL185" s="26"/>
      <c r="IM185" s="26"/>
      <c r="IN185" s="26"/>
      <c r="IO185" s="26"/>
      <c r="IP185" s="26"/>
      <c r="IQ185" s="26"/>
      <c r="IR185" s="26"/>
      <c r="IS185" s="26"/>
      <c r="IT185" s="26"/>
      <c r="IU185" s="26"/>
      <c r="IV185" s="26"/>
      <c r="IW185" s="26"/>
      <c r="IX185" s="26"/>
      <c r="IY185" s="26"/>
      <c r="IZ185" s="26"/>
      <c r="JA185" s="26"/>
      <c r="JB185" s="26"/>
      <c r="JC185" s="26"/>
      <c r="JD185" s="26"/>
      <c r="JE185" s="26"/>
      <c r="JF185" s="26"/>
      <c r="JG185" s="26"/>
      <c r="JH185" s="26"/>
      <c r="JI185" s="26"/>
      <c r="JJ185" s="26"/>
    </row>
    <row r="186" spans="1:270" s="6" customFormat="1" ht="20.100000000000001" customHeight="1" x14ac:dyDescent="0.25">
      <c r="A186" s="7"/>
      <c r="B186" s="20"/>
      <c r="C186" s="76"/>
      <c r="D186" s="76"/>
      <c r="E186" s="76"/>
      <c r="F186" s="7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  <c r="IK186" s="26"/>
      <c r="IL186" s="26"/>
      <c r="IM186" s="26"/>
      <c r="IN186" s="26"/>
      <c r="IO186" s="26"/>
      <c r="IP186" s="26"/>
      <c r="IQ186" s="26"/>
      <c r="IR186" s="26"/>
      <c r="IS186" s="26"/>
      <c r="IT186" s="26"/>
      <c r="IU186" s="26"/>
      <c r="IV186" s="26"/>
      <c r="IW186" s="26"/>
      <c r="IX186" s="26"/>
      <c r="IY186" s="26"/>
      <c r="IZ186" s="26"/>
      <c r="JA186" s="26"/>
      <c r="JB186" s="26"/>
      <c r="JC186" s="26"/>
      <c r="JD186" s="26"/>
      <c r="JE186" s="26"/>
      <c r="JF186" s="26"/>
      <c r="JG186" s="26"/>
      <c r="JH186" s="26"/>
      <c r="JI186" s="26"/>
      <c r="JJ186" s="26"/>
    </row>
    <row r="187" spans="1:270" s="6" customFormat="1" ht="20.100000000000001" customHeight="1" x14ac:dyDescent="0.25">
      <c r="A187" s="7"/>
      <c r="B187" s="20"/>
      <c r="C187" s="76"/>
      <c r="D187" s="76"/>
      <c r="E187" s="76"/>
      <c r="F187" s="7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  <c r="IK187" s="26"/>
      <c r="IL187" s="26"/>
      <c r="IM187" s="26"/>
      <c r="IN187" s="26"/>
      <c r="IO187" s="26"/>
      <c r="IP187" s="26"/>
      <c r="IQ187" s="26"/>
      <c r="IR187" s="26"/>
      <c r="IS187" s="26"/>
      <c r="IT187" s="26"/>
      <c r="IU187" s="26"/>
      <c r="IV187" s="26"/>
      <c r="IW187" s="26"/>
      <c r="IX187" s="26"/>
      <c r="IY187" s="26"/>
      <c r="IZ187" s="26"/>
      <c r="JA187" s="26"/>
      <c r="JB187" s="26"/>
      <c r="JC187" s="26"/>
      <c r="JD187" s="26"/>
      <c r="JE187" s="26"/>
      <c r="JF187" s="26"/>
      <c r="JG187" s="26"/>
      <c r="JH187" s="26"/>
      <c r="JI187" s="26"/>
      <c r="JJ187" s="26"/>
    </row>
    <row r="188" spans="1:270" s="6" customFormat="1" ht="20.100000000000001" customHeight="1" x14ac:dyDescent="0.25">
      <c r="A188" s="7"/>
      <c r="B188" s="20"/>
      <c r="C188" s="76"/>
      <c r="D188" s="76"/>
      <c r="E188" s="76"/>
      <c r="F188" s="7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  <c r="IK188" s="26"/>
      <c r="IL188" s="26"/>
      <c r="IM188" s="26"/>
      <c r="IN188" s="26"/>
      <c r="IO188" s="26"/>
      <c r="IP188" s="26"/>
      <c r="IQ188" s="26"/>
      <c r="IR188" s="26"/>
      <c r="IS188" s="26"/>
      <c r="IT188" s="26"/>
      <c r="IU188" s="26"/>
      <c r="IV188" s="26"/>
      <c r="IW188" s="26"/>
      <c r="IX188" s="26"/>
      <c r="IY188" s="26"/>
      <c r="IZ188" s="26"/>
      <c r="JA188" s="26"/>
      <c r="JB188" s="26"/>
      <c r="JC188" s="26"/>
      <c r="JD188" s="26"/>
      <c r="JE188" s="26"/>
      <c r="JF188" s="26"/>
      <c r="JG188" s="26"/>
      <c r="JH188" s="26"/>
      <c r="JI188" s="26"/>
      <c r="JJ188" s="26"/>
    </row>
    <row r="189" spans="1:270" s="6" customFormat="1" ht="20.100000000000001" customHeight="1" x14ac:dyDescent="0.25">
      <c r="A189" s="7"/>
      <c r="B189" s="20"/>
      <c r="C189" s="76"/>
      <c r="D189" s="76"/>
      <c r="E189" s="76"/>
      <c r="F189" s="7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H189" s="26"/>
      <c r="II189" s="26"/>
      <c r="IJ189" s="26"/>
      <c r="IK189" s="26"/>
      <c r="IL189" s="26"/>
      <c r="IM189" s="26"/>
      <c r="IN189" s="26"/>
      <c r="IO189" s="26"/>
      <c r="IP189" s="26"/>
      <c r="IQ189" s="26"/>
      <c r="IR189" s="26"/>
      <c r="IS189" s="26"/>
      <c r="IT189" s="26"/>
      <c r="IU189" s="26"/>
      <c r="IV189" s="26"/>
      <c r="IW189" s="26"/>
      <c r="IX189" s="26"/>
      <c r="IY189" s="26"/>
      <c r="IZ189" s="26"/>
      <c r="JA189" s="26"/>
      <c r="JB189" s="26"/>
      <c r="JC189" s="26"/>
      <c r="JD189" s="26"/>
      <c r="JE189" s="26"/>
      <c r="JF189" s="26"/>
      <c r="JG189" s="26"/>
      <c r="JH189" s="26"/>
      <c r="JI189" s="26"/>
      <c r="JJ189" s="26"/>
    </row>
    <row r="190" spans="1:270" s="6" customFormat="1" ht="20.100000000000001" customHeight="1" x14ac:dyDescent="0.25">
      <c r="A190" s="7"/>
      <c r="B190" s="20"/>
      <c r="C190" s="76"/>
      <c r="D190" s="76"/>
      <c r="E190" s="76"/>
      <c r="F190" s="7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  <c r="IL190" s="26"/>
      <c r="IM190" s="26"/>
      <c r="IN190" s="26"/>
      <c r="IO190" s="26"/>
      <c r="IP190" s="26"/>
      <c r="IQ190" s="26"/>
      <c r="IR190" s="26"/>
      <c r="IS190" s="26"/>
      <c r="IT190" s="26"/>
      <c r="IU190" s="26"/>
      <c r="IV190" s="26"/>
      <c r="IW190" s="26"/>
      <c r="IX190" s="26"/>
      <c r="IY190" s="26"/>
      <c r="IZ190" s="26"/>
      <c r="JA190" s="26"/>
      <c r="JB190" s="26"/>
      <c r="JC190" s="26"/>
      <c r="JD190" s="26"/>
      <c r="JE190" s="26"/>
      <c r="JF190" s="26"/>
      <c r="JG190" s="26"/>
      <c r="JH190" s="26"/>
      <c r="JI190" s="26"/>
      <c r="JJ190" s="26"/>
    </row>
    <row r="191" spans="1:270" s="6" customFormat="1" ht="20.100000000000001" customHeight="1" x14ac:dyDescent="0.25">
      <c r="A191" s="7"/>
      <c r="B191" s="20"/>
      <c r="C191" s="76"/>
      <c r="D191" s="76"/>
      <c r="E191" s="76"/>
      <c r="F191" s="7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  <c r="IL191" s="26"/>
      <c r="IM191" s="26"/>
      <c r="IN191" s="26"/>
      <c r="IO191" s="26"/>
      <c r="IP191" s="26"/>
      <c r="IQ191" s="26"/>
      <c r="IR191" s="26"/>
      <c r="IS191" s="26"/>
      <c r="IT191" s="26"/>
      <c r="IU191" s="26"/>
      <c r="IV191" s="26"/>
      <c r="IW191" s="26"/>
      <c r="IX191" s="26"/>
      <c r="IY191" s="26"/>
      <c r="IZ191" s="26"/>
      <c r="JA191" s="26"/>
      <c r="JB191" s="26"/>
      <c r="JC191" s="26"/>
      <c r="JD191" s="26"/>
      <c r="JE191" s="26"/>
      <c r="JF191" s="26"/>
      <c r="JG191" s="26"/>
      <c r="JH191" s="26"/>
      <c r="JI191" s="26"/>
      <c r="JJ191" s="26"/>
    </row>
    <row r="192" spans="1:270" s="6" customFormat="1" ht="20.100000000000001" customHeight="1" x14ac:dyDescent="0.25">
      <c r="A192" s="7"/>
      <c r="B192" s="20"/>
      <c r="C192" s="76"/>
      <c r="D192" s="76"/>
      <c r="E192" s="76"/>
      <c r="F192" s="7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  <c r="IP192" s="26"/>
      <c r="IQ192" s="26"/>
      <c r="IR192" s="26"/>
      <c r="IS192" s="26"/>
      <c r="IT192" s="26"/>
      <c r="IU192" s="26"/>
      <c r="IV192" s="26"/>
      <c r="IW192" s="26"/>
      <c r="IX192" s="26"/>
      <c r="IY192" s="26"/>
      <c r="IZ192" s="26"/>
      <c r="JA192" s="26"/>
      <c r="JB192" s="26"/>
      <c r="JC192" s="26"/>
      <c r="JD192" s="26"/>
      <c r="JE192" s="26"/>
      <c r="JF192" s="26"/>
      <c r="JG192" s="26"/>
      <c r="JH192" s="26"/>
      <c r="JI192" s="26"/>
      <c r="JJ192" s="26"/>
    </row>
    <row r="193" spans="1:270" s="6" customFormat="1" ht="20.100000000000001" customHeight="1" x14ac:dyDescent="0.25">
      <c r="A193" s="7"/>
      <c r="B193" s="20"/>
      <c r="C193" s="76"/>
      <c r="D193" s="76"/>
      <c r="E193" s="76"/>
      <c r="F193" s="7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  <c r="IK193" s="26"/>
      <c r="IL193" s="26"/>
      <c r="IM193" s="26"/>
      <c r="IN193" s="26"/>
      <c r="IO193" s="26"/>
      <c r="IP193" s="26"/>
      <c r="IQ193" s="26"/>
      <c r="IR193" s="26"/>
      <c r="IS193" s="26"/>
      <c r="IT193" s="26"/>
      <c r="IU193" s="26"/>
      <c r="IV193" s="26"/>
      <c r="IW193" s="26"/>
      <c r="IX193" s="26"/>
      <c r="IY193" s="26"/>
      <c r="IZ193" s="26"/>
      <c r="JA193" s="26"/>
      <c r="JB193" s="26"/>
      <c r="JC193" s="26"/>
      <c r="JD193" s="26"/>
      <c r="JE193" s="26"/>
      <c r="JF193" s="26"/>
      <c r="JG193" s="26"/>
      <c r="JH193" s="26"/>
      <c r="JI193" s="26"/>
      <c r="JJ193" s="26"/>
    </row>
    <row r="194" spans="1:270" s="6" customFormat="1" ht="20.100000000000001" customHeight="1" x14ac:dyDescent="0.25">
      <c r="A194" s="7"/>
      <c r="B194" s="20"/>
      <c r="C194" s="76"/>
      <c r="D194" s="76"/>
      <c r="E194" s="76"/>
      <c r="F194" s="7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  <c r="IG194" s="26"/>
      <c r="IH194" s="26"/>
      <c r="II194" s="26"/>
      <c r="IJ194" s="26"/>
      <c r="IK194" s="26"/>
      <c r="IL194" s="26"/>
      <c r="IM194" s="26"/>
      <c r="IN194" s="26"/>
      <c r="IO194" s="26"/>
      <c r="IP194" s="26"/>
      <c r="IQ194" s="26"/>
      <c r="IR194" s="26"/>
      <c r="IS194" s="26"/>
      <c r="IT194" s="26"/>
      <c r="IU194" s="26"/>
      <c r="IV194" s="26"/>
      <c r="IW194" s="26"/>
      <c r="IX194" s="26"/>
      <c r="IY194" s="26"/>
      <c r="IZ194" s="26"/>
      <c r="JA194" s="26"/>
      <c r="JB194" s="26"/>
      <c r="JC194" s="26"/>
      <c r="JD194" s="26"/>
      <c r="JE194" s="26"/>
      <c r="JF194" s="26"/>
      <c r="JG194" s="26"/>
      <c r="JH194" s="26"/>
      <c r="JI194" s="26"/>
      <c r="JJ194" s="26"/>
    </row>
    <row r="195" spans="1:270" s="6" customFormat="1" ht="20.100000000000001" customHeight="1" x14ac:dyDescent="0.25">
      <c r="A195" s="7"/>
      <c r="B195" s="20"/>
      <c r="C195" s="76"/>
      <c r="D195" s="76"/>
      <c r="E195" s="76"/>
      <c r="F195" s="7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26"/>
      <c r="IA195" s="26"/>
      <c r="IB195" s="26"/>
      <c r="IC195" s="26"/>
      <c r="ID195" s="26"/>
      <c r="IE195" s="26"/>
      <c r="IF195" s="26"/>
      <c r="IG195" s="26"/>
      <c r="IH195" s="26"/>
      <c r="II195" s="26"/>
      <c r="IJ195" s="26"/>
      <c r="IK195" s="26"/>
      <c r="IL195" s="26"/>
      <c r="IM195" s="26"/>
      <c r="IN195" s="26"/>
      <c r="IO195" s="26"/>
      <c r="IP195" s="26"/>
      <c r="IQ195" s="26"/>
      <c r="IR195" s="26"/>
      <c r="IS195" s="26"/>
      <c r="IT195" s="26"/>
      <c r="IU195" s="26"/>
      <c r="IV195" s="26"/>
      <c r="IW195" s="26"/>
      <c r="IX195" s="26"/>
      <c r="IY195" s="26"/>
      <c r="IZ195" s="26"/>
      <c r="JA195" s="26"/>
      <c r="JB195" s="26"/>
      <c r="JC195" s="26"/>
      <c r="JD195" s="26"/>
      <c r="JE195" s="26"/>
      <c r="JF195" s="26"/>
      <c r="JG195" s="26"/>
      <c r="JH195" s="26"/>
      <c r="JI195" s="26"/>
      <c r="JJ195" s="26"/>
    </row>
    <row r="196" spans="1:270" s="6" customFormat="1" ht="20.100000000000001" customHeight="1" x14ac:dyDescent="0.25">
      <c r="A196" s="7"/>
      <c r="B196" s="20"/>
      <c r="C196" s="76"/>
      <c r="D196" s="76"/>
      <c r="E196" s="76"/>
      <c r="F196" s="7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  <c r="IG196" s="26"/>
      <c r="IH196" s="26"/>
      <c r="II196" s="26"/>
      <c r="IJ196" s="26"/>
      <c r="IK196" s="26"/>
      <c r="IL196" s="26"/>
      <c r="IM196" s="26"/>
      <c r="IN196" s="26"/>
      <c r="IO196" s="26"/>
      <c r="IP196" s="26"/>
      <c r="IQ196" s="26"/>
      <c r="IR196" s="26"/>
      <c r="IS196" s="26"/>
      <c r="IT196" s="26"/>
      <c r="IU196" s="26"/>
      <c r="IV196" s="26"/>
      <c r="IW196" s="26"/>
      <c r="IX196" s="26"/>
      <c r="IY196" s="26"/>
      <c r="IZ196" s="26"/>
      <c r="JA196" s="26"/>
      <c r="JB196" s="26"/>
      <c r="JC196" s="26"/>
      <c r="JD196" s="26"/>
      <c r="JE196" s="26"/>
      <c r="JF196" s="26"/>
      <c r="JG196" s="26"/>
      <c r="JH196" s="26"/>
      <c r="JI196" s="26"/>
      <c r="JJ196" s="26"/>
    </row>
    <row r="197" spans="1:270" s="6" customFormat="1" ht="20.100000000000001" customHeight="1" x14ac:dyDescent="0.25">
      <c r="A197" s="7"/>
      <c r="B197" s="20"/>
      <c r="C197" s="76"/>
      <c r="D197" s="76"/>
      <c r="E197" s="76"/>
      <c r="F197" s="7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  <c r="IG197" s="26"/>
      <c r="IH197" s="26"/>
      <c r="II197" s="26"/>
      <c r="IJ197" s="26"/>
      <c r="IK197" s="26"/>
      <c r="IL197" s="26"/>
      <c r="IM197" s="26"/>
      <c r="IN197" s="26"/>
      <c r="IO197" s="26"/>
      <c r="IP197" s="26"/>
      <c r="IQ197" s="26"/>
      <c r="IR197" s="26"/>
      <c r="IS197" s="26"/>
      <c r="IT197" s="26"/>
      <c r="IU197" s="26"/>
      <c r="IV197" s="26"/>
      <c r="IW197" s="26"/>
      <c r="IX197" s="26"/>
      <c r="IY197" s="26"/>
      <c r="IZ197" s="26"/>
      <c r="JA197" s="26"/>
      <c r="JB197" s="26"/>
      <c r="JC197" s="26"/>
      <c r="JD197" s="26"/>
      <c r="JE197" s="26"/>
      <c r="JF197" s="26"/>
      <c r="JG197" s="26"/>
      <c r="JH197" s="26"/>
      <c r="JI197" s="26"/>
      <c r="JJ197" s="26"/>
    </row>
    <row r="198" spans="1:270" s="6" customFormat="1" ht="20.100000000000001" customHeight="1" x14ac:dyDescent="0.25">
      <c r="A198" s="7"/>
      <c r="B198" s="20"/>
      <c r="C198" s="76"/>
      <c r="D198" s="76"/>
      <c r="E198" s="76"/>
      <c r="F198" s="7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  <c r="IK198" s="26"/>
      <c r="IL198" s="26"/>
      <c r="IM198" s="26"/>
      <c r="IN198" s="26"/>
      <c r="IO198" s="26"/>
      <c r="IP198" s="26"/>
      <c r="IQ198" s="26"/>
      <c r="IR198" s="26"/>
      <c r="IS198" s="26"/>
      <c r="IT198" s="26"/>
      <c r="IU198" s="26"/>
      <c r="IV198" s="26"/>
      <c r="IW198" s="26"/>
      <c r="IX198" s="26"/>
      <c r="IY198" s="26"/>
      <c r="IZ198" s="26"/>
      <c r="JA198" s="26"/>
      <c r="JB198" s="26"/>
      <c r="JC198" s="26"/>
      <c r="JD198" s="26"/>
      <c r="JE198" s="26"/>
      <c r="JF198" s="26"/>
      <c r="JG198" s="26"/>
      <c r="JH198" s="26"/>
      <c r="JI198" s="26"/>
      <c r="JJ198" s="26"/>
    </row>
    <row r="199" spans="1:270" s="6" customFormat="1" ht="20.100000000000001" customHeight="1" x14ac:dyDescent="0.25">
      <c r="A199" s="7"/>
      <c r="B199" s="20"/>
      <c r="C199" s="76"/>
      <c r="D199" s="76"/>
      <c r="E199" s="76"/>
      <c r="F199" s="7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  <c r="II199" s="26"/>
      <c r="IJ199" s="26"/>
      <c r="IK199" s="26"/>
      <c r="IL199" s="26"/>
      <c r="IM199" s="26"/>
      <c r="IN199" s="26"/>
      <c r="IO199" s="26"/>
      <c r="IP199" s="26"/>
      <c r="IQ199" s="26"/>
      <c r="IR199" s="26"/>
      <c r="IS199" s="26"/>
      <c r="IT199" s="26"/>
      <c r="IU199" s="26"/>
      <c r="IV199" s="26"/>
      <c r="IW199" s="26"/>
      <c r="IX199" s="26"/>
      <c r="IY199" s="26"/>
      <c r="IZ199" s="26"/>
      <c r="JA199" s="26"/>
      <c r="JB199" s="26"/>
      <c r="JC199" s="26"/>
      <c r="JD199" s="26"/>
      <c r="JE199" s="26"/>
      <c r="JF199" s="26"/>
      <c r="JG199" s="26"/>
      <c r="JH199" s="26"/>
      <c r="JI199" s="26"/>
      <c r="JJ199" s="26"/>
    </row>
    <row r="200" spans="1:270" s="6" customFormat="1" ht="20.100000000000001" customHeight="1" x14ac:dyDescent="0.25">
      <c r="A200" s="7"/>
      <c r="B200" s="20"/>
      <c r="C200" s="76"/>
      <c r="D200" s="76"/>
      <c r="E200" s="76"/>
      <c r="F200" s="7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  <c r="IL200" s="26"/>
      <c r="IM200" s="26"/>
      <c r="IN200" s="26"/>
      <c r="IO200" s="26"/>
      <c r="IP200" s="26"/>
      <c r="IQ200" s="26"/>
      <c r="IR200" s="26"/>
      <c r="IS200" s="26"/>
      <c r="IT200" s="26"/>
      <c r="IU200" s="26"/>
      <c r="IV200" s="26"/>
      <c r="IW200" s="26"/>
      <c r="IX200" s="26"/>
      <c r="IY200" s="26"/>
      <c r="IZ200" s="26"/>
      <c r="JA200" s="26"/>
      <c r="JB200" s="26"/>
      <c r="JC200" s="26"/>
      <c r="JD200" s="26"/>
      <c r="JE200" s="26"/>
      <c r="JF200" s="26"/>
      <c r="JG200" s="26"/>
      <c r="JH200" s="26"/>
      <c r="JI200" s="26"/>
      <c r="JJ200" s="26"/>
    </row>
    <row r="201" spans="1:270" s="6" customFormat="1" ht="20.100000000000001" customHeight="1" x14ac:dyDescent="0.25">
      <c r="A201" s="7"/>
      <c r="B201" s="20"/>
      <c r="C201" s="76"/>
      <c r="D201" s="76"/>
      <c r="E201" s="76"/>
      <c r="F201" s="7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H201" s="26"/>
      <c r="II201" s="26"/>
      <c r="IJ201" s="26"/>
      <c r="IK201" s="26"/>
      <c r="IL201" s="26"/>
      <c r="IM201" s="26"/>
      <c r="IN201" s="26"/>
      <c r="IO201" s="26"/>
      <c r="IP201" s="26"/>
      <c r="IQ201" s="26"/>
      <c r="IR201" s="26"/>
      <c r="IS201" s="26"/>
      <c r="IT201" s="26"/>
      <c r="IU201" s="26"/>
      <c r="IV201" s="26"/>
      <c r="IW201" s="26"/>
      <c r="IX201" s="26"/>
      <c r="IY201" s="26"/>
      <c r="IZ201" s="26"/>
      <c r="JA201" s="26"/>
      <c r="JB201" s="26"/>
      <c r="JC201" s="26"/>
      <c r="JD201" s="26"/>
      <c r="JE201" s="26"/>
      <c r="JF201" s="26"/>
      <c r="JG201" s="26"/>
      <c r="JH201" s="26"/>
      <c r="JI201" s="26"/>
      <c r="JJ201" s="26"/>
    </row>
    <row r="202" spans="1:270" s="6" customFormat="1" ht="20.100000000000001" customHeight="1" x14ac:dyDescent="0.25">
      <c r="A202" s="7"/>
      <c r="B202" s="20"/>
      <c r="C202" s="76"/>
      <c r="D202" s="76"/>
      <c r="E202" s="76"/>
      <c r="F202" s="7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  <c r="HL202" s="26"/>
      <c r="HM202" s="26"/>
      <c r="HN202" s="26"/>
      <c r="HO202" s="26"/>
      <c r="HP202" s="26"/>
      <c r="HQ202" s="26"/>
      <c r="HR202" s="26"/>
      <c r="HS202" s="26"/>
      <c r="HT202" s="26"/>
      <c r="HU202" s="26"/>
      <c r="HV202" s="26"/>
      <c r="HW202" s="26"/>
      <c r="HX202" s="26"/>
      <c r="HY202" s="26"/>
      <c r="HZ202" s="26"/>
      <c r="IA202" s="26"/>
      <c r="IB202" s="26"/>
      <c r="IC202" s="26"/>
      <c r="ID202" s="26"/>
      <c r="IE202" s="26"/>
      <c r="IF202" s="26"/>
      <c r="IG202" s="26"/>
      <c r="IH202" s="26"/>
      <c r="II202" s="26"/>
      <c r="IJ202" s="26"/>
      <c r="IK202" s="26"/>
      <c r="IL202" s="26"/>
      <c r="IM202" s="26"/>
      <c r="IN202" s="26"/>
      <c r="IO202" s="26"/>
      <c r="IP202" s="26"/>
      <c r="IQ202" s="26"/>
      <c r="IR202" s="26"/>
      <c r="IS202" s="26"/>
      <c r="IT202" s="26"/>
      <c r="IU202" s="26"/>
      <c r="IV202" s="26"/>
      <c r="IW202" s="26"/>
      <c r="IX202" s="26"/>
      <c r="IY202" s="26"/>
      <c r="IZ202" s="26"/>
      <c r="JA202" s="26"/>
      <c r="JB202" s="26"/>
      <c r="JC202" s="26"/>
      <c r="JD202" s="26"/>
      <c r="JE202" s="26"/>
      <c r="JF202" s="26"/>
      <c r="JG202" s="26"/>
      <c r="JH202" s="26"/>
      <c r="JI202" s="26"/>
      <c r="JJ202" s="26"/>
    </row>
    <row r="203" spans="1:270" s="6" customFormat="1" ht="20.100000000000001" customHeight="1" x14ac:dyDescent="0.25">
      <c r="A203" s="7"/>
      <c r="B203" s="20"/>
      <c r="C203" s="76"/>
      <c r="D203" s="76"/>
      <c r="E203" s="76"/>
      <c r="F203" s="7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H203" s="26"/>
      <c r="II203" s="26"/>
      <c r="IJ203" s="26"/>
      <c r="IK203" s="26"/>
      <c r="IL203" s="26"/>
      <c r="IM203" s="26"/>
      <c r="IN203" s="26"/>
      <c r="IO203" s="26"/>
      <c r="IP203" s="26"/>
      <c r="IQ203" s="26"/>
      <c r="IR203" s="26"/>
      <c r="IS203" s="26"/>
      <c r="IT203" s="26"/>
      <c r="IU203" s="26"/>
      <c r="IV203" s="26"/>
      <c r="IW203" s="26"/>
      <c r="IX203" s="26"/>
      <c r="IY203" s="26"/>
      <c r="IZ203" s="26"/>
      <c r="JA203" s="26"/>
      <c r="JB203" s="26"/>
      <c r="JC203" s="26"/>
      <c r="JD203" s="26"/>
      <c r="JE203" s="26"/>
      <c r="JF203" s="26"/>
      <c r="JG203" s="26"/>
      <c r="JH203" s="26"/>
      <c r="JI203" s="26"/>
      <c r="JJ203" s="26"/>
    </row>
    <row r="204" spans="1:270" s="6" customFormat="1" ht="20.100000000000001" customHeight="1" x14ac:dyDescent="0.25">
      <c r="A204" s="7"/>
      <c r="B204" s="20"/>
      <c r="C204" s="76"/>
      <c r="D204" s="76"/>
      <c r="E204" s="76"/>
      <c r="F204" s="7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  <c r="GP204" s="26"/>
      <c r="GQ204" s="26"/>
      <c r="GR204" s="26"/>
      <c r="GS204" s="26"/>
      <c r="GT204" s="26"/>
      <c r="GU204" s="26"/>
      <c r="GV204" s="26"/>
      <c r="GW204" s="26"/>
      <c r="GX204" s="26"/>
      <c r="GY204" s="26"/>
      <c r="GZ204" s="26"/>
      <c r="HA204" s="26"/>
      <c r="HB204" s="26"/>
      <c r="HC204" s="26"/>
      <c r="HD204" s="26"/>
      <c r="HE204" s="26"/>
      <c r="HF204" s="26"/>
      <c r="HG204" s="26"/>
      <c r="HH204" s="26"/>
      <c r="HI204" s="26"/>
      <c r="HJ204" s="26"/>
      <c r="HK204" s="26"/>
      <c r="HL204" s="26"/>
      <c r="HM204" s="26"/>
      <c r="HN204" s="26"/>
      <c r="HO204" s="26"/>
      <c r="HP204" s="26"/>
      <c r="HQ204" s="26"/>
      <c r="HR204" s="26"/>
      <c r="HS204" s="26"/>
      <c r="HT204" s="26"/>
      <c r="HU204" s="26"/>
      <c r="HV204" s="26"/>
      <c r="HW204" s="26"/>
      <c r="HX204" s="26"/>
      <c r="HY204" s="26"/>
      <c r="HZ204" s="26"/>
      <c r="IA204" s="26"/>
      <c r="IB204" s="26"/>
      <c r="IC204" s="26"/>
      <c r="ID204" s="26"/>
      <c r="IE204" s="26"/>
      <c r="IF204" s="26"/>
      <c r="IG204" s="26"/>
      <c r="IH204" s="26"/>
      <c r="II204" s="26"/>
      <c r="IJ204" s="26"/>
      <c r="IK204" s="26"/>
      <c r="IL204" s="26"/>
      <c r="IM204" s="26"/>
      <c r="IN204" s="26"/>
      <c r="IO204" s="26"/>
      <c r="IP204" s="26"/>
      <c r="IQ204" s="26"/>
      <c r="IR204" s="26"/>
      <c r="IS204" s="26"/>
      <c r="IT204" s="26"/>
      <c r="IU204" s="26"/>
      <c r="IV204" s="26"/>
      <c r="IW204" s="26"/>
      <c r="IX204" s="26"/>
      <c r="IY204" s="26"/>
      <c r="IZ204" s="26"/>
      <c r="JA204" s="26"/>
      <c r="JB204" s="26"/>
      <c r="JC204" s="26"/>
      <c r="JD204" s="26"/>
      <c r="JE204" s="26"/>
      <c r="JF204" s="26"/>
      <c r="JG204" s="26"/>
      <c r="JH204" s="26"/>
      <c r="JI204" s="26"/>
      <c r="JJ204" s="26"/>
    </row>
    <row r="205" spans="1:270" s="6" customFormat="1" ht="20.100000000000001" customHeight="1" x14ac:dyDescent="0.25">
      <c r="A205" s="7"/>
      <c r="B205" s="20"/>
      <c r="C205" s="76"/>
      <c r="D205" s="76"/>
      <c r="E205" s="76"/>
      <c r="F205" s="7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  <c r="HE205" s="26"/>
      <c r="HF205" s="26"/>
      <c r="HG205" s="26"/>
      <c r="HH205" s="26"/>
      <c r="HI205" s="26"/>
      <c r="HJ205" s="26"/>
      <c r="HK205" s="26"/>
      <c r="HL205" s="26"/>
      <c r="HM205" s="26"/>
      <c r="HN205" s="26"/>
      <c r="HO205" s="26"/>
      <c r="HP205" s="26"/>
      <c r="HQ205" s="26"/>
      <c r="HR205" s="26"/>
      <c r="HS205" s="26"/>
      <c r="HT205" s="26"/>
      <c r="HU205" s="26"/>
      <c r="HV205" s="26"/>
      <c r="HW205" s="26"/>
      <c r="HX205" s="26"/>
      <c r="HY205" s="26"/>
      <c r="HZ205" s="26"/>
      <c r="IA205" s="26"/>
      <c r="IB205" s="26"/>
      <c r="IC205" s="26"/>
      <c r="ID205" s="26"/>
      <c r="IE205" s="26"/>
      <c r="IF205" s="26"/>
      <c r="IG205" s="26"/>
      <c r="IH205" s="26"/>
      <c r="II205" s="26"/>
      <c r="IJ205" s="26"/>
      <c r="IK205" s="26"/>
      <c r="IL205" s="26"/>
      <c r="IM205" s="26"/>
      <c r="IN205" s="26"/>
      <c r="IO205" s="26"/>
      <c r="IP205" s="26"/>
      <c r="IQ205" s="26"/>
      <c r="IR205" s="26"/>
      <c r="IS205" s="26"/>
      <c r="IT205" s="26"/>
      <c r="IU205" s="26"/>
      <c r="IV205" s="26"/>
      <c r="IW205" s="26"/>
      <c r="IX205" s="26"/>
      <c r="IY205" s="26"/>
      <c r="IZ205" s="26"/>
      <c r="JA205" s="26"/>
      <c r="JB205" s="26"/>
      <c r="JC205" s="26"/>
      <c r="JD205" s="26"/>
      <c r="JE205" s="26"/>
      <c r="JF205" s="26"/>
      <c r="JG205" s="26"/>
      <c r="JH205" s="26"/>
      <c r="JI205" s="26"/>
      <c r="JJ205" s="26"/>
    </row>
    <row r="206" spans="1:270" s="6" customFormat="1" ht="20.100000000000001" customHeight="1" x14ac:dyDescent="0.25">
      <c r="A206" s="7"/>
      <c r="B206" s="20"/>
      <c r="C206" s="76"/>
      <c r="D206" s="76"/>
      <c r="E206" s="76"/>
      <c r="F206" s="7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  <c r="FJ206" s="26"/>
      <c r="FK206" s="26"/>
      <c r="FL206" s="26"/>
      <c r="FM206" s="26"/>
      <c r="FN206" s="26"/>
      <c r="FO206" s="26"/>
      <c r="FP206" s="26"/>
      <c r="FQ206" s="26"/>
      <c r="FR206" s="26"/>
      <c r="FS206" s="26"/>
      <c r="FT206" s="26"/>
      <c r="FU206" s="26"/>
      <c r="FV206" s="26"/>
      <c r="FW206" s="26"/>
      <c r="FX206" s="26"/>
      <c r="FY206" s="26"/>
      <c r="FZ206" s="26"/>
      <c r="GA206" s="26"/>
      <c r="GB206" s="26"/>
      <c r="GC206" s="26"/>
      <c r="GD206" s="26"/>
      <c r="GE206" s="26"/>
      <c r="GF206" s="26"/>
      <c r="GG206" s="26"/>
      <c r="GH206" s="26"/>
      <c r="GI206" s="26"/>
      <c r="GJ206" s="26"/>
      <c r="GK206" s="26"/>
      <c r="GL206" s="26"/>
      <c r="GM206" s="26"/>
      <c r="GN206" s="26"/>
      <c r="GO206" s="26"/>
      <c r="GP206" s="26"/>
      <c r="GQ206" s="26"/>
      <c r="GR206" s="26"/>
      <c r="GS206" s="26"/>
      <c r="GT206" s="26"/>
      <c r="GU206" s="26"/>
      <c r="GV206" s="26"/>
      <c r="GW206" s="26"/>
      <c r="GX206" s="26"/>
      <c r="GY206" s="26"/>
      <c r="GZ206" s="26"/>
      <c r="HA206" s="26"/>
      <c r="HB206" s="26"/>
      <c r="HC206" s="26"/>
      <c r="HD206" s="26"/>
      <c r="HE206" s="26"/>
      <c r="HF206" s="26"/>
      <c r="HG206" s="26"/>
      <c r="HH206" s="26"/>
      <c r="HI206" s="26"/>
      <c r="HJ206" s="26"/>
      <c r="HK206" s="26"/>
      <c r="HL206" s="26"/>
      <c r="HM206" s="26"/>
      <c r="HN206" s="26"/>
      <c r="HO206" s="26"/>
      <c r="HP206" s="26"/>
      <c r="HQ206" s="26"/>
      <c r="HR206" s="26"/>
      <c r="HS206" s="26"/>
      <c r="HT206" s="26"/>
      <c r="HU206" s="26"/>
      <c r="HV206" s="26"/>
      <c r="HW206" s="26"/>
      <c r="HX206" s="26"/>
      <c r="HY206" s="26"/>
      <c r="HZ206" s="26"/>
      <c r="IA206" s="26"/>
      <c r="IB206" s="26"/>
      <c r="IC206" s="26"/>
      <c r="ID206" s="26"/>
      <c r="IE206" s="26"/>
      <c r="IF206" s="26"/>
      <c r="IG206" s="26"/>
      <c r="IH206" s="26"/>
      <c r="II206" s="26"/>
      <c r="IJ206" s="26"/>
      <c r="IK206" s="26"/>
      <c r="IL206" s="26"/>
      <c r="IM206" s="26"/>
      <c r="IN206" s="26"/>
      <c r="IO206" s="26"/>
      <c r="IP206" s="26"/>
      <c r="IQ206" s="26"/>
      <c r="IR206" s="26"/>
      <c r="IS206" s="26"/>
      <c r="IT206" s="26"/>
      <c r="IU206" s="26"/>
      <c r="IV206" s="26"/>
      <c r="IW206" s="26"/>
      <c r="IX206" s="26"/>
      <c r="IY206" s="26"/>
      <c r="IZ206" s="26"/>
      <c r="JA206" s="26"/>
      <c r="JB206" s="26"/>
      <c r="JC206" s="26"/>
      <c r="JD206" s="26"/>
      <c r="JE206" s="26"/>
      <c r="JF206" s="26"/>
      <c r="JG206" s="26"/>
      <c r="JH206" s="26"/>
      <c r="JI206" s="26"/>
      <c r="JJ206" s="26"/>
    </row>
    <row r="207" spans="1:270" s="6" customFormat="1" ht="20.100000000000001" customHeight="1" x14ac:dyDescent="0.25">
      <c r="A207" s="7"/>
      <c r="B207" s="20"/>
      <c r="C207" s="76"/>
      <c r="D207" s="76"/>
      <c r="E207" s="76"/>
      <c r="F207" s="7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6"/>
      <c r="FV207" s="26"/>
      <c r="FW207" s="26"/>
      <c r="FX207" s="26"/>
      <c r="FY207" s="26"/>
      <c r="FZ207" s="26"/>
      <c r="GA207" s="26"/>
      <c r="GB207" s="26"/>
      <c r="GC207" s="26"/>
      <c r="GD207" s="26"/>
      <c r="GE207" s="26"/>
      <c r="GF207" s="26"/>
      <c r="GG207" s="26"/>
      <c r="GH207" s="26"/>
      <c r="GI207" s="26"/>
      <c r="GJ207" s="26"/>
      <c r="GK207" s="26"/>
      <c r="GL207" s="26"/>
      <c r="GM207" s="26"/>
      <c r="GN207" s="26"/>
      <c r="GO207" s="26"/>
      <c r="GP207" s="26"/>
      <c r="GQ207" s="26"/>
      <c r="GR207" s="26"/>
      <c r="GS207" s="26"/>
      <c r="GT207" s="26"/>
      <c r="GU207" s="26"/>
      <c r="GV207" s="26"/>
      <c r="GW207" s="26"/>
      <c r="GX207" s="26"/>
      <c r="GY207" s="26"/>
      <c r="GZ207" s="26"/>
      <c r="HA207" s="26"/>
      <c r="HB207" s="26"/>
      <c r="HC207" s="26"/>
      <c r="HD207" s="26"/>
      <c r="HE207" s="26"/>
      <c r="HF207" s="26"/>
      <c r="HG207" s="26"/>
      <c r="HH207" s="26"/>
      <c r="HI207" s="26"/>
      <c r="HJ207" s="26"/>
      <c r="HK207" s="26"/>
      <c r="HL207" s="26"/>
      <c r="HM207" s="26"/>
      <c r="HN207" s="26"/>
      <c r="HO207" s="26"/>
      <c r="HP207" s="26"/>
      <c r="HQ207" s="26"/>
      <c r="HR207" s="26"/>
      <c r="HS207" s="26"/>
      <c r="HT207" s="26"/>
      <c r="HU207" s="26"/>
      <c r="HV207" s="26"/>
      <c r="HW207" s="26"/>
      <c r="HX207" s="26"/>
      <c r="HY207" s="26"/>
      <c r="HZ207" s="26"/>
      <c r="IA207" s="26"/>
      <c r="IB207" s="26"/>
      <c r="IC207" s="26"/>
      <c r="ID207" s="26"/>
      <c r="IE207" s="26"/>
      <c r="IF207" s="26"/>
      <c r="IG207" s="26"/>
      <c r="IH207" s="26"/>
      <c r="II207" s="26"/>
      <c r="IJ207" s="26"/>
      <c r="IK207" s="26"/>
      <c r="IL207" s="26"/>
      <c r="IM207" s="26"/>
      <c r="IN207" s="26"/>
      <c r="IO207" s="26"/>
      <c r="IP207" s="26"/>
      <c r="IQ207" s="26"/>
      <c r="IR207" s="26"/>
      <c r="IS207" s="26"/>
      <c r="IT207" s="26"/>
      <c r="IU207" s="26"/>
      <c r="IV207" s="26"/>
      <c r="IW207" s="26"/>
      <c r="IX207" s="26"/>
      <c r="IY207" s="26"/>
      <c r="IZ207" s="26"/>
      <c r="JA207" s="26"/>
      <c r="JB207" s="26"/>
      <c r="JC207" s="26"/>
      <c r="JD207" s="26"/>
      <c r="JE207" s="26"/>
      <c r="JF207" s="26"/>
      <c r="JG207" s="26"/>
      <c r="JH207" s="26"/>
      <c r="JI207" s="26"/>
      <c r="JJ207" s="26"/>
    </row>
    <row r="208" spans="1:270" s="6" customFormat="1" ht="20.100000000000001" customHeight="1" x14ac:dyDescent="0.25">
      <c r="A208" s="7"/>
      <c r="B208" s="20"/>
      <c r="C208" s="76"/>
      <c r="D208" s="76"/>
      <c r="E208" s="76"/>
      <c r="F208" s="7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  <c r="FJ208" s="26"/>
      <c r="FK208" s="26"/>
      <c r="FL208" s="26"/>
      <c r="FM208" s="26"/>
      <c r="FN208" s="26"/>
      <c r="FO208" s="26"/>
      <c r="FP208" s="26"/>
      <c r="FQ208" s="26"/>
      <c r="FR208" s="26"/>
      <c r="FS208" s="26"/>
      <c r="FT208" s="26"/>
      <c r="FU208" s="26"/>
      <c r="FV208" s="26"/>
      <c r="FW208" s="26"/>
      <c r="FX208" s="26"/>
      <c r="FY208" s="26"/>
      <c r="FZ208" s="26"/>
      <c r="GA208" s="26"/>
      <c r="GB208" s="26"/>
      <c r="GC208" s="26"/>
      <c r="GD208" s="26"/>
      <c r="GE208" s="26"/>
      <c r="GF208" s="26"/>
      <c r="GG208" s="26"/>
      <c r="GH208" s="26"/>
      <c r="GI208" s="26"/>
      <c r="GJ208" s="26"/>
      <c r="GK208" s="26"/>
      <c r="GL208" s="26"/>
      <c r="GM208" s="26"/>
      <c r="GN208" s="26"/>
      <c r="GO208" s="26"/>
      <c r="GP208" s="26"/>
      <c r="GQ208" s="26"/>
      <c r="GR208" s="26"/>
      <c r="GS208" s="26"/>
      <c r="GT208" s="26"/>
      <c r="GU208" s="26"/>
      <c r="GV208" s="26"/>
      <c r="GW208" s="26"/>
      <c r="GX208" s="26"/>
      <c r="GY208" s="26"/>
      <c r="GZ208" s="26"/>
      <c r="HA208" s="26"/>
      <c r="HB208" s="26"/>
      <c r="HC208" s="26"/>
      <c r="HD208" s="26"/>
      <c r="HE208" s="26"/>
      <c r="HF208" s="26"/>
      <c r="HG208" s="26"/>
      <c r="HH208" s="26"/>
      <c r="HI208" s="26"/>
      <c r="HJ208" s="26"/>
      <c r="HK208" s="26"/>
      <c r="HL208" s="26"/>
      <c r="HM208" s="26"/>
      <c r="HN208" s="26"/>
      <c r="HO208" s="26"/>
      <c r="HP208" s="26"/>
      <c r="HQ208" s="26"/>
      <c r="HR208" s="26"/>
      <c r="HS208" s="26"/>
      <c r="HT208" s="26"/>
      <c r="HU208" s="26"/>
      <c r="HV208" s="26"/>
      <c r="HW208" s="26"/>
      <c r="HX208" s="26"/>
      <c r="HY208" s="26"/>
      <c r="HZ208" s="26"/>
      <c r="IA208" s="26"/>
      <c r="IB208" s="26"/>
      <c r="IC208" s="26"/>
      <c r="ID208" s="26"/>
      <c r="IE208" s="26"/>
      <c r="IF208" s="26"/>
      <c r="IG208" s="26"/>
      <c r="IH208" s="26"/>
      <c r="II208" s="26"/>
      <c r="IJ208" s="26"/>
      <c r="IK208" s="26"/>
      <c r="IL208" s="26"/>
      <c r="IM208" s="26"/>
      <c r="IN208" s="26"/>
      <c r="IO208" s="26"/>
      <c r="IP208" s="26"/>
      <c r="IQ208" s="26"/>
      <c r="IR208" s="26"/>
      <c r="IS208" s="26"/>
      <c r="IT208" s="26"/>
      <c r="IU208" s="26"/>
      <c r="IV208" s="26"/>
      <c r="IW208" s="26"/>
      <c r="IX208" s="26"/>
      <c r="IY208" s="26"/>
      <c r="IZ208" s="26"/>
      <c r="JA208" s="26"/>
      <c r="JB208" s="26"/>
      <c r="JC208" s="26"/>
      <c r="JD208" s="26"/>
      <c r="JE208" s="26"/>
      <c r="JF208" s="26"/>
      <c r="JG208" s="26"/>
      <c r="JH208" s="26"/>
      <c r="JI208" s="26"/>
      <c r="JJ208" s="26"/>
    </row>
    <row r="209" spans="1:270" s="6" customFormat="1" ht="20.100000000000001" customHeight="1" x14ac:dyDescent="0.25">
      <c r="A209" s="7"/>
      <c r="B209" s="20"/>
      <c r="C209" s="76"/>
      <c r="D209" s="76"/>
      <c r="E209" s="76"/>
      <c r="F209" s="7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6"/>
      <c r="FV209" s="26"/>
      <c r="FW209" s="26"/>
      <c r="FX209" s="26"/>
      <c r="FY209" s="26"/>
      <c r="FZ209" s="26"/>
      <c r="GA209" s="2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  <c r="GP209" s="26"/>
      <c r="GQ209" s="26"/>
      <c r="GR209" s="26"/>
      <c r="GS209" s="26"/>
      <c r="GT209" s="26"/>
      <c r="GU209" s="26"/>
      <c r="GV209" s="26"/>
      <c r="GW209" s="26"/>
      <c r="GX209" s="26"/>
      <c r="GY209" s="26"/>
      <c r="GZ209" s="26"/>
      <c r="HA209" s="26"/>
      <c r="HB209" s="26"/>
      <c r="HC209" s="26"/>
      <c r="HD209" s="26"/>
      <c r="HE209" s="26"/>
      <c r="HF209" s="26"/>
      <c r="HG209" s="26"/>
      <c r="HH209" s="26"/>
      <c r="HI209" s="26"/>
      <c r="HJ209" s="26"/>
      <c r="HK209" s="26"/>
      <c r="HL209" s="26"/>
      <c r="HM209" s="26"/>
      <c r="HN209" s="26"/>
      <c r="HO209" s="26"/>
      <c r="HP209" s="26"/>
      <c r="HQ209" s="26"/>
      <c r="HR209" s="26"/>
      <c r="HS209" s="26"/>
      <c r="HT209" s="26"/>
      <c r="HU209" s="26"/>
      <c r="HV209" s="26"/>
      <c r="HW209" s="26"/>
      <c r="HX209" s="26"/>
      <c r="HY209" s="26"/>
      <c r="HZ209" s="26"/>
      <c r="IA209" s="26"/>
      <c r="IB209" s="26"/>
      <c r="IC209" s="26"/>
      <c r="ID209" s="26"/>
      <c r="IE209" s="26"/>
      <c r="IF209" s="26"/>
      <c r="IG209" s="26"/>
      <c r="IH209" s="26"/>
      <c r="II209" s="26"/>
      <c r="IJ209" s="26"/>
      <c r="IK209" s="26"/>
      <c r="IL209" s="26"/>
      <c r="IM209" s="26"/>
      <c r="IN209" s="26"/>
      <c r="IO209" s="26"/>
      <c r="IP209" s="26"/>
      <c r="IQ209" s="26"/>
      <c r="IR209" s="26"/>
      <c r="IS209" s="26"/>
      <c r="IT209" s="26"/>
      <c r="IU209" s="26"/>
      <c r="IV209" s="26"/>
      <c r="IW209" s="26"/>
      <c r="IX209" s="26"/>
      <c r="IY209" s="26"/>
      <c r="IZ209" s="26"/>
      <c r="JA209" s="26"/>
      <c r="JB209" s="26"/>
      <c r="JC209" s="26"/>
      <c r="JD209" s="26"/>
      <c r="JE209" s="26"/>
      <c r="JF209" s="26"/>
      <c r="JG209" s="26"/>
      <c r="JH209" s="26"/>
      <c r="JI209" s="26"/>
      <c r="JJ209" s="26"/>
    </row>
    <row r="210" spans="1:270" s="6" customFormat="1" ht="20.100000000000001" customHeight="1" x14ac:dyDescent="0.25">
      <c r="A210" s="7"/>
      <c r="B210" s="20"/>
      <c r="C210" s="76"/>
      <c r="D210" s="76"/>
      <c r="E210" s="76"/>
      <c r="F210" s="7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6"/>
      <c r="FV210" s="26"/>
      <c r="FW210" s="26"/>
      <c r="FX210" s="26"/>
      <c r="FY210" s="26"/>
      <c r="FZ210" s="26"/>
      <c r="GA210" s="26"/>
      <c r="GB210" s="26"/>
      <c r="GC210" s="26"/>
      <c r="GD210" s="26"/>
      <c r="GE210" s="26"/>
      <c r="GF210" s="26"/>
      <c r="GG210" s="26"/>
      <c r="GH210" s="26"/>
      <c r="GI210" s="26"/>
      <c r="GJ210" s="26"/>
      <c r="GK210" s="26"/>
      <c r="GL210" s="26"/>
      <c r="GM210" s="26"/>
      <c r="GN210" s="26"/>
      <c r="GO210" s="26"/>
      <c r="GP210" s="26"/>
      <c r="GQ210" s="26"/>
      <c r="GR210" s="26"/>
      <c r="GS210" s="26"/>
      <c r="GT210" s="26"/>
      <c r="GU210" s="26"/>
      <c r="GV210" s="26"/>
      <c r="GW210" s="26"/>
      <c r="GX210" s="26"/>
      <c r="GY210" s="26"/>
      <c r="GZ210" s="26"/>
      <c r="HA210" s="26"/>
      <c r="HB210" s="26"/>
      <c r="HC210" s="26"/>
      <c r="HD210" s="26"/>
      <c r="HE210" s="26"/>
      <c r="HF210" s="26"/>
      <c r="HG210" s="26"/>
      <c r="HH210" s="26"/>
      <c r="HI210" s="26"/>
      <c r="HJ210" s="26"/>
      <c r="HK210" s="26"/>
      <c r="HL210" s="26"/>
      <c r="HM210" s="26"/>
      <c r="HN210" s="26"/>
      <c r="HO210" s="26"/>
      <c r="HP210" s="26"/>
      <c r="HQ210" s="26"/>
      <c r="HR210" s="26"/>
      <c r="HS210" s="26"/>
      <c r="HT210" s="26"/>
      <c r="HU210" s="26"/>
      <c r="HV210" s="26"/>
      <c r="HW210" s="26"/>
      <c r="HX210" s="26"/>
      <c r="HY210" s="26"/>
      <c r="HZ210" s="26"/>
      <c r="IA210" s="26"/>
      <c r="IB210" s="26"/>
      <c r="IC210" s="26"/>
      <c r="ID210" s="26"/>
      <c r="IE210" s="26"/>
      <c r="IF210" s="26"/>
      <c r="IG210" s="26"/>
      <c r="IH210" s="26"/>
      <c r="II210" s="26"/>
      <c r="IJ210" s="26"/>
      <c r="IK210" s="26"/>
      <c r="IL210" s="26"/>
      <c r="IM210" s="26"/>
      <c r="IN210" s="26"/>
      <c r="IO210" s="26"/>
      <c r="IP210" s="26"/>
      <c r="IQ210" s="26"/>
      <c r="IR210" s="26"/>
      <c r="IS210" s="26"/>
      <c r="IT210" s="26"/>
      <c r="IU210" s="26"/>
      <c r="IV210" s="26"/>
      <c r="IW210" s="26"/>
      <c r="IX210" s="26"/>
      <c r="IY210" s="26"/>
      <c r="IZ210" s="26"/>
      <c r="JA210" s="26"/>
      <c r="JB210" s="26"/>
      <c r="JC210" s="26"/>
      <c r="JD210" s="26"/>
      <c r="JE210" s="26"/>
      <c r="JF210" s="26"/>
      <c r="JG210" s="26"/>
      <c r="JH210" s="26"/>
      <c r="JI210" s="26"/>
      <c r="JJ210" s="26"/>
    </row>
    <row r="211" spans="1:270" s="6" customFormat="1" ht="20.100000000000001" customHeight="1" x14ac:dyDescent="0.25">
      <c r="A211" s="7"/>
      <c r="B211" s="20"/>
      <c r="C211" s="76"/>
      <c r="D211" s="76"/>
      <c r="E211" s="76"/>
      <c r="F211" s="7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  <c r="FJ211" s="26"/>
      <c r="FK211" s="26"/>
      <c r="FL211" s="26"/>
      <c r="FM211" s="26"/>
      <c r="FN211" s="26"/>
      <c r="FO211" s="26"/>
      <c r="FP211" s="26"/>
      <c r="FQ211" s="26"/>
      <c r="FR211" s="26"/>
      <c r="FS211" s="26"/>
      <c r="FT211" s="26"/>
      <c r="FU211" s="26"/>
      <c r="FV211" s="26"/>
      <c r="FW211" s="26"/>
      <c r="FX211" s="26"/>
      <c r="FY211" s="26"/>
      <c r="FZ211" s="26"/>
      <c r="GA211" s="26"/>
      <c r="GB211" s="26"/>
      <c r="GC211" s="26"/>
      <c r="GD211" s="26"/>
      <c r="GE211" s="26"/>
      <c r="GF211" s="26"/>
      <c r="GG211" s="26"/>
      <c r="GH211" s="26"/>
      <c r="GI211" s="26"/>
      <c r="GJ211" s="26"/>
      <c r="GK211" s="26"/>
      <c r="GL211" s="26"/>
      <c r="GM211" s="26"/>
      <c r="GN211" s="26"/>
      <c r="GO211" s="26"/>
      <c r="GP211" s="26"/>
      <c r="GQ211" s="26"/>
      <c r="GR211" s="26"/>
      <c r="GS211" s="26"/>
      <c r="GT211" s="26"/>
      <c r="GU211" s="26"/>
      <c r="GV211" s="26"/>
      <c r="GW211" s="26"/>
      <c r="GX211" s="26"/>
      <c r="GY211" s="26"/>
      <c r="GZ211" s="26"/>
      <c r="HA211" s="26"/>
      <c r="HB211" s="26"/>
      <c r="HC211" s="26"/>
      <c r="HD211" s="26"/>
      <c r="HE211" s="26"/>
      <c r="HF211" s="26"/>
      <c r="HG211" s="26"/>
      <c r="HH211" s="26"/>
      <c r="HI211" s="26"/>
      <c r="HJ211" s="26"/>
      <c r="HK211" s="26"/>
      <c r="HL211" s="26"/>
      <c r="HM211" s="26"/>
      <c r="HN211" s="26"/>
      <c r="HO211" s="26"/>
      <c r="HP211" s="26"/>
      <c r="HQ211" s="26"/>
      <c r="HR211" s="26"/>
      <c r="HS211" s="26"/>
      <c r="HT211" s="26"/>
      <c r="HU211" s="26"/>
      <c r="HV211" s="26"/>
      <c r="HW211" s="26"/>
      <c r="HX211" s="26"/>
      <c r="HY211" s="26"/>
      <c r="HZ211" s="26"/>
      <c r="IA211" s="26"/>
      <c r="IB211" s="26"/>
      <c r="IC211" s="26"/>
      <c r="ID211" s="26"/>
      <c r="IE211" s="26"/>
      <c r="IF211" s="26"/>
      <c r="IG211" s="26"/>
      <c r="IH211" s="26"/>
      <c r="II211" s="26"/>
      <c r="IJ211" s="26"/>
      <c r="IK211" s="26"/>
      <c r="IL211" s="26"/>
      <c r="IM211" s="26"/>
      <c r="IN211" s="26"/>
      <c r="IO211" s="26"/>
      <c r="IP211" s="26"/>
      <c r="IQ211" s="26"/>
      <c r="IR211" s="26"/>
      <c r="IS211" s="26"/>
      <c r="IT211" s="26"/>
      <c r="IU211" s="26"/>
      <c r="IV211" s="26"/>
      <c r="IW211" s="26"/>
      <c r="IX211" s="26"/>
      <c r="IY211" s="26"/>
      <c r="IZ211" s="26"/>
      <c r="JA211" s="26"/>
      <c r="JB211" s="26"/>
      <c r="JC211" s="26"/>
      <c r="JD211" s="26"/>
      <c r="JE211" s="26"/>
      <c r="JF211" s="26"/>
      <c r="JG211" s="26"/>
      <c r="JH211" s="26"/>
      <c r="JI211" s="26"/>
      <c r="JJ211" s="26"/>
    </row>
    <row r="212" spans="1:270" s="6" customFormat="1" ht="20.100000000000001" customHeight="1" x14ac:dyDescent="0.25">
      <c r="A212" s="7"/>
      <c r="B212" s="20"/>
      <c r="C212" s="76"/>
      <c r="D212" s="76"/>
      <c r="E212" s="76"/>
      <c r="F212" s="7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  <c r="FJ212" s="26"/>
      <c r="FK212" s="26"/>
      <c r="FL212" s="26"/>
      <c r="FM212" s="26"/>
      <c r="FN212" s="26"/>
      <c r="FO212" s="26"/>
      <c r="FP212" s="26"/>
      <c r="FQ212" s="26"/>
      <c r="FR212" s="26"/>
      <c r="FS212" s="26"/>
      <c r="FT212" s="26"/>
      <c r="FU212" s="26"/>
      <c r="FV212" s="26"/>
      <c r="FW212" s="26"/>
      <c r="FX212" s="26"/>
      <c r="FY212" s="26"/>
      <c r="FZ212" s="26"/>
      <c r="GA212" s="26"/>
      <c r="GB212" s="26"/>
      <c r="GC212" s="26"/>
      <c r="GD212" s="26"/>
      <c r="GE212" s="26"/>
      <c r="GF212" s="26"/>
      <c r="GG212" s="26"/>
      <c r="GH212" s="26"/>
      <c r="GI212" s="26"/>
      <c r="GJ212" s="26"/>
      <c r="GK212" s="26"/>
      <c r="GL212" s="26"/>
      <c r="GM212" s="26"/>
      <c r="GN212" s="26"/>
      <c r="GO212" s="26"/>
      <c r="GP212" s="26"/>
      <c r="GQ212" s="26"/>
      <c r="GR212" s="26"/>
      <c r="GS212" s="26"/>
      <c r="GT212" s="26"/>
      <c r="GU212" s="26"/>
      <c r="GV212" s="26"/>
      <c r="GW212" s="26"/>
      <c r="GX212" s="26"/>
      <c r="GY212" s="26"/>
      <c r="GZ212" s="26"/>
      <c r="HA212" s="26"/>
      <c r="HB212" s="26"/>
      <c r="HC212" s="26"/>
      <c r="HD212" s="26"/>
      <c r="HE212" s="26"/>
      <c r="HF212" s="26"/>
      <c r="HG212" s="26"/>
      <c r="HH212" s="26"/>
      <c r="HI212" s="26"/>
      <c r="HJ212" s="26"/>
      <c r="HK212" s="26"/>
      <c r="HL212" s="26"/>
      <c r="HM212" s="26"/>
      <c r="HN212" s="26"/>
      <c r="HO212" s="26"/>
      <c r="HP212" s="26"/>
      <c r="HQ212" s="26"/>
      <c r="HR212" s="26"/>
      <c r="HS212" s="26"/>
      <c r="HT212" s="26"/>
      <c r="HU212" s="26"/>
      <c r="HV212" s="26"/>
      <c r="HW212" s="26"/>
      <c r="HX212" s="26"/>
      <c r="HY212" s="26"/>
      <c r="HZ212" s="26"/>
      <c r="IA212" s="26"/>
      <c r="IB212" s="26"/>
      <c r="IC212" s="26"/>
      <c r="ID212" s="26"/>
      <c r="IE212" s="26"/>
      <c r="IF212" s="26"/>
      <c r="IG212" s="26"/>
      <c r="IH212" s="26"/>
      <c r="II212" s="26"/>
      <c r="IJ212" s="26"/>
      <c r="IK212" s="26"/>
      <c r="IL212" s="26"/>
      <c r="IM212" s="26"/>
      <c r="IN212" s="26"/>
      <c r="IO212" s="26"/>
      <c r="IP212" s="26"/>
      <c r="IQ212" s="26"/>
      <c r="IR212" s="26"/>
      <c r="IS212" s="26"/>
      <c r="IT212" s="26"/>
      <c r="IU212" s="26"/>
      <c r="IV212" s="26"/>
      <c r="IW212" s="26"/>
      <c r="IX212" s="26"/>
      <c r="IY212" s="26"/>
      <c r="IZ212" s="26"/>
      <c r="JA212" s="26"/>
      <c r="JB212" s="26"/>
      <c r="JC212" s="26"/>
      <c r="JD212" s="26"/>
      <c r="JE212" s="26"/>
      <c r="JF212" s="26"/>
      <c r="JG212" s="26"/>
      <c r="JH212" s="26"/>
      <c r="JI212" s="26"/>
      <c r="JJ212" s="26"/>
    </row>
    <row r="213" spans="1:270" s="6" customFormat="1" ht="20.100000000000001" customHeight="1" x14ac:dyDescent="0.25">
      <c r="A213" s="7"/>
      <c r="B213" s="20"/>
      <c r="C213" s="76"/>
      <c r="D213" s="76"/>
      <c r="E213" s="76"/>
      <c r="F213" s="7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  <c r="FJ213" s="26"/>
      <c r="FK213" s="26"/>
      <c r="FL213" s="26"/>
      <c r="FM213" s="26"/>
      <c r="FN213" s="26"/>
      <c r="FO213" s="26"/>
      <c r="FP213" s="26"/>
      <c r="FQ213" s="26"/>
      <c r="FR213" s="26"/>
      <c r="FS213" s="26"/>
      <c r="FT213" s="26"/>
      <c r="FU213" s="26"/>
      <c r="FV213" s="26"/>
      <c r="FW213" s="26"/>
      <c r="FX213" s="26"/>
      <c r="FY213" s="26"/>
      <c r="FZ213" s="26"/>
      <c r="GA213" s="26"/>
      <c r="GB213" s="26"/>
      <c r="GC213" s="26"/>
      <c r="GD213" s="26"/>
      <c r="GE213" s="26"/>
      <c r="GF213" s="26"/>
      <c r="GG213" s="26"/>
      <c r="GH213" s="26"/>
      <c r="GI213" s="26"/>
      <c r="GJ213" s="26"/>
      <c r="GK213" s="26"/>
      <c r="GL213" s="26"/>
      <c r="GM213" s="26"/>
      <c r="GN213" s="26"/>
      <c r="GO213" s="26"/>
      <c r="GP213" s="26"/>
      <c r="GQ213" s="26"/>
      <c r="GR213" s="26"/>
      <c r="GS213" s="26"/>
      <c r="GT213" s="26"/>
      <c r="GU213" s="26"/>
      <c r="GV213" s="26"/>
      <c r="GW213" s="26"/>
      <c r="GX213" s="26"/>
      <c r="GY213" s="26"/>
      <c r="GZ213" s="26"/>
      <c r="HA213" s="26"/>
      <c r="HB213" s="26"/>
      <c r="HC213" s="26"/>
      <c r="HD213" s="26"/>
      <c r="HE213" s="26"/>
      <c r="HF213" s="26"/>
      <c r="HG213" s="26"/>
      <c r="HH213" s="26"/>
      <c r="HI213" s="26"/>
      <c r="HJ213" s="26"/>
      <c r="HK213" s="26"/>
      <c r="HL213" s="26"/>
      <c r="HM213" s="26"/>
      <c r="HN213" s="26"/>
      <c r="HO213" s="26"/>
      <c r="HP213" s="26"/>
      <c r="HQ213" s="26"/>
      <c r="HR213" s="26"/>
      <c r="HS213" s="26"/>
      <c r="HT213" s="26"/>
      <c r="HU213" s="26"/>
      <c r="HV213" s="26"/>
      <c r="HW213" s="26"/>
      <c r="HX213" s="26"/>
      <c r="HY213" s="26"/>
      <c r="HZ213" s="26"/>
      <c r="IA213" s="26"/>
      <c r="IB213" s="26"/>
      <c r="IC213" s="26"/>
      <c r="ID213" s="26"/>
      <c r="IE213" s="26"/>
      <c r="IF213" s="26"/>
      <c r="IG213" s="26"/>
      <c r="IH213" s="26"/>
      <c r="II213" s="26"/>
      <c r="IJ213" s="26"/>
      <c r="IK213" s="26"/>
      <c r="IL213" s="26"/>
      <c r="IM213" s="26"/>
      <c r="IN213" s="26"/>
      <c r="IO213" s="26"/>
      <c r="IP213" s="26"/>
      <c r="IQ213" s="26"/>
      <c r="IR213" s="26"/>
      <c r="IS213" s="26"/>
      <c r="IT213" s="26"/>
      <c r="IU213" s="26"/>
      <c r="IV213" s="26"/>
      <c r="IW213" s="26"/>
      <c r="IX213" s="26"/>
      <c r="IY213" s="26"/>
      <c r="IZ213" s="26"/>
      <c r="JA213" s="26"/>
      <c r="JB213" s="26"/>
      <c r="JC213" s="26"/>
      <c r="JD213" s="26"/>
      <c r="JE213" s="26"/>
      <c r="JF213" s="26"/>
      <c r="JG213" s="26"/>
      <c r="JH213" s="26"/>
      <c r="JI213" s="26"/>
      <c r="JJ213" s="26"/>
    </row>
    <row r="214" spans="1:270" s="6" customFormat="1" ht="20.100000000000001" customHeight="1" x14ac:dyDescent="0.25">
      <c r="A214" s="7"/>
      <c r="B214" s="20"/>
      <c r="C214" s="76"/>
      <c r="D214" s="76"/>
      <c r="E214" s="76"/>
      <c r="F214" s="7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  <c r="FJ214" s="26"/>
      <c r="FK214" s="26"/>
      <c r="FL214" s="26"/>
      <c r="FM214" s="26"/>
      <c r="FN214" s="26"/>
      <c r="FO214" s="26"/>
      <c r="FP214" s="26"/>
      <c r="FQ214" s="26"/>
      <c r="FR214" s="26"/>
      <c r="FS214" s="26"/>
      <c r="FT214" s="26"/>
      <c r="FU214" s="26"/>
      <c r="FV214" s="26"/>
      <c r="FW214" s="26"/>
      <c r="FX214" s="26"/>
      <c r="FY214" s="26"/>
      <c r="FZ214" s="26"/>
      <c r="GA214" s="26"/>
      <c r="GB214" s="26"/>
      <c r="GC214" s="26"/>
      <c r="GD214" s="26"/>
      <c r="GE214" s="26"/>
      <c r="GF214" s="26"/>
      <c r="GG214" s="26"/>
      <c r="GH214" s="26"/>
      <c r="GI214" s="26"/>
      <c r="GJ214" s="26"/>
      <c r="GK214" s="26"/>
      <c r="GL214" s="26"/>
      <c r="GM214" s="26"/>
      <c r="GN214" s="26"/>
      <c r="GO214" s="26"/>
      <c r="GP214" s="26"/>
      <c r="GQ214" s="26"/>
      <c r="GR214" s="26"/>
      <c r="GS214" s="26"/>
      <c r="GT214" s="26"/>
      <c r="GU214" s="26"/>
      <c r="GV214" s="26"/>
      <c r="GW214" s="26"/>
      <c r="GX214" s="26"/>
      <c r="GY214" s="26"/>
      <c r="GZ214" s="26"/>
      <c r="HA214" s="26"/>
      <c r="HB214" s="26"/>
      <c r="HC214" s="26"/>
      <c r="HD214" s="26"/>
      <c r="HE214" s="26"/>
      <c r="HF214" s="26"/>
      <c r="HG214" s="26"/>
      <c r="HH214" s="26"/>
      <c r="HI214" s="26"/>
      <c r="HJ214" s="26"/>
      <c r="HK214" s="26"/>
      <c r="HL214" s="26"/>
      <c r="HM214" s="26"/>
      <c r="HN214" s="26"/>
      <c r="HO214" s="26"/>
      <c r="HP214" s="26"/>
      <c r="HQ214" s="26"/>
      <c r="HR214" s="26"/>
      <c r="HS214" s="26"/>
      <c r="HT214" s="26"/>
      <c r="HU214" s="26"/>
      <c r="HV214" s="26"/>
      <c r="HW214" s="26"/>
      <c r="HX214" s="26"/>
      <c r="HY214" s="26"/>
      <c r="HZ214" s="26"/>
      <c r="IA214" s="26"/>
      <c r="IB214" s="26"/>
      <c r="IC214" s="26"/>
      <c r="ID214" s="26"/>
      <c r="IE214" s="26"/>
      <c r="IF214" s="26"/>
      <c r="IG214" s="26"/>
      <c r="IH214" s="26"/>
      <c r="II214" s="26"/>
      <c r="IJ214" s="26"/>
      <c r="IK214" s="26"/>
      <c r="IL214" s="26"/>
      <c r="IM214" s="26"/>
      <c r="IN214" s="26"/>
      <c r="IO214" s="26"/>
      <c r="IP214" s="26"/>
      <c r="IQ214" s="26"/>
      <c r="IR214" s="26"/>
      <c r="IS214" s="26"/>
      <c r="IT214" s="26"/>
      <c r="IU214" s="26"/>
      <c r="IV214" s="26"/>
      <c r="IW214" s="26"/>
      <c r="IX214" s="26"/>
      <c r="IY214" s="26"/>
      <c r="IZ214" s="26"/>
      <c r="JA214" s="26"/>
      <c r="JB214" s="26"/>
      <c r="JC214" s="26"/>
      <c r="JD214" s="26"/>
      <c r="JE214" s="26"/>
      <c r="JF214" s="26"/>
      <c r="JG214" s="26"/>
      <c r="JH214" s="26"/>
      <c r="JI214" s="26"/>
      <c r="JJ214" s="26"/>
    </row>
    <row r="215" spans="1:270" s="6" customFormat="1" ht="20.100000000000001" customHeight="1" x14ac:dyDescent="0.25">
      <c r="A215" s="7"/>
      <c r="B215" s="20"/>
      <c r="C215" s="76"/>
      <c r="D215" s="76"/>
      <c r="E215" s="76"/>
      <c r="F215" s="7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  <c r="FJ215" s="26"/>
      <c r="FK215" s="26"/>
      <c r="FL215" s="26"/>
      <c r="FM215" s="26"/>
      <c r="FN215" s="26"/>
      <c r="FO215" s="26"/>
      <c r="FP215" s="26"/>
      <c r="FQ215" s="26"/>
      <c r="FR215" s="26"/>
      <c r="FS215" s="26"/>
      <c r="FT215" s="26"/>
      <c r="FU215" s="26"/>
      <c r="FV215" s="26"/>
      <c r="FW215" s="26"/>
      <c r="FX215" s="26"/>
      <c r="FY215" s="26"/>
      <c r="FZ215" s="26"/>
      <c r="GA215" s="26"/>
      <c r="GB215" s="26"/>
      <c r="GC215" s="26"/>
      <c r="GD215" s="26"/>
      <c r="GE215" s="26"/>
      <c r="GF215" s="26"/>
      <c r="GG215" s="26"/>
      <c r="GH215" s="26"/>
      <c r="GI215" s="26"/>
      <c r="GJ215" s="26"/>
      <c r="GK215" s="26"/>
      <c r="GL215" s="26"/>
      <c r="GM215" s="26"/>
      <c r="GN215" s="26"/>
      <c r="GO215" s="26"/>
      <c r="GP215" s="26"/>
      <c r="GQ215" s="26"/>
      <c r="GR215" s="26"/>
      <c r="GS215" s="26"/>
      <c r="GT215" s="26"/>
      <c r="GU215" s="26"/>
      <c r="GV215" s="26"/>
      <c r="GW215" s="26"/>
      <c r="GX215" s="26"/>
      <c r="GY215" s="26"/>
      <c r="GZ215" s="26"/>
      <c r="HA215" s="26"/>
      <c r="HB215" s="26"/>
      <c r="HC215" s="26"/>
      <c r="HD215" s="26"/>
      <c r="HE215" s="26"/>
      <c r="HF215" s="26"/>
      <c r="HG215" s="26"/>
      <c r="HH215" s="26"/>
      <c r="HI215" s="26"/>
      <c r="HJ215" s="26"/>
      <c r="HK215" s="26"/>
      <c r="HL215" s="26"/>
      <c r="HM215" s="26"/>
      <c r="HN215" s="26"/>
      <c r="HO215" s="26"/>
      <c r="HP215" s="26"/>
      <c r="HQ215" s="26"/>
      <c r="HR215" s="26"/>
      <c r="HS215" s="26"/>
      <c r="HT215" s="26"/>
      <c r="HU215" s="26"/>
      <c r="HV215" s="26"/>
      <c r="HW215" s="26"/>
      <c r="HX215" s="26"/>
      <c r="HY215" s="26"/>
      <c r="HZ215" s="26"/>
      <c r="IA215" s="26"/>
      <c r="IB215" s="26"/>
      <c r="IC215" s="26"/>
      <c r="ID215" s="26"/>
      <c r="IE215" s="26"/>
      <c r="IF215" s="26"/>
      <c r="IG215" s="26"/>
      <c r="IH215" s="26"/>
      <c r="II215" s="26"/>
      <c r="IJ215" s="26"/>
      <c r="IK215" s="26"/>
      <c r="IL215" s="26"/>
      <c r="IM215" s="26"/>
      <c r="IN215" s="26"/>
      <c r="IO215" s="26"/>
      <c r="IP215" s="26"/>
      <c r="IQ215" s="26"/>
      <c r="IR215" s="26"/>
      <c r="IS215" s="26"/>
      <c r="IT215" s="26"/>
      <c r="IU215" s="26"/>
      <c r="IV215" s="26"/>
      <c r="IW215" s="26"/>
      <c r="IX215" s="26"/>
      <c r="IY215" s="26"/>
      <c r="IZ215" s="26"/>
      <c r="JA215" s="26"/>
      <c r="JB215" s="26"/>
      <c r="JC215" s="26"/>
      <c r="JD215" s="26"/>
      <c r="JE215" s="26"/>
      <c r="JF215" s="26"/>
      <c r="JG215" s="26"/>
      <c r="JH215" s="26"/>
      <c r="JI215" s="26"/>
      <c r="JJ215" s="26"/>
    </row>
    <row r="216" spans="1:270" s="6" customFormat="1" ht="20.100000000000001" customHeight="1" x14ac:dyDescent="0.25">
      <c r="A216" s="7"/>
      <c r="B216" s="20"/>
      <c r="C216" s="76"/>
      <c r="D216" s="76"/>
      <c r="E216" s="76"/>
      <c r="F216" s="7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  <c r="FJ216" s="26"/>
      <c r="FK216" s="26"/>
      <c r="FL216" s="26"/>
      <c r="FM216" s="26"/>
      <c r="FN216" s="26"/>
      <c r="FO216" s="26"/>
      <c r="FP216" s="26"/>
      <c r="FQ216" s="26"/>
      <c r="FR216" s="26"/>
      <c r="FS216" s="26"/>
      <c r="FT216" s="26"/>
      <c r="FU216" s="26"/>
      <c r="FV216" s="26"/>
      <c r="FW216" s="26"/>
      <c r="FX216" s="26"/>
      <c r="FY216" s="26"/>
      <c r="FZ216" s="26"/>
      <c r="GA216" s="26"/>
      <c r="GB216" s="26"/>
      <c r="GC216" s="26"/>
      <c r="GD216" s="26"/>
      <c r="GE216" s="26"/>
      <c r="GF216" s="26"/>
      <c r="GG216" s="26"/>
      <c r="GH216" s="26"/>
      <c r="GI216" s="26"/>
      <c r="GJ216" s="26"/>
      <c r="GK216" s="26"/>
      <c r="GL216" s="26"/>
      <c r="GM216" s="26"/>
      <c r="GN216" s="26"/>
      <c r="GO216" s="26"/>
      <c r="GP216" s="26"/>
      <c r="GQ216" s="26"/>
      <c r="GR216" s="26"/>
      <c r="GS216" s="26"/>
      <c r="GT216" s="26"/>
      <c r="GU216" s="26"/>
      <c r="GV216" s="26"/>
      <c r="GW216" s="26"/>
      <c r="GX216" s="26"/>
      <c r="GY216" s="26"/>
      <c r="GZ216" s="26"/>
      <c r="HA216" s="26"/>
      <c r="HB216" s="26"/>
      <c r="HC216" s="26"/>
      <c r="HD216" s="26"/>
      <c r="HE216" s="26"/>
      <c r="HF216" s="26"/>
      <c r="HG216" s="26"/>
      <c r="HH216" s="26"/>
      <c r="HI216" s="26"/>
      <c r="HJ216" s="26"/>
      <c r="HK216" s="26"/>
      <c r="HL216" s="26"/>
      <c r="HM216" s="26"/>
      <c r="HN216" s="26"/>
      <c r="HO216" s="26"/>
      <c r="HP216" s="26"/>
      <c r="HQ216" s="26"/>
      <c r="HR216" s="26"/>
      <c r="HS216" s="26"/>
      <c r="HT216" s="26"/>
      <c r="HU216" s="26"/>
      <c r="HV216" s="26"/>
      <c r="HW216" s="26"/>
      <c r="HX216" s="26"/>
      <c r="HY216" s="26"/>
      <c r="HZ216" s="26"/>
      <c r="IA216" s="26"/>
      <c r="IB216" s="26"/>
      <c r="IC216" s="26"/>
      <c r="ID216" s="26"/>
      <c r="IE216" s="26"/>
      <c r="IF216" s="26"/>
      <c r="IG216" s="26"/>
      <c r="IH216" s="26"/>
      <c r="II216" s="26"/>
      <c r="IJ216" s="26"/>
      <c r="IK216" s="26"/>
      <c r="IL216" s="26"/>
      <c r="IM216" s="26"/>
      <c r="IN216" s="26"/>
      <c r="IO216" s="26"/>
      <c r="IP216" s="26"/>
      <c r="IQ216" s="26"/>
      <c r="IR216" s="26"/>
      <c r="IS216" s="26"/>
      <c r="IT216" s="26"/>
      <c r="IU216" s="26"/>
      <c r="IV216" s="26"/>
      <c r="IW216" s="26"/>
      <c r="IX216" s="26"/>
      <c r="IY216" s="26"/>
      <c r="IZ216" s="26"/>
      <c r="JA216" s="26"/>
      <c r="JB216" s="26"/>
      <c r="JC216" s="26"/>
      <c r="JD216" s="26"/>
      <c r="JE216" s="26"/>
      <c r="JF216" s="26"/>
      <c r="JG216" s="26"/>
      <c r="JH216" s="26"/>
      <c r="JI216" s="26"/>
      <c r="JJ216" s="26"/>
    </row>
    <row r="217" spans="1:270" s="6" customFormat="1" ht="20.100000000000001" customHeight="1" x14ac:dyDescent="0.25">
      <c r="A217" s="7"/>
      <c r="B217" s="20"/>
      <c r="C217" s="76"/>
      <c r="D217" s="76"/>
      <c r="E217" s="76"/>
      <c r="F217" s="7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  <c r="FJ217" s="26"/>
      <c r="FK217" s="26"/>
      <c r="FL217" s="26"/>
      <c r="FM217" s="26"/>
      <c r="FN217" s="26"/>
      <c r="FO217" s="26"/>
      <c r="FP217" s="26"/>
      <c r="FQ217" s="26"/>
      <c r="FR217" s="26"/>
      <c r="FS217" s="26"/>
      <c r="FT217" s="26"/>
      <c r="FU217" s="26"/>
      <c r="FV217" s="26"/>
      <c r="FW217" s="26"/>
      <c r="FX217" s="26"/>
      <c r="FY217" s="26"/>
      <c r="FZ217" s="26"/>
      <c r="GA217" s="26"/>
      <c r="GB217" s="26"/>
      <c r="GC217" s="26"/>
      <c r="GD217" s="26"/>
      <c r="GE217" s="26"/>
      <c r="GF217" s="26"/>
      <c r="GG217" s="26"/>
      <c r="GH217" s="26"/>
      <c r="GI217" s="26"/>
      <c r="GJ217" s="26"/>
      <c r="GK217" s="26"/>
      <c r="GL217" s="26"/>
      <c r="GM217" s="26"/>
      <c r="GN217" s="26"/>
      <c r="GO217" s="26"/>
      <c r="GP217" s="26"/>
      <c r="GQ217" s="26"/>
      <c r="GR217" s="26"/>
      <c r="GS217" s="26"/>
      <c r="GT217" s="26"/>
      <c r="GU217" s="26"/>
      <c r="GV217" s="26"/>
      <c r="GW217" s="26"/>
      <c r="GX217" s="26"/>
      <c r="GY217" s="26"/>
      <c r="GZ217" s="26"/>
      <c r="HA217" s="26"/>
      <c r="HB217" s="26"/>
      <c r="HC217" s="26"/>
      <c r="HD217" s="26"/>
      <c r="HE217" s="26"/>
      <c r="HF217" s="26"/>
      <c r="HG217" s="26"/>
      <c r="HH217" s="26"/>
      <c r="HI217" s="26"/>
      <c r="HJ217" s="26"/>
      <c r="HK217" s="26"/>
      <c r="HL217" s="26"/>
      <c r="HM217" s="26"/>
      <c r="HN217" s="26"/>
      <c r="HO217" s="26"/>
      <c r="HP217" s="26"/>
      <c r="HQ217" s="26"/>
      <c r="HR217" s="26"/>
      <c r="HS217" s="26"/>
      <c r="HT217" s="26"/>
      <c r="HU217" s="26"/>
      <c r="HV217" s="26"/>
      <c r="HW217" s="26"/>
      <c r="HX217" s="26"/>
      <c r="HY217" s="26"/>
      <c r="HZ217" s="26"/>
      <c r="IA217" s="26"/>
      <c r="IB217" s="26"/>
      <c r="IC217" s="26"/>
      <c r="ID217" s="26"/>
      <c r="IE217" s="26"/>
      <c r="IF217" s="26"/>
      <c r="IG217" s="26"/>
      <c r="IH217" s="26"/>
      <c r="II217" s="26"/>
      <c r="IJ217" s="26"/>
      <c r="IK217" s="26"/>
      <c r="IL217" s="26"/>
      <c r="IM217" s="26"/>
      <c r="IN217" s="26"/>
      <c r="IO217" s="26"/>
      <c r="IP217" s="26"/>
      <c r="IQ217" s="26"/>
      <c r="IR217" s="26"/>
      <c r="IS217" s="26"/>
      <c r="IT217" s="26"/>
      <c r="IU217" s="26"/>
      <c r="IV217" s="26"/>
      <c r="IW217" s="26"/>
      <c r="IX217" s="26"/>
      <c r="IY217" s="26"/>
      <c r="IZ217" s="26"/>
      <c r="JA217" s="26"/>
      <c r="JB217" s="26"/>
      <c r="JC217" s="26"/>
      <c r="JD217" s="26"/>
      <c r="JE217" s="26"/>
      <c r="JF217" s="26"/>
      <c r="JG217" s="26"/>
      <c r="JH217" s="26"/>
      <c r="JI217" s="26"/>
      <c r="JJ217" s="26"/>
    </row>
    <row r="218" spans="1:270" s="6" customFormat="1" ht="20.100000000000001" customHeight="1" x14ac:dyDescent="0.25">
      <c r="A218" s="7"/>
      <c r="B218" s="20"/>
      <c r="C218" s="76"/>
      <c r="D218" s="76"/>
      <c r="E218" s="76"/>
      <c r="F218" s="7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  <c r="FJ218" s="26"/>
      <c r="FK218" s="26"/>
      <c r="FL218" s="26"/>
      <c r="FM218" s="26"/>
      <c r="FN218" s="26"/>
      <c r="FO218" s="26"/>
      <c r="FP218" s="26"/>
      <c r="FQ218" s="26"/>
      <c r="FR218" s="26"/>
      <c r="FS218" s="26"/>
      <c r="FT218" s="26"/>
      <c r="FU218" s="26"/>
      <c r="FV218" s="26"/>
      <c r="FW218" s="26"/>
      <c r="FX218" s="26"/>
      <c r="FY218" s="26"/>
      <c r="FZ218" s="26"/>
      <c r="GA218" s="26"/>
      <c r="GB218" s="26"/>
      <c r="GC218" s="26"/>
      <c r="GD218" s="26"/>
      <c r="GE218" s="26"/>
      <c r="GF218" s="26"/>
      <c r="GG218" s="26"/>
      <c r="GH218" s="26"/>
      <c r="GI218" s="26"/>
      <c r="GJ218" s="26"/>
      <c r="GK218" s="26"/>
      <c r="GL218" s="26"/>
      <c r="GM218" s="26"/>
      <c r="GN218" s="26"/>
      <c r="GO218" s="26"/>
      <c r="GP218" s="26"/>
      <c r="GQ218" s="26"/>
      <c r="GR218" s="26"/>
      <c r="GS218" s="26"/>
      <c r="GT218" s="26"/>
      <c r="GU218" s="26"/>
      <c r="GV218" s="26"/>
      <c r="GW218" s="26"/>
      <c r="GX218" s="26"/>
      <c r="GY218" s="26"/>
      <c r="GZ218" s="26"/>
      <c r="HA218" s="26"/>
      <c r="HB218" s="26"/>
      <c r="HC218" s="26"/>
      <c r="HD218" s="26"/>
      <c r="HE218" s="26"/>
      <c r="HF218" s="26"/>
      <c r="HG218" s="26"/>
      <c r="HH218" s="26"/>
      <c r="HI218" s="26"/>
      <c r="HJ218" s="26"/>
      <c r="HK218" s="26"/>
      <c r="HL218" s="26"/>
      <c r="HM218" s="26"/>
      <c r="HN218" s="26"/>
      <c r="HO218" s="26"/>
      <c r="HP218" s="26"/>
      <c r="HQ218" s="26"/>
      <c r="HR218" s="26"/>
      <c r="HS218" s="26"/>
      <c r="HT218" s="26"/>
      <c r="HU218" s="26"/>
      <c r="HV218" s="26"/>
      <c r="HW218" s="26"/>
      <c r="HX218" s="26"/>
      <c r="HY218" s="26"/>
      <c r="HZ218" s="26"/>
      <c r="IA218" s="26"/>
      <c r="IB218" s="26"/>
      <c r="IC218" s="26"/>
      <c r="ID218" s="26"/>
      <c r="IE218" s="26"/>
      <c r="IF218" s="26"/>
      <c r="IG218" s="26"/>
      <c r="IH218" s="26"/>
      <c r="II218" s="26"/>
      <c r="IJ218" s="26"/>
      <c r="IK218" s="26"/>
      <c r="IL218" s="26"/>
      <c r="IM218" s="26"/>
      <c r="IN218" s="26"/>
      <c r="IO218" s="26"/>
      <c r="IP218" s="26"/>
      <c r="IQ218" s="26"/>
      <c r="IR218" s="26"/>
      <c r="IS218" s="26"/>
      <c r="IT218" s="26"/>
      <c r="IU218" s="26"/>
      <c r="IV218" s="26"/>
      <c r="IW218" s="26"/>
      <c r="IX218" s="26"/>
      <c r="IY218" s="26"/>
      <c r="IZ218" s="26"/>
      <c r="JA218" s="26"/>
      <c r="JB218" s="26"/>
      <c r="JC218" s="26"/>
      <c r="JD218" s="26"/>
      <c r="JE218" s="26"/>
      <c r="JF218" s="26"/>
      <c r="JG218" s="26"/>
      <c r="JH218" s="26"/>
      <c r="JI218" s="26"/>
      <c r="JJ218" s="26"/>
    </row>
    <row r="219" spans="1:270" s="6" customFormat="1" ht="20.100000000000001" customHeight="1" x14ac:dyDescent="0.25">
      <c r="A219" s="7"/>
      <c r="B219" s="20"/>
      <c r="C219" s="76"/>
      <c r="D219" s="76"/>
      <c r="E219" s="76"/>
      <c r="F219" s="7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  <c r="FJ219" s="26"/>
      <c r="FK219" s="26"/>
      <c r="FL219" s="26"/>
      <c r="FM219" s="26"/>
      <c r="FN219" s="26"/>
      <c r="FO219" s="26"/>
      <c r="FP219" s="26"/>
      <c r="FQ219" s="26"/>
      <c r="FR219" s="26"/>
      <c r="FS219" s="26"/>
      <c r="FT219" s="26"/>
      <c r="FU219" s="26"/>
      <c r="FV219" s="26"/>
      <c r="FW219" s="26"/>
      <c r="FX219" s="26"/>
      <c r="FY219" s="26"/>
      <c r="FZ219" s="26"/>
      <c r="GA219" s="26"/>
      <c r="GB219" s="26"/>
      <c r="GC219" s="26"/>
      <c r="GD219" s="26"/>
      <c r="GE219" s="26"/>
      <c r="GF219" s="26"/>
      <c r="GG219" s="26"/>
      <c r="GH219" s="26"/>
      <c r="GI219" s="26"/>
      <c r="GJ219" s="26"/>
      <c r="GK219" s="26"/>
      <c r="GL219" s="26"/>
      <c r="GM219" s="26"/>
      <c r="GN219" s="26"/>
      <c r="GO219" s="26"/>
      <c r="GP219" s="26"/>
      <c r="GQ219" s="26"/>
      <c r="GR219" s="26"/>
      <c r="GS219" s="26"/>
      <c r="GT219" s="26"/>
      <c r="GU219" s="26"/>
      <c r="GV219" s="26"/>
      <c r="GW219" s="26"/>
      <c r="GX219" s="26"/>
      <c r="GY219" s="26"/>
      <c r="GZ219" s="26"/>
      <c r="HA219" s="26"/>
      <c r="HB219" s="26"/>
      <c r="HC219" s="26"/>
      <c r="HD219" s="26"/>
      <c r="HE219" s="26"/>
      <c r="HF219" s="26"/>
      <c r="HG219" s="26"/>
      <c r="HH219" s="26"/>
      <c r="HI219" s="26"/>
      <c r="HJ219" s="26"/>
      <c r="HK219" s="26"/>
      <c r="HL219" s="26"/>
      <c r="HM219" s="26"/>
      <c r="HN219" s="26"/>
      <c r="HO219" s="26"/>
      <c r="HP219" s="26"/>
      <c r="HQ219" s="26"/>
      <c r="HR219" s="26"/>
      <c r="HS219" s="26"/>
      <c r="HT219" s="26"/>
      <c r="HU219" s="26"/>
      <c r="HV219" s="26"/>
      <c r="HW219" s="26"/>
      <c r="HX219" s="26"/>
      <c r="HY219" s="26"/>
      <c r="HZ219" s="26"/>
      <c r="IA219" s="26"/>
      <c r="IB219" s="26"/>
      <c r="IC219" s="26"/>
      <c r="ID219" s="26"/>
      <c r="IE219" s="26"/>
      <c r="IF219" s="26"/>
      <c r="IG219" s="26"/>
      <c r="IH219" s="26"/>
      <c r="II219" s="26"/>
      <c r="IJ219" s="26"/>
      <c r="IK219" s="26"/>
      <c r="IL219" s="26"/>
      <c r="IM219" s="26"/>
      <c r="IN219" s="26"/>
      <c r="IO219" s="26"/>
      <c r="IP219" s="26"/>
      <c r="IQ219" s="26"/>
      <c r="IR219" s="26"/>
      <c r="IS219" s="26"/>
      <c r="IT219" s="26"/>
      <c r="IU219" s="26"/>
      <c r="IV219" s="26"/>
      <c r="IW219" s="26"/>
      <c r="IX219" s="26"/>
      <c r="IY219" s="26"/>
      <c r="IZ219" s="26"/>
      <c r="JA219" s="26"/>
      <c r="JB219" s="26"/>
      <c r="JC219" s="26"/>
      <c r="JD219" s="26"/>
      <c r="JE219" s="26"/>
      <c r="JF219" s="26"/>
      <c r="JG219" s="26"/>
      <c r="JH219" s="26"/>
      <c r="JI219" s="26"/>
      <c r="JJ219" s="26"/>
    </row>
    <row r="220" spans="1:270" s="6" customFormat="1" ht="20.100000000000001" customHeight="1" x14ac:dyDescent="0.25">
      <c r="A220" s="7"/>
      <c r="B220" s="20"/>
      <c r="C220" s="76"/>
      <c r="D220" s="76"/>
      <c r="E220" s="76"/>
      <c r="F220" s="7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  <c r="FJ220" s="26"/>
      <c r="FK220" s="26"/>
      <c r="FL220" s="26"/>
      <c r="FM220" s="26"/>
      <c r="FN220" s="26"/>
      <c r="FO220" s="26"/>
      <c r="FP220" s="26"/>
      <c r="FQ220" s="26"/>
      <c r="FR220" s="26"/>
      <c r="FS220" s="26"/>
      <c r="FT220" s="26"/>
      <c r="FU220" s="26"/>
      <c r="FV220" s="26"/>
      <c r="FW220" s="26"/>
      <c r="FX220" s="26"/>
      <c r="FY220" s="26"/>
      <c r="FZ220" s="26"/>
      <c r="GA220" s="26"/>
      <c r="GB220" s="26"/>
      <c r="GC220" s="26"/>
      <c r="GD220" s="26"/>
      <c r="GE220" s="26"/>
      <c r="GF220" s="26"/>
      <c r="GG220" s="26"/>
      <c r="GH220" s="26"/>
      <c r="GI220" s="26"/>
      <c r="GJ220" s="26"/>
      <c r="GK220" s="26"/>
      <c r="GL220" s="26"/>
      <c r="GM220" s="26"/>
      <c r="GN220" s="26"/>
      <c r="GO220" s="26"/>
      <c r="GP220" s="26"/>
      <c r="GQ220" s="26"/>
      <c r="GR220" s="26"/>
      <c r="GS220" s="26"/>
      <c r="GT220" s="26"/>
      <c r="GU220" s="26"/>
      <c r="GV220" s="26"/>
      <c r="GW220" s="26"/>
      <c r="GX220" s="26"/>
      <c r="GY220" s="26"/>
      <c r="GZ220" s="26"/>
      <c r="HA220" s="26"/>
      <c r="HB220" s="26"/>
      <c r="HC220" s="26"/>
      <c r="HD220" s="26"/>
      <c r="HE220" s="26"/>
      <c r="HF220" s="26"/>
      <c r="HG220" s="26"/>
      <c r="HH220" s="26"/>
      <c r="HI220" s="26"/>
      <c r="HJ220" s="26"/>
      <c r="HK220" s="26"/>
      <c r="HL220" s="26"/>
      <c r="HM220" s="26"/>
      <c r="HN220" s="26"/>
      <c r="HO220" s="26"/>
      <c r="HP220" s="26"/>
      <c r="HQ220" s="26"/>
      <c r="HR220" s="26"/>
      <c r="HS220" s="26"/>
      <c r="HT220" s="26"/>
      <c r="HU220" s="26"/>
      <c r="HV220" s="26"/>
      <c r="HW220" s="26"/>
      <c r="HX220" s="26"/>
      <c r="HY220" s="26"/>
      <c r="HZ220" s="26"/>
      <c r="IA220" s="26"/>
      <c r="IB220" s="26"/>
      <c r="IC220" s="26"/>
      <c r="ID220" s="26"/>
      <c r="IE220" s="26"/>
      <c r="IF220" s="26"/>
      <c r="IG220" s="26"/>
      <c r="IH220" s="26"/>
      <c r="II220" s="26"/>
      <c r="IJ220" s="26"/>
      <c r="IK220" s="26"/>
      <c r="IL220" s="26"/>
      <c r="IM220" s="26"/>
      <c r="IN220" s="26"/>
      <c r="IO220" s="26"/>
      <c r="IP220" s="26"/>
      <c r="IQ220" s="26"/>
      <c r="IR220" s="26"/>
      <c r="IS220" s="26"/>
      <c r="IT220" s="26"/>
      <c r="IU220" s="26"/>
      <c r="IV220" s="26"/>
      <c r="IW220" s="26"/>
      <c r="IX220" s="26"/>
      <c r="IY220" s="26"/>
      <c r="IZ220" s="26"/>
      <c r="JA220" s="26"/>
      <c r="JB220" s="26"/>
      <c r="JC220" s="26"/>
      <c r="JD220" s="26"/>
      <c r="JE220" s="26"/>
      <c r="JF220" s="26"/>
      <c r="JG220" s="26"/>
      <c r="JH220" s="26"/>
      <c r="JI220" s="26"/>
      <c r="JJ220" s="26"/>
    </row>
    <row r="221" spans="1:270" s="6" customFormat="1" ht="20.100000000000001" customHeight="1" x14ac:dyDescent="0.25">
      <c r="A221" s="7"/>
      <c r="B221" s="20"/>
      <c r="C221" s="76"/>
      <c r="D221" s="76"/>
      <c r="E221" s="76"/>
      <c r="F221" s="7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  <c r="FJ221" s="26"/>
      <c r="FK221" s="26"/>
      <c r="FL221" s="26"/>
      <c r="FM221" s="26"/>
      <c r="FN221" s="26"/>
      <c r="FO221" s="26"/>
      <c r="FP221" s="26"/>
      <c r="FQ221" s="26"/>
      <c r="FR221" s="26"/>
      <c r="FS221" s="26"/>
      <c r="FT221" s="26"/>
      <c r="FU221" s="26"/>
      <c r="FV221" s="26"/>
      <c r="FW221" s="26"/>
      <c r="FX221" s="26"/>
      <c r="FY221" s="26"/>
      <c r="FZ221" s="26"/>
      <c r="GA221" s="26"/>
      <c r="GB221" s="26"/>
      <c r="GC221" s="26"/>
      <c r="GD221" s="26"/>
      <c r="GE221" s="26"/>
      <c r="GF221" s="26"/>
      <c r="GG221" s="26"/>
      <c r="GH221" s="26"/>
      <c r="GI221" s="26"/>
      <c r="GJ221" s="26"/>
      <c r="GK221" s="26"/>
      <c r="GL221" s="26"/>
      <c r="GM221" s="26"/>
      <c r="GN221" s="26"/>
      <c r="GO221" s="26"/>
      <c r="GP221" s="26"/>
      <c r="GQ221" s="26"/>
      <c r="GR221" s="26"/>
      <c r="GS221" s="26"/>
      <c r="GT221" s="26"/>
      <c r="GU221" s="26"/>
      <c r="GV221" s="26"/>
      <c r="GW221" s="26"/>
      <c r="GX221" s="26"/>
      <c r="GY221" s="26"/>
      <c r="GZ221" s="26"/>
      <c r="HA221" s="26"/>
      <c r="HB221" s="26"/>
      <c r="HC221" s="26"/>
      <c r="HD221" s="26"/>
      <c r="HE221" s="26"/>
      <c r="HF221" s="26"/>
      <c r="HG221" s="26"/>
      <c r="HH221" s="26"/>
      <c r="HI221" s="26"/>
      <c r="HJ221" s="26"/>
      <c r="HK221" s="26"/>
      <c r="HL221" s="26"/>
      <c r="HM221" s="26"/>
      <c r="HN221" s="26"/>
      <c r="HO221" s="26"/>
      <c r="HP221" s="26"/>
      <c r="HQ221" s="26"/>
      <c r="HR221" s="26"/>
      <c r="HS221" s="26"/>
      <c r="HT221" s="26"/>
      <c r="HU221" s="26"/>
      <c r="HV221" s="26"/>
      <c r="HW221" s="26"/>
      <c r="HX221" s="26"/>
      <c r="HY221" s="26"/>
      <c r="HZ221" s="26"/>
      <c r="IA221" s="26"/>
      <c r="IB221" s="26"/>
      <c r="IC221" s="26"/>
      <c r="ID221" s="26"/>
      <c r="IE221" s="26"/>
      <c r="IF221" s="26"/>
      <c r="IG221" s="26"/>
      <c r="IH221" s="26"/>
      <c r="II221" s="26"/>
      <c r="IJ221" s="26"/>
      <c r="IK221" s="26"/>
      <c r="IL221" s="26"/>
      <c r="IM221" s="26"/>
      <c r="IN221" s="26"/>
      <c r="IO221" s="26"/>
      <c r="IP221" s="26"/>
      <c r="IQ221" s="26"/>
      <c r="IR221" s="26"/>
      <c r="IS221" s="26"/>
      <c r="IT221" s="26"/>
      <c r="IU221" s="26"/>
      <c r="IV221" s="26"/>
      <c r="IW221" s="26"/>
      <c r="IX221" s="26"/>
      <c r="IY221" s="26"/>
      <c r="IZ221" s="26"/>
      <c r="JA221" s="26"/>
      <c r="JB221" s="26"/>
      <c r="JC221" s="26"/>
      <c r="JD221" s="26"/>
      <c r="JE221" s="26"/>
      <c r="JF221" s="26"/>
      <c r="JG221" s="26"/>
      <c r="JH221" s="26"/>
      <c r="JI221" s="26"/>
      <c r="JJ221" s="26"/>
    </row>
    <row r="222" spans="1:270" s="6" customFormat="1" ht="20.100000000000001" customHeight="1" x14ac:dyDescent="0.25">
      <c r="A222" s="7"/>
      <c r="B222" s="20"/>
      <c r="C222" s="76"/>
      <c r="D222" s="76"/>
      <c r="E222" s="76"/>
      <c r="F222" s="7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  <c r="FJ222" s="26"/>
      <c r="FK222" s="26"/>
      <c r="FL222" s="26"/>
      <c r="FM222" s="26"/>
      <c r="FN222" s="26"/>
      <c r="FO222" s="26"/>
      <c r="FP222" s="26"/>
      <c r="FQ222" s="26"/>
      <c r="FR222" s="26"/>
      <c r="FS222" s="26"/>
      <c r="FT222" s="26"/>
      <c r="FU222" s="26"/>
      <c r="FV222" s="26"/>
      <c r="FW222" s="26"/>
      <c r="FX222" s="26"/>
      <c r="FY222" s="26"/>
      <c r="FZ222" s="26"/>
      <c r="GA222" s="26"/>
      <c r="GB222" s="26"/>
      <c r="GC222" s="26"/>
      <c r="GD222" s="26"/>
      <c r="GE222" s="26"/>
      <c r="GF222" s="26"/>
      <c r="GG222" s="26"/>
      <c r="GH222" s="26"/>
      <c r="GI222" s="26"/>
      <c r="GJ222" s="26"/>
      <c r="GK222" s="26"/>
      <c r="GL222" s="26"/>
      <c r="GM222" s="26"/>
      <c r="GN222" s="26"/>
      <c r="GO222" s="26"/>
      <c r="GP222" s="26"/>
      <c r="GQ222" s="26"/>
      <c r="GR222" s="26"/>
      <c r="GS222" s="26"/>
      <c r="GT222" s="26"/>
      <c r="GU222" s="26"/>
      <c r="GV222" s="26"/>
      <c r="GW222" s="26"/>
      <c r="GX222" s="26"/>
      <c r="GY222" s="26"/>
      <c r="GZ222" s="26"/>
      <c r="HA222" s="26"/>
      <c r="HB222" s="26"/>
      <c r="HC222" s="26"/>
      <c r="HD222" s="26"/>
      <c r="HE222" s="26"/>
      <c r="HF222" s="26"/>
      <c r="HG222" s="26"/>
      <c r="HH222" s="26"/>
      <c r="HI222" s="26"/>
      <c r="HJ222" s="26"/>
      <c r="HK222" s="26"/>
      <c r="HL222" s="26"/>
      <c r="HM222" s="26"/>
      <c r="HN222" s="26"/>
      <c r="HO222" s="26"/>
      <c r="HP222" s="26"/>
      <c r="HQ222" s="26"/>
      <c r="HR222" s="26"/>
      <c r="HS222" s="26"/>
      <c r="HT222" s="26"/>
      <c r="HU222" s="26"/>
      <c r="HV222" s="26"/>
      <c r="HW222" s="26"/>
      <c r="HX222" s="26"/>
      <c r="HY222" s="26"/>
      <c r="HZ222" s="26"/>
      <c r="IA222" s="26"/>
      <c r="IB222" s="26"/>
      <c r="IC222" s="26"/>
      <c r="ID222" s="26"/>
      <c r="IE222" s="26"/>
      <c r="IF222" s="26"/>
      <c r="IG222" s="26"/>
      <c r="IH222" s="26"/>
      <c r="II222" s="26"/>
      <c r="IJ222" s="26"/>
      <c r="IK222" s="26"/>
      <c r="IL222" s="26"/>
      <c r="IM222" s="26"/>
      <c r="IN222" s="26"/>
      <c r="IO222" s="26"/>
      <c r="IP222" s="26"/>
      <c r="IQ222" s="26"/>
      <c r="IR222" s="26"/>
      <c r="IS222" s="26"/>
      <c r="IT222" s="26"/>
      <c r="IU222" s="26"/>
      <c r="IV222" s="26"/>
      <c r="IW222" s="26"/>
      <c r="IX222" s="26"/>
      <c r="IY222" s="26"/>
      <c r="IZ222" s="26"/>
      <c r="JA222" s="26"/>
      <c r="JB222" s="26"/>
      <c r="JC222" s="26"/>
      <c r="JD222" s="26"/>
      <c r="JE222" s="26"/>
      <c r="JF222" s="26"/>
      <c r="JG222" s="26"/>
      <c r="JH222" s="26"/>
      <c r="JI222" s="26"/>
      <c r="JJ222" s="26"/>
    </row>
    <row r="223" spans="1:270" s="6" customFormat="1" ht="20.100000000000001" customHeight="1" x14ac:dyDescent="0.25">
      <c r="A223" s="7"/>
      <c r="B223" s="20"/>
      <c r="C223" s="76"/>
      <c r="D223" s="76"/>
      <c r="E223" s="76"/>
      <c r="F223" s="7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  <c r="FJ223" s="26"/>
      <c r="FK223" s="26"/>
      <c r="FL223" s="26"/>
      <c r="FM223" s="26"/>
      <c r="FN223" s="26"/>
      <c r="FO223" s="26"/>
      <c r="FP223" s="26"/>
      <c r="FQ223" s="26"/>
      <c r="FR223" s="26"/>
      <c r="FS223" s="26"/>
      <c r="FT223" s="26"/>
      <c r="FU223" s="26"/>
      <c r="FV223" s="26"/>
      <c r="FW223" s="26"/>
      <c r="FX223" s="26"/>
      <c r="FY223" s="26"/>
      <c r="FZ223" s="26"/>
      <c r="GA223" s="26"/>
      <c r="GB223" s="26"/>
      <c r="GC223" s="26"/>
      <c r="GD223" s="26"/>
      <c r="GE223" s="26"/>
      <c r="GF223" s="26"/>
      <c r="GG223" s="26"/>
      <c r="GH223" s="26"/>
      <c r="GI223" s="26"/>
      <c r="GJ223" s="26"/>
      <c r="GK223" s="26"/>
      <c r="GL223" s="26"/>
      <c r="GM223" s="26"/>
      <c r="GN223" s="26"/>
      <c r="GO223" s="26"/>
      <c r="GP223" s="26"/>
      <c r="GQ223" s="26"/>
      <c r="GR223" s="26"/>
      <c r="GS223" s="26"/>
      <c r="GT223" s="26"/>
      <c r="GU223" s="26"/>
      <c r="GV223" s="26"/>
      <c r="GW223" s="26"/>
      <c r="GX223" s="26"/>
      <c r="GY223" s="26"/>
      <c r="GZ223" s="26"/>
      <c r="HA223" s="26"/>
      <c r="HB223" s="26"/>
      <c r="HC223" s="26"/>
      <c r="HD223" s="26"/>
      <c r="HE223" s="26"/>
      <c r="HF223" s="26"/>
      <c r="HG223" s="26"/>
      <c r="HH223" s="26"/>
      <c r="HI223" s="26"/>
      <c r="HJ223" s="26"/>
      <c r="HK223" s="26"/>
      <c r="HL223" s="26"/>
      <c r="HM223" s="26"/>
      <c r="HN223" s="26"/>
      <c r="HO223" s="26"/>
      <c r="HP223" s="26"/>
      <c r="HQ223" s="26"/>
      <c r="HR223" s="26"/>
      <c r="HS223" s="26"/>
      <c r="HT223" s="26"/>
      <c r="HU223" s="26"/>
      <c r="HV223" s="26"/>
      <c r="HW223" s="26"/>
      <c r="HX223" s="26"/>
      <c r="HY223" s="26"/>
      <c r="HZ223" s="26"/>
      <c r="IA223" s="26"/>
      <c r="IB223" s="26"/>
      <c r="IC223" s="26"/>
      <c r="ID223" s="26"/>
      <c r="IE223" s="26"/>
      <c r="IF223" s="26"/>
      <c r="IG223" s="26"/>
      <c r="IH223" s="26"/>
      <c r="II223" s="26"/>
      <c r="IJ223" s="26"/>
      <c r="IK223" s="26"/>
      <c r="IL223" s="26"/>
      <c r="IM223" s="26"/>
      <c r="IN223" s="26"/>
      <c r="IO223" s="26"/>
      <c r="IP223" s="26"/>
      <c r="IQ223" s="26"/>
      <c r="IR223" s="26"/>
      <c r="IS223" s="26"/>
      <c r="IT223" s="26"/>
      <c r="IU223" s="26"/>
      <c r="IV223" s="26"/>
      <c r="IW223" s="26"/>
      <c r="IX223" s="26"/>
      <c r="IY223" s="26"/>
      <c r="IZ223" s="26"/>
      <c r="JA223" s="26"/>
      <c r="JB223" s="26"/>
      <c r="JC223" s="26"/>
      <c r="JD223" s="26"/>
      <c r="JE223" s="26"/>
      <c r="JF223" s="26"/>
      <c r="JG223" s="26"/>
      <c r="JH223" s="26"/>
      <c r="JI223" s="26"/>
      <c r="JJ223" s="26"/>
    </row>
    <row r="224" spans="1:270" s="6" customFormat="1" ht="20.100000000000001" customHeight="1" x14ac:dyDescent="0.25">
      <c r="A224" s="7"/>
      <c r="B224" s="20"/>
      <c r="C224" s="76"/>
      <c r="D224" s="76"/>
      <c r="E224" s="76"/>
      <c r="F224" s="7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  <c r="FJ224" s="26"/>
      <c r="FK224" s="26"/>
      <c r="FL224" s="26"/>
      <c r="FM224" s="26"/>
      <c r="FN224" s="26"/>
      <c r="FO224" s="26"/>
      <c r="FP224" s="26"/>
      <c r="FQ224" s="26"/>
      <c r="FR224" s="26"/>
      <c r="FS224" s="26"/>
      <c r="FT224" s="26"/>
      <c r="FU224" s="26"/>
      <c r="FV224" s="26"/>
      <c r="FW224" s="26"/>
      <c r="FX224" s="26"/>
      <c r="FY224" s="26"/>
      <c r="FZ224" s="26"/>
      <c r="GA224" s="26"/>
      <c r="GB224" s="26"/>
      <c r="GC224" s="26"/>
      <c r="GD224" s="26"/>
      <c r="GE224" s="26"/>
      <c r="GF224" s="26"/>
      <c r="GG224" s="26"/>
      <c r="GH224" s="26"/>
      <c r="GI224" s="26"/>
      <c r="GJ224" s="26"/>
      <c r="GK224" s="26"/>
      <c r="GL224" s="26"/>
      <c r="GM224" s="26"/>
      <c r="GN224" s="26"/>
      <c r="GO224" s="26"/>
      <c r="GP224" s="26"/>
      <c r="GQ224" s="26"/>
      <c r="GR224" s="26"/>
      <c r="GS224" s="26"/>
      <c r="GT224" s="26"/>
      <c r="GU224" s="26"/>
      <c r="GV224" s="26"/>
      <c r="GW224" s="26"/>
      <c r="GX224" s="26"/>
      <c r="GY224" s="26"/>
      <c r="GZ224" s="26"/>
      <c r="HA224" s="26"/>
      <c r="HB224" s="26"/>
      <c r="HC224" s="26"/>
      <c r="HD224" s="26"/>
      <c r="HE224" s="26"/>
      <c r="HF224" s="26"/>
      <c r="HG224" s="26"/>
      <c r="HH224" s="26"/>
      <c r="HI224" s="26"/>
      <c r="HJ224" s="26"/>
      <c r="HK224" s="26"/>
      <c r="HL224" s="26"/>
      <c r="HM224" s="26"/>
      <c r="HN224" s="26"/>
      <c r="HO224" s="26"/>
      <c r="HP224" s="26"/>
      <c r="HQ224" s="26"/>
      <c r="HR224" s="26"/>
      <c r="HS224" s="26"/>
      <c r="HT224" s="26"/>
      <c r="HU224" s="26"/>
      <c r="HV224" s="26"/>
      <c r="HW224" s="26"/>
      <c r="HX224" s="26"/>
      <c r="HY224" s="26"/>
      <c r="HZ224" s="26"/>
      <c r="IA224" s="26"/>
      <c r="IB224" s="26"/>
      <c r="IC224" s="26"/>
      <c r="ID224" s="26"/>
      <c r="IE224" s="26"/>
      <c r="IF224" s="26"/>
      <c r="IG224" s="26"/>
      <c r="IH224" s="26"/>
      <c r="II224" s="26"/>
      <c r="IJ224" s="26"/>
      <c r="IK224" s="26"/>
      <c r="IL224" s="26"/>
      <c r="IM224" s="26"/>
      <c r="IN224" s="26"/>
      <c r="IO224" s="26"/>
      <c r="IP224" s="26"/>
      <c r="IQ224" s="26"/>
      <c r="IR224" s="26"/>
      <c r="IS224" s="26"/>
      <c r="IT224" s="26"/>
      <c r="IU224" s="26"/>
      <c r="IV224" s="26"/>
      <c r="IW224" s="26"/>
      <c r="IX224" s="26"/>
      <c r="IY224" s="26"/>
      <c r="IZ224" s="26"/>
      <c r="JA224" s="26"/>
      <c r="JB224" s="26"/>
      <c r="JC224" s="26"/>
      <c r="JD224" s="26"/>
      <c r="JE224" s="26"/>
      <c r="JF224" s="26"/>
      <c r="JG224" s="26"/>
      <c r="JH224" s="26"/>
      <c r="JI224" s="26"/>
      <c r="JJ224" s="26"/>
    </row>
    <row r="225" spans="1:270" s="6" customFormat="1" ht="20.100000000000001" customHeight="1" x14ac:dyDescent="0.25">
      <c r="A225" s="7"/>
      <c r="B225" s="20"/>
      <c r="C225" s="76"/>
      <c r="D225" s="76"/>
      <c r="E225" s="76"/>
      <c r="F225" s="7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  <c r="FJ225" s="26"/>
      <c r="FK225" s="26"/>
      <c r="FL225" s="26"/>
      <c r="FM225" s="26"/>
      <c r="FN225" s="26"/>
      <c r="FO225" s="26"/>
      <c r="FP225" s="26"/>
      <c r="FQ225" s="26"/>
      <c r="FR225" s="26"/>
      <c r="FS225" s="26"/>
      <c r="FT225" s="26"/>
      <c r="FU225" s="26"/>
      <c r="FV225" s="26"/>
      <c r="FW225" s="26"/>
      <c r="FX225" s="26"/>
      <c r="FY225" s="26"/>
      <c r="FZ225" s="26"/>
      <c r="GA225" s="26"/>
      <c r="GB225" s="26"/>
      <c r="GC225" s="26"/>
      <c r="GD225" s="26"/>
      <c r="GE225" s="26"/>
      <c r="GF225" s="26"/>
      <c r="GG225" s="26"/>
      <c r="GH225" s="26"/>
      <c r="GI225" s="26"/>
      <c r="GJ225" s="26"/>
      <c r="GK225" s="26"/>
      <c r="GL225" s="26"/>
      <c r="GM225" s="26"/>
      <c r="GN225" s="26"/>
      <c r="GO225" s="26"/>
      <c r="GP225" s="26"/>
      <c r="GQ225" s="26"/>
      <c r="GR225" s="26"/>
      <c r="GS225" s="26"/>
      <c r="GT225" s="26"/>
      <c r="GU225" s="26"/>
      <c r="GV225" s="26"/>
      <c r="GW225" s="26"/>
      <c r="GX225" s="26"/>
      <c r="GY225" s="26"/>
      <c r="GZ225" s="26"/>
      <c r="HA225" s="26"/>
      <c r="HB225" s="26"/>
      <c r="HC225" s="26"/>
      <c r="HD225" s="26"/>
      <c r="HE225" s="26"/>
      <c r="HF225" s="26"/>
      <c r="HG225" s="26"/>
      <c r="HH225" s="26"/>
      <c r="HI225" s="26"/>
      <c r="HJ225" s="26"/>
      <c r="HK225" s="26"/>
      <c r="HL225" s="26"/>
      <c r="HM225" s="26"/>
      <c r="HN225" s="26"/>
      <c r="HO225" s="26"/>
      <c r="HP225" s="26"/>
      <c r="HQ225" s="26"/>
      <c r="HR225" s="26"/>
      <c r="HS225" s="26"/>
      <c r="HT225" s="26"/>
      <c r="HU225" s="26"/>
      <c r="HV225" s="26"/>
      <c r="HW225" s="26"/>
      <c r="HX225" s="26"/>
      <c r="HY225" s="26"/>
      <c r="HZ225" s="26"/>
      <c r="IA225" s="26"/>
      <c r="IB225" s="26"/>
      <c r="IC225" s="26"/>
      <c r="ID225" s="26"/>
      <c r="IE225" s="26"/>
      <c r="IF225" s="26"/>
      <c r="IG225" s="26"/>
      <c r="IH225" s="26"/>
      <c r="II225" s="26"/>
      <c r="IJ225" s="26"/>
      <c r="IK225" s="26"/>
      <c r="IL225" s="26"/>
      <c r="IM225" s="26"/>
      <c r="IN225" s="26"/>
      <c r="IO225" s="26"/>
      <c r="IP225" s="26"/>
      <c r="IQ225" s="26"/>
      <c r="IR225" s="26"/>
      <c r="IS225" s="26"/>
      <c r="IT225" s="26"/>
      <c r="IU225" s="26"/>
      <c r="IV225" s="26"/>
      <c r="IW225" s="26"/>
      <c r="IX225" s="26"/>
      <c r="IY225" s="26"/>
      <c r="IZ225" s="26"/>
      <c r="JA225" s="26"/>
      <c r="JB225" s="26"/>
      <c r="JC225" s="26"/>
      <c r="JD225" s="26"/>
      <c r="JE225" s="26"/>
      <c r="JF225" s="26"/>
      <c r="JG225" s="26"/>
      <c r="JH225" s="26"/>
      <c r="JI225" s="26"/>
      <c r="JJ225" s="26"/>
    </row>
    <row r="226" spans="1:270" s="6" customFormat="1" ht="20.100000000000001" customHeight="1" x14ac:dyDescent="0.25">
      <c r="A226" s="7"/>
      <c r="B226" s="20"/>
      <c r="C226" s="76"/>
      <c r="D226" s="76"/>
      <c r="E226" s="76"/>
      <c r="F226" s="7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  <c r="FJ226" s="26"/>
      <c r="FK226" s="26"/>
      <c r="FL226" s="26"/>
      <c r="FM226" s="26"/>
      <c r="FN226" s="26"/>
      <c r="FO226" s="26"/>
      <c r="FP226" s="26"/>
      <c r="FQ226" s="26"/>
      <c r="FR226" s="26"/>
      <c r="FS226" s="26"/>
      <c r="FT226" s="26"/>
      <c r="FU226" s="26"/>
      <c r="FV226" s="26"/>
      <c r="FW226" s="26"/>
      <c r="FX226" s="26"/>
      <c r="FY226" s="26"/>
      <c r="FZ226" s="26"/>
      <c r="GA226" s="26"/>
      <c r="GB226" s="26"/>
      <c r="GC226" s="26"/>
      <c r="GD226" s="26"/>
      <c r="GE226" s="26"/>
      <c r="GF226" s="26"/>
      <c r="GG226" s="26"/>
      <c r="GH226" s="26"/>
      <c r="GI226" s="26"/>
      <c r="GJ226" s="26"/>
      <c r="GK226" s="26"/>
      <c r="GL226" s="26"/>
      <c r="GM226" s="26"/>
      <c r="GN226" s="26"/>
      <c r="GO226" s="26"/>
      <c r="GP226" s="26"/>
      <c r="GQ226" s="26"/>
      <c r="GR226" s="26"/>
      <c r="GS226" s="26"/>
      <c r="GT226" s="26"/>
      <c r="GU226" s="26"/>
      <c r="GV226" s="26"/>
      <c r="GW226" s="26"/>
      <c r="GX226" s="26"/>
      <c r="GY226" s="26"/>
      <c r="GZ226" s="26"/>
      <c r="HA226" s="26"/>
      <c r="HB226" s="26"/>
      <c r="HC226" s="26"/>
      <c r="HD226" s="26"/>
      <c r="HE226" s="26"/>
      <c r="HF226" s="26"/>
      <c r="HG226" s="26"/>
      <c r="HH226" s="26"/>
      <c r="HI226" s="26"/>
      <c r="HJ226" s="26"/>
      <c r="HK226" s="26"/>
      <c r="HL226" s="26"/>
      <c r="HM226" s="26"/>
      <c r="HN226" s="26"/>
      <c r="HO226" s="26"/>
      <c r="HP226" s="26"/>
      <c r="HQ226" s="26"/>
      <c r="HR226" s="26"/>
      <c r="HS226" s="26"/>
      <c r="HT226" s="26"/>
      <c r="HU226" s="26"/>
      <c r="HV226" s="26"/>
      <c r="HW226" s="26"/>
      <c r="HX226" s="26"/>
      <c r="HY226" s="26"/>
      <c r="HZ226" s="26"/>
      <c r="IA226" s="26"/>
      <c r="IB226" s="26"/>
      <c r="IC226" s="26"/>
      <c r="ID226" s="26"/>
      <c r="IE226" s="26"/>
      <c r="IF226" s="26"/>
      <c r="IG226" s="26"/>
      <c r="IH226" s="26"/>
      <c r="II226" s="26"/>
      <c r="IJ226" s="26"/>
      <c r="IK226" s="26"/>
      <c r="IL226" s="26"/>
      <c r="IM226" s="26"/>
      <c r="IN226" s="26"/>
      <c r="IO226" s="26"/>
      <c r="IP226" s="26"/>
      <c r="IQ226" s="26"/>
      <c r="IR226" s="26"/>
      <c r="IS226" s="26"/>
      <c r="IT226" s="26"/>
      <c r="IU226" s="26"/>
      <c r="IV226" s="26"/>
      <c r="IW226" s="26"/>
      <c r="IX226" s="26"/>
      <c r="IY226" s="26"/>
      <c r="IZ226" s="26"/>
      <c r="JA226" s="26"/>
      <c r="JB226" s="26"/>
      <c r="JC226" s="26"/>
      <c r="JD226" s="26"/>
      <c r="JE226" s="26"/>
      <c r="JF226" s="26"/>
      <c r="JG226" s="26"/>
      <c r="JH226" s="26"/>
      <c r="JI226" s="26"/>
      <c r="JJ226" s="26"/>
    </row>
    <row r="227" spans="1:270" s="6" customFormat="1" ht="20.100000000000001" customHeight="1" x14ac:dyDescent="0.25">
      <c r="A227" s="7"/>
      <c r="B227" s="20"/>
      <c r="C227" s="76"/>
      <c r="D227" s="76"/>
      <c r="E227" s="76"/>
      <c r="F227" s="7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  <c r="FJ227" s="26"/>
      <c r="FK227" s="26"/>
      <c r="FL227" s="26"/>
      <c r="FM227" s="26"/>
      <c r="FN227" s="26"/>
      <c r="FO227" s="26"/>
      <c r="FP227" s="26"/>
      <c r="FQ227" s="26"/>
      <c r="FR227" s="26"/>
      <c r="FS227" s="26"/>
      <c r="FT227" s="26"/>
      <c r="FU227" s="26"/>
      <c r="FV227" s="26"/>
      <c r="FW227" s="26"/>
      <c r="FX227" s="26"/>
      <c r="FY227" s="26"/>
      <c r="FZ227" s="26"/>
      <c r="GA227" s="26"/>
      <c r="GB227" s="26"/>
      <c r="GC227" s="26"/>
      <c r="GD227" s="26"/>
      <c r="GE227" s="26"/>
      <c r="GF227" s="26"/>
      <c r="GG227" s="26"/>
      <c r="GH227" s="26"/>
      <c r="GI227" s="26"/>
      <c r="GJ227" s="26"/>
      <c r="GK227" s="26"/>
      <c r="GL227" s="26"/>
      <c r="GM227" s="26"/>
      <c r="GN227" s="26"/>
      <c r="GO227" s="26"/>
      <c r="GP227" s="26"/>
      <c r="GQ227" s="26"/>
      <c r="GR227" s="26"/>
      <c r="GS227" s="26"/>
      <c r="GT227" s="26"/>
      <c r="GU227" s="26"/>
      <c r="GV227" s="26"/>
      <c r="GW227" s="26"/>
      <c r="GX227" s="26"/>
      <c r="GY227" s="26"/>
      <c r="GZ227" s="26"/>
      <c r="HA227" s="26"/>
      <c r="HB227" s="26"/>
      <c r="HC227" s="26"/>
      <c r="HD227" s="26"/>
      <c r="HE227" s="26"/>
      <c r="HF227" s="26"/>
      <c r="HG227" s="26"/>
      <c r="HH227" s="26"/>
      <c r="HI227" s="26"/>
      <c r="HJ227" s="26"/>
      <c r="HK227" s="26"/>
      <c r="HL227" s="26"/>
      <c r="HM227" s="26"/>
      <c r="HN227" s="26"/>
      <c r="HO227" s="26"/>
      <c r="HP227" s="26"/>
      <c r="HQ227" s="26"/>
      <c r="HR227" s="26"/>
      <c r="HS227" s="26"/>
      <c r="HT227" s="26"/>
      <c r="HU227" s="26"/>
      <c r="HV227" s="26"/>
      <c r="HW227" s="26"/>
      <c r="HX227" s="26"/>
      <c r="HY227" s="26"/>
      <c r="HZ227" s="26"/>
      <c r="IA227" s="26"/>
      <c r="IB227" s="26"/>
      <c r="IC227" s="26"/>
      <c r="ID227" s="26"/>
      <c r="IE227" s="26"/>
      <c r="IF227" s="26"/>
      <c r="IG227" s="26"/>
      <c r="IH227" s="26"/>
      <c r="II227" s="26"/>
      <c r="IJ227" s="26"/>
      <c r="IK227" s="26"/>
      <c r="IL227" s="26"/>
      <c r="IM227" s="26"/>
      <c r="IN227" s="26"/>
      <c r="IO227" s="26"/>
      <c r="IP227" s="26"/>
      <c r="IQ227" s="26"/>
      <c r="IR227" s="26"/>
      <c r="IS227" s="26"/>
      <c r="IT227" s="26"/>
      <c r="IU227" s="26"/>
      <c r="IV227" s="26"/>
      <c r="IW227" s="26"/>
      <c r="IX227" s="26"/>
      <c r="IY227" s="26"/>
      <c r="IZ227" s="26"/>
      <c r="JA227" s="26"/>
      <c r="JB227" s="26"/>
      <c r="JC227" s="26"/>
      <c r="JD227" s="26"/>
      <c r="JE227" s="26"/>
      <c r="JF227" s="26"/>
      <c r="JG227" s="26"/>
      <c r="JH227" s="26"/>
      <c r="JI227" s="26"/>
      <c r="JJ227" s="26"/>
    </row>
    <row r="228" spans="1:270" s="6" customFormat="1" ht="20.100000000000001" customHeight="1" x14ac:dyDescent="0.25">
      <c r="A228" s="7"/>
      <c r="B228" s="20"/>
      <c r="C228" s="76"/>
      <c r="D228" s="76"/>
      <c r="E228" s="76"/>
      <c r="F228" s="7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  <c r="FJ228" s="26"/>
      <c r="FK228" s="26"/>
      <c r="FL228" s="26"/>
      <c r="FM228" s="26"/>
      <c r="FN228" s="26"/>
      <c r="FO228" s="26"/>
      <c r="FP228" s="26"/>
      <c r="FQ228" s="26"/>
      <c r="FR228" s="26"/>
      <c r="FS228" s="26"/>
      <c r="FT228" s="26"/>
      <c r="FU228" s="26"/>
      <c r="FV228" s="26"/>
      <c r="FW228" s="26"/>
      <c r="FX228" s="26"/>
      <c r="FY228" s="26"/>
      <c r="FZ228" s="26"/>
      <c r="GA228" s="26"/>
      <c r="GB228" s="26"/>
      <c r="GC228" s="26"/>
      <c r="GD228" s="26"/>
      <c r="GE228" s="26"/>
      <c r="GF228" s="26"/>
      <c r="GG228" s="26"/>
      <c r="GH228" s="26"/>
      <c r="GI228" s="26"/>
      <c r="GJ228" s="26"/>
      <c r="GK228" s="26"/>
      <c r="GL228" s="26"/>
      <c r="GM228" s="26"/>
      <c r="GN228" s="26"/>
      <c r="GO228" s="26"/>
      <c r="GP228" s="26"/>
      <c r="GQ228" s="26"/>
      <c r="GR228" s="26"/>
      <c r="GS228" s="26"/>
      <c r="GT228" s="26"/>
      <c r="GU228" s="26"/>
      <c r="GV228" s="26"/>
      <c r="GW228" s="26"/>
      <c r="GX228" s="26"/>
      <c r="GY228" s="26"/>
      <c r="GZ228" s="26"/>
      <c r="HA228" s="26"/>
      <c r="HB228" s="26"/>
      <c r="HC228" s="26"/>
      <c r="HD228" s="26"/>
      <c r="HE228" s="26"/>
      <c r="HF228" s="26"/>
      <c r="HG228" s="26"/>
      <c r="HH228" s="26"/>
      <c r="HI228" s="26"/>
      <c r="HJ228" s="26"/>
      <c r="HK228" s="26"/>
      <c r="HL228" s="26"/>
      <c r="HM228" s="26"/>
      <c r="HN228" s="26"/>
      <c r="HO228" s="26"/>
      <c r="HP228" s="26"/>
      <c r="HQ228" s="26"/>
      <c r="HR228" s="26"/>
      <c r="HS228" s="26"/>
      <c r="HT228" s="26"/>
      <c r="HU228" s="26"/>
      <c r="HV228" s="26"/>
      <c r="HW228" s="26"/>
      <c r="HX228" s="26"/>
      <c r="HY228" s="26"/>
      <c r="HZ228" s="26"/>
      <c r="IA228" s="26"/>
      <c r="IB228" s="26"/>
      <c r="IC228" s="26"/>
      <c r="ID228" s="26"/>
      <c r="IE228" s="26"/>
      <c r="IF228" s="26"/>
      <c r="IG228" s="26"/>
      <c r="IH228" s="26"/>
      <c r="II228" s="26"/>
      <c r="IJ228" s="26"/>
      <c r="IK228" s="26"/>
      <c r="IL228" s="26"/>
      <c r="IM228" s="26"/>
      <c r="IN228" s="26"/>
      <c r="IO228" s="26"/>
      <c r="IP228" s="26"/>
      <c r="IQ228" s="26"/>
      <c r="IR228" s="26"/>
      <c r="IS228" s="26"/>
      <c r="IT228" s="26"/>
      <c r="IU228" s="26"/>
      <c r="IV228" s="26"/>
      <c r="IW228" s="26"/>
      <c r="IX228" s="26"/>
      <c r="IY228" s="26"/>
      <c r="IZ228" s="26"/>
      <c r="JA228" s="26"/>
      <c r="JB228" s="26"/>
      <c r="JC228" s="26"/>
      <c r="JD228" s="26"/>
      <c r="JE228" s="26"/>
      <c r="JF228" s="26"/>
      <c r="JG228" s="26"/>
      <c r="JH228" s="26"/>
      <c r="JI228" s="26"/>
      <c r="JJ228" s="26"/>
    </row>
    <row r="229" spans="1:270" s="6" customFormat="1" ht="20.100000000000001" customHeight="1" x14ac:dyDescent="0.25">
      <c r="A229" s="7"/>
      <c r="B229" s="20"/>
      <c r="C229" s="76"/>
      <c r="D229" s="76"/>
      <c r="E229" s="76"/>
      <c r="F229" s="7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  <c r="FJ229" s="26"/>
      <c r="FK229" s="26"/>
      <c r="FL229" s="26"/>
      <c r="FM229" s="26"/>
      <c r="FN229" s="26"/>
      <c r="FO229" s="26"/>
      <c r="FP229" s="26"/>
      <c r="FQ229" s="26"/>
      <c r="FR229" s="26"/>
      <c r="FS229" s="26"/>
      <c r="FT229" s="26"/>
      <c r="FU229" s="26"/>
      <c r="FV229" s="26"/>
      <c r="FW229" s="26"/>
      <c r="FX229" s="26"/>
      <c r="FY229" s="26"/>
      <c r="FZ229" s="26"/>
      <c r="GA229" s="26"/>
      <c r="GB229" s="26"/>
      <c r="GC229" s="26"/>
      <c r="GD229" s="26"/>
      <c r="GE229" s="26"/>
      <c r="GF229" s="26"/>
      <c r="GG229" s="26"/>
      <c r="GH229" s="26"/>
      <c r="GI229" s="26"/>
      <c r="GJ229" s="26"/>
      <c r="GK229" s="26"/>
      <c r="GL229" s="26"/>
      <c r="GM229" s="26"/>
      <c r="GN229" s="26"/>
      <c r="GO229" s="26"/>
      <c r="GP229" s="26"/>
      <c r="GQ229" s="26"/>
      <c r="GR229" s="26"/>
      <c r="GS229" s="26"/>
      <c r="GT229" s="26"/>
      <c r="GU229" s="26"/>
      <c r="GV229" s="26"/>
      <c r="GW229" s="26"/>
      <c r="GX229" s="26"/>
      <c r="GY229" s="26"/>
      <c r="GZ229" s="26"/>
      <c r="HA229" s="26"/>
      <c r="HB229" s="26"/>
      <c r="HC229" s="26"/>
      <c r="HD229" s="26"/>
      <c r="HE229" s="26"/>
      <c r="HF229" s="26"/>
      <c r="HG229" s="26"/>
      <c r="HH229" s="26"/>
      <c r="HI229" s="26"/>
      <c r="HJ229" s="26"/>
      <c r="HK229" s="26"/>
      <c r="HL229" s="26"/>
      <c r="HM229" s="26"/>
      <c r="HN229" s="26"/>
      <c r="HO229" s="26"/>
      <c r="HP229" s="26"/>
      <c r="HQ229" s="26"/>
      <c r="HR229" s="26"/>
      <c r="HS229" s="26"/>
      <c r="HT229" s="26"/>
      <c r="HU229" s="26"/>
      <c r="HV229" s="26"/>
      <c r="HW229" s="26"/>
      <c r="HX229" s="26"/>
      <c r="HY229" s="26"/>
      <c r="HZ229" s="26"/>
      <c r="IA229" s="26"/>
      <c r="IB229" s="26"/>
      <c r="IC229" s="26"/>
      <c r="ID229" s="26"/>
      <c r="IE229" s="26"/>
      <c r="IF229" s="26"/>
      <c r="IG229" s="26"/>
      <c r="IH229" s="26"/>
      <c r="II229" s="26"/>
      <c r="IJ229" s="26"/>
      <c r="IK229" s="26"/>
      <c r="IL229" s="26"/>
      <c r="IM229" s="26"/>
      <c r="IN229" s="26"/>
      <c r="IO229" s="26"/>
      <c r="IP229" s="26"/>
      <c r="IQ229" s="26"/>
      <c r="IR229" s="26"/>
      <c r="IS229" s="26"/>
      <c r="IT229" s="26"/>
      <c r="IU229" s="26"/>
      <c r="IV229" s="26"/>
      <c r="IW229" s="26"/>
      <c r="IX229" s="26"/>
      <c r="IY229" s="26"/>
      <c r="IZ229" s="26"/>
      <c r="JA229" s="26"/>
      <c r="JB229" s="26"/>
      <c r="JC229" s="26"/>
      <c r="JD229" s="26"/>
      <c r="JE229" s="26"/>
      <c r="JF229" s="26"/>
      <c r="JG229" s="26"/>
      <c r="JH229" s="26"/>
      <c r="JI229" s="26"/>
      <c r="JJ229" s="26"/>
    </row>
    <row r="230" spans="1:270" s="6" customFormat="1" ht="20.100000000000001" customHeight="1" x14ac:dyDescent="0.25">
      <c r="A230" s="7"/>
      <c r="B230" s="20"/>
      <c r="C230" s="76"/>
      <c r="D230" s="76"/>
      <c r="E230" s="76"/>
      <c r="F230" s="7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  <c r="FJ230" s="26"/>
      <c r="FK230" s="26"/>
      <c r="FL230" s="26"/>
      <c r="FM230" s="26"/>
      <c r="FN230" s="26"/>
      <c r="FO230" s="26"/>
      <c r="FP230" s="26"/>
      <c r="FQ230" s="26"/>
      <c r="FR230" s="26"/>
      <c r="FS230" s="26"/>
      <c r="FT230" s="26"/>
      <c r="FU230" s="26"/>
      <c r="FV230" s="26"/>
      <c r="FW230" s="26"/>
      <c r="FX230" s="26"/>
      <c r="FY230" s="26"/>
      <c r="FZ230" s="26"/>
      <c r="GA230" s="26"/>
      <c r="GB230" s="26"/>
      <c r="GC230" s="26"/>
      <c r="GD230" s="26"/>
      <c r="GE230" s="26"/>
      <c r="GF230" s="26"/>
      <c r="GG230" s="26"/>
      <c r="GH230" s="26"/>
      <c r="GI230" s="26"/>
      <c r="GJ230" s="26"/>
      <c r="GK230" s="26"/>
      <c r="GL230" s="26"/>
      <c r="GM230" s="26"/>
      <c r="GN230" s="26"/>
      <c r="GO230" s="26"/>
      <c r="GP230" s="26"/>
      <c r="GQ230" s="26"/>
      <c r="GR230" s="26"/>
      <c r="GS230" s="26"/>
      <c r="GT230" s="26"/>
      <c r="GU230" s="26"/>
      <c r="GV230" s="26"/>
      <c r="GW230" s="26"/>
      <c r="GX230" s="26"/>
      <c r="GY230" s="26"/>
      <c r="GZ230" s="26"/>
      <c r="HA230" s="26"/>
      <c r="HB230" s="26"/>
      <c r="HC230" s="26"/>
      <c r="HD230" s="26"/>
      <c r="HE230" s="26"/>
      <c r="HF230" s="26"/>
      <c r="HG230" s="26"/>
      <c r="HH230" s="26"/>
      <c r="HI230" s="26"/>
      <c r="HJ230" s="26"/>
      <c r="HK230" s="26"/>
      <c r="HL230" s="26"/>
      <c r="HM230" s="26"/>
      <c r="HN230" s="26"/>
      <c r="HO230" s="26"/>
      <c r="HP230" s="26"/>
      <c r="HQ230" s="26"/>
      <c r="HR230" s="26"/>
      <c r="HS230" s="26"/>
      <c r="HT230" s="26"/>
      <c r="HU230" s="26"/>
      <c r="HV230" s="26"/>
      <c r="HW230" s="26"/>
      <c r="HX230" s="26"/>
      <c r="HY230" s="26"/>
      <c r="HZ230" s="26"/>
      <c r="IA230" s="26"/>
      <c r="IB230" s="26"/>
      <c r="IC230" s="26"/>
      <c r="ID230" s="26"/>
      <c r="IE230" s="26"/>
      <c r="IF230" s="26"/>
      <c r="IG230" s="26"/>
      <c r="IH230" s="26"/>
      <c r="II230" s="26"/>
      <c r="IJ230" s="26"/>
      <c r="IK230" s="26"/>
      <c r="IL230" s="26"/>
      <c r="IM230" s="26"/>
      <c r="IN230" s="26"/>
      <c r="IO230" s="26"/>
      <c r="IP230" s="26"/>
      <c r="IQ230" s="26"/>
      <c r="IR230" s="26"/>
      <c r="IS230" s="26"/>
      <c r="IT230" s="26"/>
      <c r="IU230" s="26"/>
      <c r="IV230" s="26"/>
      <c r="IW230" s="26"/>
      <c r="IX230" s="26"/>
      <c r="IY230" s="26"/>
      <c r="IZ230" s="26"/>
      <c r="JA230" s="26"/>
      <c r="JB230" s="26"/>
      <c r="JC230" s="26"/>
      <c r="JD230" s="26"/>
      <c r="JE230" s="26"/>
      <c r="JF230" s="26"/>
      <c r="JG230" s="26"/>
      <c r="JH230" s="26"/>
      <c r="JI230" s="26"/>
      <c r="JJ230" s="26"/>
    </row>
    <row r="231" spans="1:270" s="6" customFormat="1" ht="20.100000000000001" customHeight="1" x14ac:dyDescent="0.25">
      <c r="A231" s="7"/>
      <c r="B231" s="20"/>
      <c r="C231" s="76"/>
      <c r="D231" s="76"/>
      <c r="E231" s="76"/>
      <c r="F231" s="7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  <c r="FJ231" s="26"/>
      <c r="FK231" s="26"/>
      <c r="FL231" s="26"/>
      <c r="FM231" s="26"/>
      <c r="FN231" s="26"/>
      <c r="FO231" s="26"/>
      <c r="FP231" s="26"/>
      <c r="FQ231" s="26"/>
      <c r="FR231" s="26"/>
      <c r="FS231" s="26"/>
      <c r="FT231" s="26"/>
      <c r="FU231" s="26"/>
      <c r="FV231" s="26"/>
      <c r="FW231" s="26"/>
      <c r="FX231" s="26"/>
      <c r="FY231" s="26"/>
      <c r="FZ231" s="26"/>
      <c r="GA231" s="26"/>
      <c r="GB231" s="26"/>
      <c r="GC231" s="26"/>
      <c r="GD231" s="26"/>
      <c r="GE231" s="26"/>
      <c r="GF231" s="26"/>
      <c r="GG231" s="26"/>
      <c r="GH231" s="26"/>
      <c r="GI231" s="26"/>
      <c r="GJ231" s="26"/>
      <c r="GK231" s="26"/>
      <c r="GL231" s="26"/>
      <c r="GM231" s="26"/>
      <c r="GN231" s="26"/>
      <c r="GO231" s="26"/>
      <c r="GP231" s="26"/>
      <c r="GQ231" s="26"/>
      <c r="GR231" s="26"/>
      <c r="GS231" s="26"/>
      <c r="GT231" s="26"/>
      <c r="GU231" s="26"/>
      <c r="GV231" s="26"/>
      <c r="GW231" s="26"/>
      <c r="GX231" s="26"/>
      <c r="GY231" s="26"/>
      <c r="GZ231" s="26"/>
      <c r="HA231" s="26"/>
      <c r="HB231" s="26"/>
      <c r="HC231" s="26"/>
      <c r="HD231" s="26"/>
      <c r="HE231" s="26"/>
      <c r="HF231" s="26"/>
      <c r="HG231" s="26"/>
      <c r="HH231" s="26"/>
      <c r="HI231" s="26"/>
      <c r="HJ231" s="26"/>
      <c r="HK231" s="26"/>
      <c r="HL231" s="26"/>
      <c r="HM231" s="26"/>
      <c r="HN231" s="26"/>
      <c r="HO231" s="26"/>
      <c r="HP231" s="26"/>
      <c r="HQ231" s="26"/>
      <c r="HR231" s="26"/>
      <c r="HS231" s="26"/>
      <c r="HT231" s="26"/>
      <c r="HU231" s="26"/>
      <c r="HV231" s="26"/>
      <c r="HW231" s="26"/>
      <c r="HX231" s="26"/>
      <c r="HY231" s="26"/>
      <c r="HZ231" s="26"/>
      <c r="IA231" s="26"/>
      <c r="IB231" s="26"/>
      <c r="IC231" s="26"/>
      <c r="ID231" s="26"/>
      <c r="IE231" s="26"/>
      <c r="IF231" s="26"/>
      <c r="IG231" s="26"/>
      <c r="IH231" s="26"/>
      <c r="II231" s="26"/>
      <c r="IJ231" s="26"/>
      <c r="IK231" s="26"/>
      <c r="IL231" s="26"/>
      <c r="IM231" s="26"/>
      <c r="IN231" s="26"/>
      <c r="IO231" s="26"/>
      <c r="IP231" s="26"/>
      <c r="IQ231" s="26"/>
      <c r="IR231" s="26"/>
      <c r="IS231" s="26"/>
      <c r="IT231" s="26"/>
      <c r="IU231" s="26"/>
      <c r="IV231" s="26"/>
      <c r="IW231" s="26"/>
      <c r="IX231" s="26"/>
      <c r="IY231" s="26"/>
      <c r="IZ231" s="26"/>
      <c r="JA231" s="26"/>
      <c r="JB231" s="26"/>
      <c r="JC231" s="26"/>
      <c r="JD231" s="26"/>
      <c r="JE231" s="26"/>
      <c r="JF231" s="26"/>
      <c r="JG231" s="26"/>
      <c r="JH231" s="26"/>
      <c r="JI231" s="26"/>
      <c r="JJ231" s="26"/>
    </row>
    <row r="232" spans="1:270" s="6" customFormat="1" ht="20.100000000000001" customHeight="1" x14ac:dyDescent="0.25">
      <c r="A232" s="7"/>
      <c r="B232" s="20"/>
      <c r="C232" s="76"/>
      <c r="D232" s="76"/>
      <c r="E232" s="76"/>
      <c r="F232" s="7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  <c r="FJ232" s="26"/>
      <c r="FK232" s="26"/>
      <c r="FL232" s="26"/>
      <c r="FM232" s="26"/>
      <c r="FN232" s="26"/>
      <c r="FO232" s="26"/>
      <c r="FP232" s="26"/>
      <c r="FQ232" s="26"/>
      <c r="FR232" s="26"/>
      <c r="FS232" s="26"/>
      <c r="FT232" s="26"/>
      <c r="FU232" s="26"/>
      <c r="FV232" s="26"/>
      <c r="FW232" s="26"/>
      <c r="FX232" s="26"/>
      <c r="FY232" s="26"/>
      <c r="FZ232" s="26"/>
      <c r="GA232" s="26"/>
      <c r="GB232" s="26"/>
      <c r="GC232" s="26"/>
      <c r="GD232" s="26"/>
      <c r="GE232" s="26"/>
      <c r="GF232" s="26"/>
      <c r="GG232" s="26"/>
      <c r="GH232" s="26"/>
      <c r="GI232" s="26"/>
      <c r="GJ232" s="26"/>
      <c r="GK232" s="26"/>
      <c r="GL232" s="26"/>
      <c r="GM232" s="26"/>
      <c r="GN232" s="26"/>
      <c r="GO232" s="26"/>
      <c r="GP232" s="26"/>
      <c r="GQ232" s="26"/>
      <c r="GR232" s="26"/>
      <c r="GS232" s="26"/>
      <c r="GT232" s="26"/>
      <c r="GU232" s="26"/>
      <c r="GV232" s="26"/>
      <c r="GW232" s="26"/>
      <c r="GX232" s="26"/>
      <c r="GY232" s="26"/>
      <c r="GZ232" s="26"/>
      <c r="HA232" s="26"/>
      <c r="HB232" s="26"/>
      <c r="HC232" s="26"/>
      <c r="HD232" s="26"/>
      <c r="HE232" s="26"/>
      <c r="HF232" s="26"/>
      <c r="HG232" s="26"/>
      <c r="HH232" s="26"/>
      <c r="HI232" s="26"/>
      <c r="HJ232" s="26"/>
      <c r="HK232" s="26"/>
      <c r="HL232" s="26"/>
      <c r="HM232" s="26"/>
      <c r="HN232" s="26"/>
      <c r="HO232" s="26"/>
      <c r="HP232" s="26"/>
      <c r="HQ232" s="26"/>
      <c r="HR232" s="26"/>
      <c r="HS232" s="26"/>
      <c r="HT232" s="26"/>
      <c r="HU232" s="26"/>
      <c r="HV232" s="26"/>
      <c r="HW232" s="26"/>
      <c r="HX232" s="26"/>
      <c r="HY232" s="26"/>
      <c r="HZ232" s="26"/>
      <c r="IA232" s="26"/>
      <c r="IB232" s="26"/>
      <c r="IC232" s="26"/>
      <c r="ID232" s="26"/>
      <c r="IE232" s="26"/>
      <c r="IF232" s="26"/>
      <c r="IG232" s="26"/>
      <c r="IH232" s="26"/>
      <c r="II232" s="26"/>
      <c r="IJ232" s="26"/>
      <c r="IK232" s="26"/>
      <c r="IL232" s="26"/>
      <c r="IM232" s="26"/>
      <c r="IN232" s="26"/>
      <c r="IO232" s="26"/>
      <c r="IP232" s="26"/>
      <c r="IQ232" s="26"/>
      <c r="IR232" s="26"/>
      <c r="IS232" s="26"/>
      <c r="IT232" s="26"/>
      <c r="IU232" s="26"/>
      <c r="IV232" s="26"/>
      <c r="IW232" s="26"/>
      <c r="IX232" s="26"/>
      <c r="IY232" s="26"/>
      <c r="IZ232" s="26"/>
      <c r="JA232" s="26"/>
      <c r="JB232" s="26"/>
      <c r="JC232" s="26"/>
      <c r="JD232" s="26"/>
      <c r="JE232" s="26"/>
      <c r="JF232" s="26"/>
      <c r="JG232" s="26"/>
      <c r="JH232" s="26"/>
      <c r="JI232" s="26"/>
      <c r="JJ232" s="26"/>
    </row>
    <row r="233" spans="1:270" s="6" customFormat="1" ht="20.100000000000001" customHeight="1" x14ac:dyDescent="0.25">
      <c r="A233" s="7"/>
      <c r="B233" s="20"/>
      <c r="C233" s="76"/>
      <c r="D233" s="76"/>
      <c r="E233" s="76"/>
      <c r="F233" s="7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  <c r="FJ233" s="26"/>
      <c r="FK233" s="26"/>
      <c r="FL233" s="26"/>
      <c r="FM233" s="26"/>
      <c r="FN233" s="26"/>
      <c r="FO233" s="26"/>
      <c r="FP233" s="26"/>
      <c r="FQ233" s="26"/>
      <c r="FR233" s="26"/>
      <c r="FS233" s="26"/>
      <c r="FT233" s="26"/>
      <c r="FU233" s="26"/>
      <c r="FV233" s="26"/>
      <c r="FW233" s="26"/>
      <c r="FX233" s="26"/>
      <c r="FY233" s="26"/>
      <c r="FZ233" s="26"/>
      <c r="GA233" s="26"/>
      <c r="GB233" s="26"/>
      <c r="GC233" s="26"/>
      <c r="GD233" s="26"/>
      <c r="GE233" s="26"/>
      <c r="GF233" s="26"/>
      <c r="GG233" s="26"/>
      <c r="GH233" s="26"/>
      <c r="GI233" s="26"/>
      <c r="GJ233" s="26"/>
      <c r="GK233" s="26"/>
      <c r="GL233" s="26"/>
      <c r="GM233" s="26"/>
      <c r="GN233" s="26"/>
      <c r="GO233" s="26"/>
      <c r="GP233" s="26"/>
      <c r="GQ233" s="26"/>
      <c r="GR233" s="26"/>
      <c r="GS233" s="26"/>
      <c r="GT233" s="26"/>
      <c r="GU233" s="26"/>
      <c r="GV233" s="26"/>
      <c r="GW233" s="26"/>
      <c r="GX233" s="26"/>
      <c r="GY233" s="26"/>
      <c r="GZ233" s="26"/>
      <c r="HA233" s="26"/>
      <c r="HB233" s="26"/>
      <c r="HC233" s="26"/>
      <c r="HD233" s="26"/>
      <c r="HE233" s="26"/>
      <c r="HF233" s="26"/>
      <c r="HG233" s="26"/>
      <c r="HH233" s="26"/>
      <c r="HI233" s="26"/>
      <c r="HJ233" s="26"/>
      <c r="HK233" s="26"/>
      <c r="HL233" s="26"/>
      <c r="HM233" s="26"/>
      <c r="HN233" s="26"/>
      <c r="HO233" s="26"/>
      <c r="HP233" s="26"/>
      <c r="HQ233" s="26"/>
      <c r="HR233" s="26"/>
      <c r="HS233" s="26"/>
      <c r="HT233" s="26"/>
      <c r="HU233" s="26"/>
      <c r="HV233" s="26"/>
      <c r="HW233" s="26"/>
      <c r="HX233" s="26"/>
      <c r="HY233" s="26"/>
      <c r="HZ233" s="26"/>
      <c r="IA233" s="26"/>
      <c r="IB233" s="26"/>
      <c r="IC233" s="26"/>
      <c r="ID233" s="26"/>
      <c r="IE233" s="26"/>
      <c r="IF233" s="26"/>
      <c r="IG233" s="26"/>
      <c r="IH233" s="26"/>
      <c r="II233" s="26"/>
      <c r="IJ233" s="26"/>
      <c r="IK233" s="26"/>
      <c r="IL233" s="26"/>
      <c r="IM233" s="26"/>
      <c r="IN233" s="26"/>
      <c r="IO233" s="26"/>
      <c r="IP233" s="26"/>
      <c r="IQ233" s="26"/>
      <c r="IR233" s="26"/>
      <c r="IS233" s="26"/>
      <c r="IT233" s="26"/>
      <c r="IU233" s="26"/>
      <c r="IV233" s="26"/>
      <c r="IW233" s="26"/>
      <c r="IX233" s="26"/>
      <c r="IY233" s="26"/>
      <c r="IZ233" s="26"/>
      <c r="JA233" s="26"/>
      <c r="JB233" s="26"/>
      <c r="JC233" s="26"/>
      <c r="JD233" s="26"/>
      <c r="JE233" s="26"/>
      <c r="JF233" s="26"/>
      <c r="JG233" s="26"/>
      <c r="JH233" s="26"/>
      <c r="JI233" s="26"/>
      <c r="JJ233" s="26"/>
    </row>
    <row r="234" spans="1:270" s="6" customFormat="1" ht="20.100000000000001" customHeight="1" x14ac:dyDescent="0.25">
      <c r="A234" s="7"/>
      <c r="B234" s="20"/>
      <c r="C234" s="76"/>
      <c r="D234" s="76"/>
      <c r="E234" s="76"/>
      <c r="F234" s="7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  <c r="FJ234" s="26"/>
      <c r="FK234" s="26"/>
      <c r="FL234" s="26"/>
      <c r="FM234" s="26"/>
      <c r="FN234" s="26"/>
      <c r="FO234" s="26"/>
      <c r="FP234" s="26"/>
      <c r="FQ234" s="26"/>
      <c r="FR234" s="26"/>
      <c r="FS234" s="26"/>
      <c r="FT234" s="26"/>
      <c r="FU234" s="26"/>
      <c r="FV234" s="26"/>
      <c r="FW234" s="26"/>
      <c r="FX234" s="26"/>
      <c r="FY234" s="26"/>
      <c r="FZ234" s="26"/>
      <c r="GA234" s="26"/>
      <c r="GB234" s="26"/>
      <c r="GC234" s="26"/>
      <c r="GD234" s="26"/>
      <c r="GE234" s="26"/>
      <c r="GF234" s="26"/>
      <c r="GG234" s="26"/>
      <c r="GH234" s="26"/>
      <c r="GI234" s="26"/>
      <c r="GJ234" s="26"/>
      <c r="GK234" s="26"/>
      <c r="GL234" s="26"/>
      <c r="GM234" s="26"/>
      <c r="GN234" s="26"/>
      <c r="GO234" s="26"/>
      <c r="GP234" s="26"/>
      <c r="GQ234" s="26"/>
      <c r="GR234" s="26"/>
      <c r="GS234" s="26"/>
      <c r="GT234" s="26"/>
      <c r="GU234" s="26"/>
      <c r="GV234" s="26"/>
      <c r="GW234" s="26"/>
      <c r="GX234" s="26"/>
      <c r="GY234" s="26"/>
      <c r="GZ234" s="26"/>
      <c r="HA234" s="26"/>
      <c r="HB234" s="26"/>
      <c r="HC234" s="26"/>
      <c r="HD234" s="26"/>
      <c r="HE234" s="26"/>
      <c r="HF234" s="26"/>
      <c r="HG234" s="26"/>
      <c r="HH234" s="26"/>
      <c r="HI234" s="26"/>
      <c r="HJ234" s="26"/>
      <c r="HK234" s="26"/>
      <c r="HL234" s="26"/>
      <c r="HM234" s="26"/>
      <c r="HN234" s="26"/>
      <c r="HO234" s="26"/>
      <c r="HP234" s="26"/>
      <c r="HQ234" s="26"/>
      <c r="HR234" s="26"/>
      <c r="HS234" s="26"/>
      <c r="HT234" s="26"/>
      <c r="HU234" s="26"/>
      <c r="HV234" s="26"/>
      <c r="HW234" s="26"/>
      <c r="HX234" s="26"/>
      <c r="HY234" s="26"/>
      <c r="HZ234" s="26"/>
      <c r="IA234" s="26"/>
      <c r="IB234" s="26"/>
      <c r="IC234" s="26"/>
      <c r="ID234" s="26"/>
      <c r="IE234" s="26"/>
      <c r="IF234" s="26"/>
      <c r="IG234" s="26"/>
      <c r="IH234" s="26"/>
      <c r="II234" s="26"/>
      <c r="IJ234" s="26"/>
      <c r="IK234" s="26"/>
      <c r="IL234" s="26"/>
      <c r="IM234" s="26"/>
      <c r="IN234" s="26"/>
      <c r="IO234" s="26"/>
      <c r="IP234" s="26"/>
      <c r="IQ234" s="26"/>
      <c r="IR234" s="26"/>
      <c r="IS234" s="26"/>
      <c r="IT234" s="26"/>
      <c r="IU234" s="26"/>
      <c r="IV234" s="26"/>
      <c r="IW234" s="26"/>
      <c r="IX234" s="26"/>
      <c r="IY234" s="26"/>
      <c r="IZ234" s="26"/>
      <c r="JA234" s="26"/>
      <c r="JB234" s="26"/>
      <c r="JC234" s="26"/>
      <c r="JD234" s="26"/>
      <c r="JE234" s="26"/>
      <c r="JF234" s="26"/>
      <c r="JG234" s="26"/>
      <c r="JH234" s="26"/>
      <c r="JI234" s="26"/>
      <c r="JJ234" s="26"/>
    </row>
    <row r="235" spans="1:270" s="6" customFormat="1" ht="20.100000000000001" customHeight="1" x14ac:dyDescent="0.25">
      <c r="A235" s="7"/>
      <c r="B235" s="20"/>
      <c r="C235" s="76"/>
      <c r="D235" s="76"/>
      <c r="E235" s="76"/>
      <c r="F235" s="7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  <c r="FJ235" s="26"/>
      <c r="FK235" s="26"/>
      <c r="FL235" s="26"/>
      <c r="FM235" s="26"/>
      <c r="FN235" s="26"/>
      <c r="FO235" s="26"/>
      <c r="FP235" s="26"/>
      <c r="FQ235" s="26"/>
      <c r="FR235" s="26"/>
      <c r="FS235" s="26"/>
      <c r="FT235" s="26"/>
      <c r="FU235" s="26"/>
      <c r="FV235" s="26"/>
      <c r="FW235" s="26"/>
      <c r="FX235" s="26"/>
      <c r="FY235" s="26"/>
      <c r="FZ235" s="26"/>
      <c r="GA235" s="26"/>
      <c r="GB235" s="26"/>
      <c r="GC235" s="26"/>
      <c r="GD235" s="26"/>
      <c r="GE235" s="26"/>
      <c r="GF235" s="26"/>
      <c r="GG235" s="26"/>
      <c r="GH235" s="26"/>
      <c r="GI235" s="26"/>
      <c r="GJ235" s="26"/>
      <c r="GK235" s="26"/>
      <c r="GL235" s="26"/>
      <c r="GM235" s="26"/>
      <c r="GN235" s="26"/>
      <c r="GO235" s="26"/>
      <c r="GP235" s="26"/>
      <c r="GQ235" s="26"/>
      <c r="GR235" s="26"/>
      <c r="GS235" s="26"/>
      <c r="GT235" s="26"/>
      <c r="GU235" s="26"/>
      <c r="GV235" s="26"/>
      <c r="GW235" s="26"/>
      <c r="GX235" s="26"/>
      <c r="GY235" s="26"/>
      <c r="GZ235" s="26"/>
      <c r="HA235" s="26"/>
      <c r="HB235" s="26"/>
      <c r="HC235" s="26"/>
      <c r="HD235" s="26"/>
      <c r="HE235" s="26"/>
      <c r="HF235" s="26"/>
      <c r="HG235" s="26"/>
      <c r="HH235" s="26"/>
      <c r="HI235" s="26"/>
      <c r="HJ235" s="26"/>
      <c r="HK235" s="26"/>
      <c r="HL235" s="26"/>
      <c r="HM235" s="26"/>
      <c r="HN235" s="26"/>
      <c r="HO235" s="26"/>
      <c r="HP235" s="26"/>
      <c r="HQ235" s="26"/>
      <c r="HR235" s="26"/>
      <c r="HS235" s="26"/>
      <c r="HT235" s="26"/>
      <c r="HU235" s="26"/>
      <c r="HV235" s="26"/>
      <c r="HW235" s="26"/>
      <c r="HX235" s="26"/>
      <c r="HY235" s="26"/>
      <c r="HZ235" s="26"/>
      <c r="IA235" s="26"/>
      <c r="IB235" s="26"/>
      <c r="IC235" s="26"/>
      <c r="ID235" s="26"/>
      <c r="IE235" s="26"/>
      <c r="IF235" s="26"/>
      <c r="IG235" s="26"/>
      <c r="IH235" s="26"/>
      <c r="II235" s="26"/>
      <c r="IJ235" s="26"/>
      <c r="IK235" s="26"/>
      <c r="IL235" s="26"/>
      <c r="IM235" s="26"/>
      <c r="IN235" s="26"/>
      <c r="IO235" s="26"/>
      <c r="IP235" s="26"/>
      <c r="IQ235" s="26"/>
      <c r="IR235" s="26"/>
      <c r="IS235" s="26"/>
      <c r="IT235" s="26"/>
      <c r="IU235" s="26"/>
      <c r="IV235" s="26"/>
      <c r="IW235" s="26"/>
      <c r="IX235" s="26"/>
      <c r="IY235" s="26"/>
      <c r="IZ235" s="26"/>
      <c r="JA235" s="26"/>
      <c r="JB235" s="26"/>
      <c r="JC235" s="26"/>
      <c r="JD235" s="26"/>
      <c r="JE235" s="26"/>
      <c r="JF235" s="26"/>
      <c r="JG235" s="26"/>
      <c r="JH235" s="26"/>
      <c r="JI235" s="26"/>
      <c r="JJ235" s="26"/>
    </row>
    <row r="236" spans="1:270" s="6" customFormat="1" ht="20.100000000000001" customHeight="1" x14ac:dyDescent="0.25">
      <c r="A236" s="7"/>
      <c r="B236" s="20"/>
      <c r="C236" s="76"/>
      <c r="D236" s="76"/>
      <c r="E236" s="76"/>
      <c r="F236" s="7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  <c r="FJ236" s="26"/>
      <c r="FK236" s="26"/>
      <c r="FL236" s="26"/>
      <c r="FM236" s="26"/>
      <c r="FN236" s="26"/>
      <c r="FO236" s="26"/>
      <c r="FP236" s="26"/>
      <c r="FQ236" s="26"/>
      <c r="FR236" s="26"/>
      <c r="FS236" s="26"/>
      <c r="FT236" s="26"/>
      <c r="FU236" s="26"/>
      <c r="FV236" s="26"/>
      <c r="FW236" s="26"/>
      <c r="FX236" s="26"/>
      <c r="FY236" s="26"/>
      <c r="FZ236" s="26"/>
      <c r="GA236" s="26"/>
      <c r="GB236" s="26"/>
      <c r="GC236" s="26"/>
      <c r="GD236" s="26"/>
      <c r="GE236" s="26"/>
      <c r="GF236" s="26"/>
      <c r="GG236" s="26"/>
      <c r="GH236" s="26"/>
      <c r="GI236" s="26"/>
      <c r="GJ236" s="26"/>
      <c r="GK236" s="26"/>
      <c r="GL236" s="26"/>
      <c r="GM236" s="26"/>
      <c r="GN236" s="26"/>
      <c r="GO236" s="26"/>
      <c r="GP236" s="26"/>
      <c r="GQ236" s="26"/>
      <c r="GR236" s="26"/>
      <c r="GS236" s="26"/>
      <c r="GT236" s="26"/>
      <c r="GU236" s="26"/>
      <c r="GV236" s="26"/>
      <c r="GW236" s="26"/>
      <c r="GX236" s="26"/>
      <c r="GY236" s="26"/>
      <c r="GZ236" s="26"/>
      <c r="HA236" s="26"/>
      <c r="HB236" s="26"/>
      <c r="HC236" s="26"/>
      <c r="HD236" s="26"/>
      <c r="HE236" s="26"/>
      <c r="HF236" s="26"/>
      <c r="HG236" s="26"/>
      <c r="HH236" s="26"/>
      <c r="HI236" s="26"/>
      <c r="HJ236" s="26"/>
      <c r="HK236" s="26"/>
      <c r="HL236" s="26"/>
      <c r="HM236" s="26"/>
      <c r="HN236" s="26"/>
      <c r="HO236" s="26"/>
      <c r="HP236" s="26"/>
      <c r="HQ236" s="26"/>
      <c r="HR236" s="26"/>
      <c r="HS236" s="26"/>
      <c r="HT236" s="26"/>
      <c r="HU236" s="26"/>
      <c r="HV236" s="26"/>
      <c r="HW236" s="26"/>
      <c r="HX236" s="26"/>
      <c r="HY236" s="26"/>
      <c r="HZ236" s="26"/>
      <c r="IA236" s="26"/>
      <c r="IB236" s="26"/>
      <c r="IC236" s="26"/>
      <c r="ID236" s="26"/>
      <c r="IE236" s="26"/>
      <c r="IF236" s="26"/>
      <c r="IG236" s="26"/>
      <c r="IH236" s="26"/>
      <c r="II236" s="26"/>
      <c r="IJ236" s="26"/>
      <c r="IK236" s="26"/>
      <c r="IL236" s="26"/>
      <c r="IM236" s="26"/>
      <c r="IN236" s="26"/>
      <c r="IO236" s="26"/>
      <c r="IP236" s="26"/>
      <c r="IQ236" s="26"/>
      <c r="IR236" s="26"/>
      <c r="IS236" s="26"/>
      <c r="IT236" s="26"/>
      <c r="IU236" s="26"/>
      <c r="IV236" s="26"/>
      <c r="IW236" s="26"/>
      <c r="IX236" s="26"/>
      <c r="IY236" s="26"/>
      <c r="IZ236" s="26"/>
      <c r="JA236" s="26"/>
      <c r="JB236" s="26"/>
      <c r="JC236" s="26"/>
      <c r="JD236" s="26"/>
      <c r="JE236" s="26"/>
      <c r="JF236" s="26"/>
      <c r="JG236" s="26"/>
      <c r="JH236" s="26"/>
      <c r="JI236" s="26"/>
      <c r="JJ236" s="26"/>
    </row>
    <row r="237" spans="1:270" s="6" customFormat="1" ht="20.100000000000001" customHeight="1" x14ac:dyDescent="0.25">
      <c r="A237" s="7"/>
      <c r="B237" s="20"/>
      <c r="C237" s="76"/>
      <c r="D237" s="76"/>
      <c r="E237" s="76"/>
      <c r="F237" s="7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  <c r="FJ237" s="26"/>
      <c r="FK237" s="26"/>
      <c r="FL237" s="26"/>
      <c r="FM237" s="26"/>
      <c r="FN237" s="26"/>
      <c r="FO237" s="26"/>
      <c r="FP237" s="26"/>
      <c r="FQ237" s="26"/>
      <c r="FR237" s="26"/>
      <c r="FS237" s="26"/>
      <c r="FT237" s="26"/>
      <c r="FU237" s="26"/>
      <c r="FV237" s="26"/>
      <c r="FW237" s="26"/>
      <c r="FX237" s="26"/>
      <c r="FY237" s="26"/>
      <c r="FZ237" s="26"/>
      <c r="GA237" s="26"/>
      <c r="GB237" s="26"/>
      <c r="GC237" s="26"/>
      <c r="GD237" s="26"/>
      <c r="GE237" s="26"/>
      <c r="GF237" s="26"/>
      <c r="GG237" s="26"/>
      <c r="GH237" s="26"/>
      <c r="GI237" s="26"/>
      <c r="GJ237" s="26"/>
      <c r="GK237" s="26"/>
      <c r="GL237" s="26"/>
      <c r="GM237" s="26"/>
      <c r="GN237" s="26"/>
      <c r="GO237" s="26"/>
      <c r="GP237" s="26"/>
      <c r="GQ237" s="26"/>
      <c r="GR237" s="26"/>
      <c r="GS237" s="26"/>
      <c r="GT237" s="26"/>
      <c r="GU237" s="26"/>
      <c r="GV237" s="26"/>
      <c r="GW237" s="26"/>
      <c r="GX237" s="26"/>
      <c r="GY237" s="26"/>
      <c r="GZ237" s="26"/>
      <c r="HA237" s="26"/>
      <c r="HB237" s="26"/>
      <c r="HC237" s="26"/>
      <c r="HD237" s="26"/>
      <c r="HE237" s="26"/>
      <c r="HF237" s="26"/>
      <c r="HG237" s="26"/>
      <c r="HH237" s="26"/>
      <c r="HI237" s="26"/>
      <c r="HJ237" s="26"/>
      <c r="HK237" s="26"/>
      <c r="HL237" s="26"/>
      <c r="HM237" s="26"/>
      <c r="HN237" s="26"/>
      <c r="HO237" s="26"/>
      <c r="HP237" s="26"/>
      <c r="HQ237" s="26"/>
      <c r="HR237" s="26"/>
      <c r="HS237" s="26"/>
      <c r="HT237" s="26"/>
      <c r="HU237" s="26"/>
      <c r="HV237" s="26"/>
      <c r="HW237" s="26"/>
      <c r="HX237" s="26"/>
      <c r="HY237" s="26"/>
      <c r="HZ237" s="26"/>
      <c r="IA237" s="26"/>
      <c r="IB237" s="26"/>
      <c r="IC237" s="26"/>
      <c r="ID237" s="26"/>
      <c r="IE237" s="26"/>
      <c r="IF237" s="26"/>
      <c r="IG237" s="26"/>
      <c r="IH237" s="26"/>
      <c r="II237" s="26"/>
      <c r="IJ237" s="26"/>
      <c r="IK237" s="26"/>
      <c r="IL237" s="26"/>
      <c r="IM237" s="26"/>
      <c r="IN237" s="26"/>
      <c r="IO237" s="26"/>
      <c r="IP237" s="26"/>
      <c r="IQ237" s="26"/>
      <c r="IR237" s="26"/>
      <c r="IS237" s="26"/>
      <c r="IT237" s="26"/>
      <c r="IU237" s="26"/>
      <c r="IV237" s="26"/>
      <c r="IW237" s="26"/>
      <c r="IX237" s="26"/>
      <c r="IY237" s="26"/>
      <c r="IZ237" s="26"/>
      <c r="JA237" s="26"/>
      <c r="JB237" s="26"/>
      <c r="JC237" s="26"/>
      <c r="JD237" s="26"/>
      <c r="JE237" s="26"/>
      <c r="JF237" s="26"/>
      <c r="JG237" s="26"/>
      <c r="JH237" s="26"/>
      <c r="JI237" s="26"/>
      <c r="JJ237" s="26"/>
    </row>
    <row r="238" spans="1:270" s="6" customFormat="1" ht="20.100000000000001" customHeight="1" x14ac:dyDescent="0.25">
      <c r="A238" s="7"/>
      <c r="B238" s="20"/>
      <c r="C238" s="76"/>
      <c r="D238" s="76"/>
      <c r="E238" s="76"/>
      <c r="F238" s="7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  <c r="FJ238" s="26"/>
      <c r="FK238" s="26"/>
      <c r="FL238" s="26"/>
      <c r="FM238" s="26"/>
      <c r="FN238" s="26"/>
      <c r="FO238" s="26"/>
      <c r="FP238" s="26"/>
      <c r="FQ238" s="26"/>
      <c r="FR238" s="26"/>
      <c r="FS238" s="26"/>
      <c r="FT238" s="26"/>
      <c r="FU238" s="26"/>
      <c r="FV238" s="26"/>
      <c r="FW238" s="26"/>
      <c r="FX238" s="26"/>
      <c r="FY238" s="26"/>
      <c r="FZ238" s="26"/>
      <c r="GA238" s="26"/>
      <c r="GB238" s="26"/>
      <c r="GC238" s="26"/>
      <c r="GD238" s="26"/>
      <c r="GE238" s="26"/>
      <c r="GF238" s="26"/>
      <c r="GG238" s="26"/>
      <c r="GH238" s="26"/>
      <c r="GI238" s="26"/>
      <c r="GJ238" s="26"/>
      <c r="GK238" s="26"/>
      <c r="GL238" s="26"/>
      <c r="GM238" s="26"/>
      <c r="GN238" s="26"/>
      <c r="GO238" s="26"/>
      <c r="GP238" s="26"/>
      <c r="GQ238" s="26"/>
      <c r="GR238" s="26"/>
      <c r="GS238" s="26"/>
      <c r="GT238" s="26"/>
      <c r="GU238" s="26"/>
      <c r="GV238" s="26"/>
      <c r="GW238" s="26"/>
      <c r="GX238" s="26"/>
      <c r="GY238" s="26"/>
      <c r="GZ238" s="26"/>
      <c r="HA238" s="26"/>
      <c r="HB238" s="26"/>
      <c r="HC238" s="26"/>
      <c r="HD238" s="26"/>
      <c r="HE238" s="26"/>
      <c r="HF238" s="26"/>
      <c r="HG238" s="26"/>
      <c r="HH238" s="26"/>
      <c r="HI238" s="26"/>
      <c r="HJ238" s="26"/>
      <c r="HK238" s="26"/>
      <c r="HL238" s="26"/>
      <c r="HM238" s="26"/>
      <c r="HN238" s="26"/>
      <c r="HO238" s="26"/>
      <c r="HP238" s="26"/>
      <c r="HQ238" s="26"/>
      <c r="HR238" s="26"/>
      <c r="HS238" s="26"/>
      <c r="HT238" s="26"/>
      <c r="HU238" s="26"/>
      <c r="HV238" s="26"/>
      <c r="HW238" s="26"/>
      <c r="HX238" s="26"/>
      <c r="HY238" s="26"/>
      <c r="HZ238" s="26"/>
      <c r="IA238" s="26"/>
      <c r="IB238" s="26"/>
      <c r="IC238" s="26"/>
      <c r="ID238" s="26"/>
      <c r="IE238" s="26"/>
      <c r="IF238" s="26"/>
      <c r="IG238" s="26"/>
      <c r="IH238" s="26"/>
      <c r="II238" s="26"/>
      <c r="IJ238" s="26"/>
      <c r="IK238" s="26"/>
      <c r="IL238" s="26"/>
      <c r="IM238" s="26"/>
      <c r="IN238" s="26"/>
      <c r="IO238" s="26"/>
      <c r="IP238" s="26"/>
      <c r="IQ238" s="26"/>
      <c r="IR238" s="26"/>
      <c r="IS238" s="26"/>
      <c r="IT238" s="26"/>
      <c r="IU238" s="26"/>
      <c r="IV238" s="26"/>
      <c r="IW238" s="26"/>
      <c r="IX238" s="26"/>
      <c r="IY238" s="26"/>
      <c r="IZ238" s="26"/>
      <c r="JA238" s="26"/>
      <c r="JB238" s="26"/>
      <c r="JC238" s="26"/>
      <c r="JD238" s="26"/>
      <c r="JE238" s="26"/>
      <c r="JF238" s="26"/>
      <c r="JG238" s="26"/>
      <c r="JH238" s="26"/>
      <c r="JI238" s="26"/>
      <c r="JJ238" s="26"/>
    </row>
    <row r="239" spans="1:270" s="6" customFormat="1" ht="20.100000000000001" customHeight="1" x14ac:dyDescent="0.25">
      <c r="A239" s="7"/>
      <c r="B239" s="20"/>
      <c r="C239" s="76"/>
      <c r="D239" s="76"/>
      <c r="E239" s="76"/>
      <c r="F239" s="7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  <c r="FJ239" s="26"/>
      <c r="FK239" s="26"/>
      <c r="FL239" s="26"/>
      <c r="FM239" s="26"/>
      <c r="FN239" s="26"/>
      <c r="FO239" s="26"/>
      <c r="FP239" s="26"/>
      <c r="FQ239" s="26"/>
      <c r="FR239" s="26"/>
      <c r="FS239" s="26"/>
      <c r="FT239" s="26"/>
      <c r="FU239" s="26"/>
      <c r="FV239" s="26"/>
      <c r="FW239" s="26"/>
      <c r="FX239" s="26"/>
      <c r="FY239" s="26"/>
      <c r="FZ239" s="26"/>
      <c r="GA239" s="26"/>
      <c r="GB239" s="26"/>
      <c r="GC239" s="26"/>
      <c r="GD239" s="26"/>
      <c r="GE239" s="26"/>
      <c r="GF239" s="26"/>
      <c r="GG239" s="26"/>
      <c r="GH239" s="26"/>
      <c r="GI239" s="26"/>
      <c r="GJ239" s="26"/>
      <c r="GK239" s="26"/>
      <c r="GL239" s="26"/>
      <c r="GM239" s="26"/>
      <c r="GN239" s="26"/>
      <c r="GO239" s="26"/>
      <c r="GP239" s="26"/>
      <c r="GQ239" s="26"/>
      <c r="GR239" s="26"/>
      <c r="GS239" s="26"/>
      <c r="GT239" s="26"/>
      <c r="GU239" s="26"/>
      <c r="GV239" s="26"/>
      <c r="GW239" s="26"/>
      <c r="GX239" s="26"/>
      <c r="GY239" s="26"/>
      <c r="GZ239" s="26"/>
      <c r="HA239" s="26"/>
      <c r="HB239" s="26"/>
      <c r="HC239" s="26"/>
      <c r="HD239" s="26"/>
      <c r="HE239" s="26"/>
      <c r="HF239" s="26"/>
      <c r="HG239" s="26"/>
      <c r="HH239" s="26"/>
      <c r="HI239" s="26"/>
      <c r="HJ239" s="26"/>
      <c r="HK239" s="26"/>
      <c r="HL239" s="26"/>
      <c r="HM239" s="26"/>
      <c r="HN239" s="26"/>
      <c r="HO239" s="26"/>
      <c r="HP239" s="26"/>
      <c r="HQ239" s="26"/>
      <c r="HR239" s="26"/>
      <c r="HS239" s="26"/>
      <c r="HT239" s="26"/>
      <c r="HU239" s="26"/>
      <c r="HV239" s="26"/>
      <c r="HW239" s="26"/>
      <c r="HX239" s="26"/>
      <c r="HY239" s="26"/>
      <c r="HZ239" s="26"/>
      <c r="IA239" s="26"/>
      <c r="IB239" s="26"/>
      <c r="IC239" s="26"/>
      <c r="ID239" s="26"/>
      <c r="IE239" s="26"/>
      <c r="IF239" s="26"/>
      <c r="IG239" s="26"/>
      <c r="IH239" s="26"/>
      <c r="II239" s="26"/>
      <c r="IJ239" s="26"/>
      <c r="IK239" s="26"/>
      <c r="IL239" s="26"/>
      <c r="IM239" s="26"/>
      <c r="IN239" s="26"/>
      <c r="IO239" s="26"/>
      <c r="IP239" s="26"/>
      <c r="IQ239" s="26"/>
      <c r="IR239" s="26"/>
      <c r="IS239" s="26"/>
      <c r="IT239" s="26"/>
      <c r="IU239" s="26"/>
      <c r="IV239" s="26"/>
      <c r="IW239" s="26"/>
      <c r="IX239" s="26"/>
      <c r="IY239" s="26"/>
      <c r="IZ239" s="26"/>
      <c r="JA239" s="26"/>
      <c r="JB239" s="26"/>
      <c r="JC239" s="26"/>
      <c r="JD239" s="26"/>
      <c r="JE239" s="26"/>
      <c r="JF239" s="26"/>
      <c r="JG239" s="26"/>
      <c r="JH239" s="26"/>
      <c r="JI239" s="26"/>
      <c r="JJ239" s="26"/>
    </row>
    <row r="240" spans="1:270" s="6" customFormat="1" ht="20.100000000000001" customHeight="1" x14ac:dyDescent="0.25">
      <c r="A240" s="7"/>
      <c r="B240" s="20"/>
      <c r="C240" s="76"/>
      <c r="D240" s="76"/>
      <c r="E240" s="76"/>
      <c r="F240" s="7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  <c r="FJ240" s="26"/>
      <c r="FK240" s="26"/>
      <c r="FL240" s="26"/>
      <c r="FM240" s="26"/>
      <c r="FN240" s="26"/>
      <c r="FO240" s="26"/>
      <c r="FP240" s="26"/>
      <c r="FQ240" s="26"/>
      <c r="FR240" s="26"/>
      <c r="FS240" s="26"/>
      <c r="FT240" s="26"/>
      <c r="FU240" s="26"/>
      <c r="FV240" s="26"/>
      <c r="FW240" s="26"/>
      <c r="FX240" s="26"/>
      <c r="FY240" s="26"/>
      <c r="FZ240" s="26"/>
      <c r="GA240" s="26"/>
      <c r="GB240" s="26"/>
      <c r="GC240" s="26"/>
      <c r="GD240" s="26"/>
      <c r="GE240" s="26"/>
      <c r="GF240" s="26"/>
      <c r="GG240" s="26"/>
      <c r="GH240" s="26"/>
      <c r="GI240" s="26"/>
      <c r="GJ240" s="26"/>
      <c r="GK240" s="26"/>
      <c r="GL240" s="26"/>
      <c r="GM240" s="26"/>
      <c r="GN240" s="26"/>
      <c r="GO240" s="26"/>
      <c r="GP240" s="26"/>
      <c r="GQ240" s="26"/>
      <c r="GR240" s="26"/>
      <c r="GS240" s="26"/>
      <c r="GT240" s="26"/>
      <c r="GU240" s="26"/>
      <c r="GV240" s="26"/>
      <c r="GW240" s="26"/>
      <c r="GX240" s="26"/>
      <c r="GY240" s="26"/>
      <c r="GZ240" s="26"/>
      <c r="HA240" s="26"/>
      <c r="HB240" s="26"/>
      <c r="HC240" s="26"/>
      <c r="HD240" s="26"/>
      <c r="HE240" s="26"/>
      <c r="HF240" s="26"/>
      <c r="HG240" s="26"/>
      <c r="HH240" s="26"/>
      <c r="HI240" s="26"/>
      <c r="HJ240" s="26"/>
      <c r="HK240" s="26"/>
      <c r="HL240" s="26"/>
      <c r="HM240" s="26"/>
      <c r="HN240" s="26"/>
      <c r="HO240" s="26"/>
      <c r="HP240" s="26"/>
      <c r="HQ240" s="26"/>
      <c r="HR240" s="26"/>
      <c r="HS240" s="26"/>
      <c r="HT240" s="26"/>
      <c r="HU240" s="26"/>
      <c r="HV240" s="26"/>
      <c r="HW240" s="26"/>
      <c r="HX240" s="26"/>
      <c r="HY240" s="26"/>
      <c r="HZ240" s="26"/>
      <c r="IA240" s="26"/>
      <c r="IB240" s="26"/>
      <c r="IC240" s="26"/>
      <c r="ID240" s="26"/>
      <c r="IE240" s="26"/>
      <c r="IF240" s="26"/>
      <c r="IG240" s="26"/>
      <c r="IH240" s="26"/>
      <c r="II240" s="26"/>
      <c r="IJ240" s="26"/>
      <c r="IK240" s="26"/>
      <c r="IL240" s="26"/>
      <c r="IM240" s="26"/>
      <c r="IN240" s="26"/>
      <c r="IO240" s="26"/>
      <c r="IP240" s="26"/>
      <c r="IQ240" s="26"/>
      <c r="IR240" s="26"/>
      <c r="IS240" s="26"/>
      <c r="IT240" s="26"/>
      <c r="IU240" s="26"/>
      <c r="IV240" s="26"/>
      <c r="IW240" s="26"/>
      <c r="IX240" s="26"/>
      <c r="IY240" s="26"/>
      <c r="IZ240" s="26"/>
      <c r="JA240" s="26"/>
      <c r="JB240" s="26"/>
      <c r="JC240" s="26"/>
      <c r="JD240" s="26"/>
      <c r="JE240" s="26"/>
      <c r="JF240" s="26"/>
      <c r="JG240" s="26"/>
      <c r="JH240" s="26"/>
      <c r="JI240" s="26"/>
      <c r="JJ240" s="26"/>
    </row>
    <row r="241" spans="1:270" s="6" customFormat="1" ht="20.100000000000001" customHeight="1" x14ac:dyDescent="0.25">
      <c r="A241" s="7"/>
      <c r="B241" s="20"/>
      <c r="C241" s="76"/>
      <c r="D241" s="76"/>
      <c r="E241" s="76"/>
      <c r="F241" s="7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  <c r="FJ241" s="26"/>
      <c r="FK241" s="26"/>
      <c r="FL241" s="26"/>
      <c r="FM241" s="26"/>
      <c r="FN241" s="26"/>
      <c r="FO241" s="26"/>
      <c r="FP241" s="26"/>
      <c r="FQ241" s="26"/>
      <c r="FR241" s="26"/>
      <c r="FS241" s="26"/>
      <c r="FT241" s="26"/>
      <c r="FU241" s="26"/>
      <c r="FV241" s="26"/>
      <c r="FW241" s="26"/>
      <c r="FX241" s="26"/>
      <c r="FY241" s="26"/>
      <c r="FZ241" s="26"/>
      <c r="GA241" s="26"/>
      <c r="GB241" s="26"/>
      <c r="GC241" s="26"/>
      <c r="GD241" s="26"/>
      <c r="GE241" s="26"/>
      <c r="GF241" s="26"/>
      <c r="GG241" s="26"/>
      <c r="GH241" s="26"/>
      <c r="GI241" s="26"/>
      <c r="GJ241" s="26"/>
      <c r="GK241" s="26"/>
      <c r="GL241" s="26"/>
      <c r="GM241" s="26"/>
      <c r="GN241" s="26"/>
      <c r="GO241" s="26"/>
      <c r="GP241" s="26"/>
      <c r="GQ241" s="26"/>
      <c r="GR241" s="26"/>
      <c r="GS241" s="26"/>
      <c r="GT241" s="26"/>
      <c r="GU241" s="26"/>
      <c r="GV241" s="26"/>
      <c r="GW241" s="26"/>
      <c r="GX241" s="26"/>
      <c r="GY241" s="26"/>
      <c r="GZ241" s="26"/>
      <c r="HA241" s="26"/>
      <c r="HB241" s="26"/>
      <c r="HC241" s="26"/>
      <c r="HD241" s="26"/>
      <c r="HE241" s="26"/>
      <c r="HF241" s="26"/>
      <c r="HG241" s="26"/>
      <c r="HH241" s="26"/>
      <c r="HI241" s="26"/>
      <c r="HJ241" s="26"/>
      <c r="HK241" s="26"/>
      <c r="HL241" s="26"/>
      <c r="HM241" s="26"/>
      <c r="HN241" s="26"/>
      <c r="HO241" s="26"/>
      <c r="HP241" s="26"/>
      <c r="HQ241" s="26"/>
      <c r="HR241" s="26"/>
      <c r="HS241" s="26"/>
      <c r="HT241" s="26"/>
      <c r="HU241" s="26"/>
      <c r="HV241" s="26"/>
      <c r="HW241" s="26"/>
      <c r="HX241" s="26"/>
      <c r="HY241" s="26"/>
      <c r="HZ241" s="26"/>
      <c r="IA241" s="26"/>
      <c r="IB241" s="26"/>
      <c r="IC241" s="26"/>
      <c r="ID241" s="26"/>
      <c r="IE241" s="26"/>
      <c r="IF241" s="26"/>
      <c r="IG241" s="26"/>
      <c r="IH241" s="26"/>
      <c r="II241" s="26"/>
      <c r="IJ241" s="26"/>
      <c r="IK241" s="26"/>
      <c r="IL241" s="26"/>
      <c r="IM241" s="26"/>
      <c r="IN241" s="26"/>
      <c r="IO241" s="26"/>
      <c r="IP241" s="26"/>
      <c r="IQ241" s="26"/>
      <c r="IR241" s="26"/>
      <c r="IS241" s="26"/>
      <c r="IT241" s="26"/>
      <c r="IU241" s="26"/>
      <c r="IV241" s="26"/>
      <c r="IW241" s="26"/>
      <c r="IX241" s="26"/>
      <c r="IY241" s="26"/>
      <c r="IZ241" s="26"/>
      <c r="JA241" s="26"/>
      <c r="JB241" s="26"/>
      <c r="JC241" s="26"/>
      <c r="JD241" s="26"/>
      <c r="JE241" s="26"/>
      <c r="JF241" s="26"/>
      <c r="JG241" s="26"/>
      <c r="JH241" s="26"/>
      <c r="JI241" s="26"/>
      <c r="JJ241" s="26"/>
    </row>
    <row r="242" spans="1:270" s="6" customFormat="1" ht="20.100000000000001" customHeight="1" x14ac:dyDescent="0.25">
      <c r="A242" s="7"/>
      <c r="B242" s="20"/>
      <c r="C242" s="76"/>
      <c r="D242" s="76"/>
      <c r="E242" s="76"/>
      <c r="F242" s="7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  <c r="FJ242" s="26"/>
      <c r="FK242" s="26"/>
      <c r="FL242" s="26"/>
      <c r="FM242" s="26"/>
      <c r="FN242" s="26"/>
      <c r="FO242" s="26"/>
      <c r="FP242" s="26"/>
      <c r="FQ242" s="26"/>
      <c r="FR242" s="26"/>
      <c r="FS242" s="26"/>
      <c r="FT242" s="26"/>
      <c r="FU242" s="26"/>
      <c r="FV242" s="26"/>
      <c r="FW242" s="26"/>
      <c r="FX242" s="26"/>
      <c r="FY242" s="26"/>
      <c r="FZ242" s="26"/>
      <c r="GA242" s="26"/>
      <c r="GB242" s="26"/>
      <c r="GC242" s="26"/>
      <c r="GD242" s="26"/>
      <c r="GE242" s="26"/>
      <c r="GF242" s="26"/>
      <c r="GG242" s="26"/>
      <c r="GH242" s="26"/>
      <c r="GI242" s="26"/>
      <c r="GJ242" s="26"/>
      <c r="GK242" s="26"/>
      <c r="GL242" s="26"/>
      <c r="GM242" s="26"/>
      <c r="GN242" s="26"/>
      <c r="GO242" s="26"/>
      <c r="GP242" s="26"/>
      <c r="GQ242" s="26"/>
      <c r="GR242" s="26"/>
      <c r="GS242" s="26"/>
      <c r="GT242" s="26"/>
      <c r="GU242" s="26"/>
      <c r="GV242" s="26"/>
      <c r="GW242" s="26"/>
      <c r="GX242" s="26"/>
      <c r="GY242" s="26"/>
      <c r="GZ242" s="26"/>
      <c r="HA242" s="26"/>
      <c r="HB242" s="26"/>
      <c r="HC242" s="26"/>
      <c r="HD242" s="26"/>
      <c r="HE242" s="26"/>
      <c r="HF242" s="26"/>
      <c r="HG242" s="26"/>
      <c r="HH242" s="26"/>
      <c r="HI242" s="26"/>
      <c r="HJ242" s="26"/>
      <c r="HK242" s="26"/>
      <c r="HL242" s="26"/>
      <c r="HM242" s="26"/>
      <c r="HN242" s="26"/>
      <c r="HO242" s="26"/>
      <c r="HP242" s="26"/>
      <c r="HQ242" s="26"/>
      <c r="HR242" s="26"/>
      <c r="HS242" s="26"/>
      <c r="HT242" s="26"/>
      <c r="HU242" s="26"/>
      <c r="HV242" s="26"/>
      <c r="HW242" s="26"/>
      <c r="HX242" s="26"/>
      <c r="HY242" s="26"/>
      <c r="HZ242" s="26"/>
      <c r="IA242" s="26"/>
      <c r="IB242" s="26"/>
      <c r="IC242" s="26"/>
      <c r="ID242" s="26"/>
      <c r="IE242" s="26"/>
      <c r="IF242" s="26"/>
      <c r="IG242" s="26"/>
      <c r="IH242" s="26"/>
      <c r="II242" s="26"/>
      <c r="IJ242" s="26"/>
      <c r="IK242" s="26"/>
      <c r="IL242" s="26"/>
      <c r="IM242" s="26"/>
      <c r="IN242" s="26"/>
      <c r="IO242" s="26"/>
      <c r="IP242" s="26"/>
      <c r="IQ242" s="26"/>
      <c r="IR242" s="26"/>
      <c r="IS242" s="26"/>
      <c r="IT242" s="26"/>
      <c r="IU242" s="26"/>
      <c r="IV242" s="26"/>
      <c r="IW242" s="26"/>
      <c r="IX242" s="26"/>
      <c r="IY242" s="26"/>
      <c r="IZ242" s="26"/>
      <c r="JA242" s="26"/>
      <c r="JB242" s="26"/>
      <c r="JC242" s="26"/>
      <c r="JD242" s="26"/>
      <c r="JE242" s="26"/>
      <c r="JF242" s="26"/>
      <c r="JG242" s="26"/>
      <c r="JH242" s="26"/>
      <c r="JI242" s="26"/>
      <c r="JJ242" s="26"/>
    </row>
    <row r="243" spans="1:270" s="6" customFormat="1" ht="20.100000000000001" customHeight="1" x14ac:dyDescent="0.25">
      <c r="A243" s="7"/>
      <c r="B243" s="20"/>
      <c r="C243" s="76"/>
      <c r="D243" s="76"/>
      <c r="E243" s="76"/>
      <c r="F243" s="7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  <c r="FJ243" s="26"/>
      <c r="FK243" s="26"/>
      <c r="FL243" s="26"/>
      <c r="FM243" s="26"/>
      <c r="FN243" s="26"/>
      <c r="FO243" s="26"/>
      <c r="FP243" s="26"/>
      <c r="FQ243" s="26"/>
      <c r="FR243" s="26"/>
      <c r="FS243" s="26"/>
      <c r="FT243" s="26"/>
      <c r="FU243" s="26"/>
      <c r="FV243" s="26"/>
      <c r="FW243" s="26"/>
      <c r="FX243" s="26"/>
      <c r="FY243" s="26"/>
      <c r="FZ243" s="26"/>
      <c r="GA243" s="26"/>
      <c r="GB243" s="26"/>
      <c r="GC243" s="26"/>
      <c r="GD243" s="26"/>
      <c r="GE243" s="26"/>
      <c r="GF243" s="26"/>
      <c r="GG243" s="26"/>
      <c r="GH243" s="26"/>
      <c r="GI243" s="26"/>
      <c r="GJ243" s="26"/>
      <c r="GK243" s="26"/>
      <c r="GL243" s="26"/>
      <c r="GM243" s="26"/>
      <c r="GN243" s="26"/>
      <c r="GO243" s="26"/>
      <c r="GP243" s="26"/>
      <c r="GQ243" s="26"/>
      <c r="GR243" s="26"/>
      <c r="GS243" s="26"/>
      <c r="GT243" s="26"/>
      <c r="GU243" s="26"/>
      <c r="GV243" s="26"/>
      <c r="GW243" s="26"/>
      <c r="GX243" s="26"/>
      <c r="GY243" s="26"/>
      <c r="GZ243" s="26"/>
      <c r="HA243" s="26"/>
      <c r="HB243" s="26"/>
      <c r="HC243" s="26"/>
      <c r="HD243" s="26"/>
      <c r="HE243" s="26"/>
      <c r="HF243" s="26"/>
      <c r="HG243" s="26"/>
      <c r="HH243" s="26"/>
      <c r="HI243" s="26"/>
      <c r="HJ243" s="26"/>
      <c r="HK243" s="26"/>
      <c r="HL243" s="26"/>
      <c r="HM243" s="26"/>
      <c r="HN243" s="26"/>
      <c r="HO243" s="26"/>
      <c r="HP243" s="26"/>
      <c r="HQ243" s="26"/>
      <c r="HR243" s="26"/>
      <c r="HS243" s="26"/>
      <c r="HT243" s="26"/>
      <c r="HU243" s="26"/>
      <c r="HV243" s="26"/>
      <c r="HW243" s="26"/>
      <c r="HX243" s="26"/>
      <c r="HY243" s="26"/>
      <c r="HZ243" s="26"/>
      <c r="IA243" s="26"/>
      <c r="IB243" s="26"/>
      <c r="IC243" s="26"/>
      <c r="ID243" s="26"/>
      <c r="IE243" s="26"/>
      <c r="IF243" s="26"/>
      <c r="IG243" s="26"/>
      <c r="IH243" s="26"/>
      <c r="II243" s="26"/>
      <c r="IJ243" s="26"/>
      <c r="IK243" s="26"/>
      <c r="IL243" s="26"/>
      <c r="IM243" s="26"/>
      <c r="IN243" s="26"/>
      <c r="IO243" s="26"/>
      <c r="IP243" s="26"/>
      <c r="IQ243" s="26"/>
      <c r="IR243" s="26"/>
      <c r="IS243" s="26"/>
      <c r="IT243" s="26"/>
      <c r="IU243" s="26"/>
      <c r="IV243" s="26"/>
      <c r="IW243" s="26"/>
      <c r="IX243" s="26"/>
      <c r="IY243" s="26"/>
      <c r="IZ243" s="26"/>
      <c r="JA243" s="26"/>
      <c r="JB243" s="26"/>
      <c r="JC243" s="26"/>
      <c r="JD243" s="26"/>
      <c r="JE243" s="26"/>
      <c r="JF243" s="26"/>
      <c r="JG243" s="26"/>
      <c r="JH243" s="26"/>
      <c r="JI243" s="26"/>
      <c r="JJ243" s="26"/>
    </row>
    <row r="244" spans="1:270" s="6" customFormat="1" ht="20.100000000000001" customHeight="1" x14ac:dyDescent="0.25">
      <c r="A244" s="7"/>
      <c r="B244" s="20"/>
      <c r="C244" s="76"/>
      <c r="D244" s="76"/>
      <c r="E244" s="76"/>
      <c r="F244" s="7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  <c r="FJ244" s="26"/>
      <c r="FK244" s="26"/>
      <c r="FL244" s="26"/>
      <c r="FM244" s="26"/>
      <c r="FN244" s="26"/>
      <c r="FO244" s="26"/>
      <c r="FP244" s="26"/>
      <c r="FQ244" s="26"/>
      <c r="FR244" s="26"/>
      <c r="FS244" s="26"/>
      <c r="FT244" s="26"/>
      <c r="FU244" s="26"/>
      <c r="FV244" s="26"/>
      <c r="FW244" s="26"/>
      <c r="FX244" s="26"/>
      <c r="FY244" s="26"/>
      <c r="FZ244" s="26"/>
      <c r="GA244" s="26"/>
      <c r="GB244" s="26"/>
      <c r="GC244" s="26"/>
      <c r="GD244" s="26"/>
      <c r="GE244" s="26"/>
      <c r="GF244" s="26"/>
      <c r="GG244" s="26"/>
      <c r="GH244" s="26"/>
      <c r="GI244" s="26"/>
      <c r="GJ244" s="26"/>
      <c r="GK244" s="26"/>
      <c r="GL244" s="26"/>
      <c r="GM244" s="26"/>
      <c r="GN244" s="26"/>
      <c r="GO244" s="26"/>
      <c r="GP244" s="26"/>
      <c r="GQ244" s="26"/>
      <c r="GR244" s="26"/>
      <c r="GS244" s="26"/>
      <c r="GT244" s="26"/>
      <c r="GU244" s="26"/>
      <c r="GV244" s="26"/>
      <c r="GW244" s="26"/>
      <c r="GX244" s="26"/>
      <c r="GY244" s="26"/>
      <c r="GZ244" s="26"/>
      <c r="HA244" s="26"/>
      <c r="HB244" s="26"/>
      <c r="HC244" s="26"/>
      <c r="HD244" s="26"/>
      <c r="HE244" s="26"/>
      <c r="HF244" s="26"/>
      <c r="HG244" s="26"/>
      <c r="HH244" s="26"/>
      <c r="HI244" s="26"/>
      <c r="HJ244" s="26"/>
      <c r="HK244" s="26"/>
      <c r="HL244" s="26"/>
      <c r="HM244" s="26"/>
      <c r="HN244" s="26"/>
      <c r="HO244" s="26"/>
      <c r="HP244" s="26"/>
      <c r="HQ244" s="26"/>
      <c r="HR244" s="26"/>
      <c r="HS244" s="26"/>
      <c r="HT244" s="26"/>
      <c r="HU244" s="26"/>
      <c r="HV244" s="26"/>
      <c r="HW244" s="26"/>
      <c r="HX244" s="26"/>
      <c r="HY244" s="26"/>
      <c r="HZ244" s="26"/>
      <c r="IA244" s="26"/>
      <c r="IB244" s="26"/>
      <c r="IC244" s="26"/>
      <c r="ID244" s="26"/>
      <c r="IE244" s="26"/>
      <c r="IF244" s="26"/>
      <c r="IG244" s="26"/>
      <c r="IH244" s="26"/>
      <c r="II244" s="26"/>
      <c r="IJ244" s="26"/>
      <c r="IK244" s="26"/>
      <c r="IL244" s="26"/>
      <c r="IM244" s="26"/>
      <c r="IN244" s="26"/>
      <c r="IO244" s="26"/>
      <c r="IP244" s="26"/>
      <c r="IQ244" s="26"/>
      <c r="IR244" s="26"/>
      <c r="IS244" s="26"/>
      <c r="IT244" s="26"/>
      <c r="IU244" s="26"/>
      <c r="IV244" s="26"/>
      <c r="IW244" s="26"/>
      <c r="IX244" s="26"/>
      <c r="IY244" s="26"/>
      <c r="IZ244" s="26"/>
      <c r="JA244" s="26"/>
      <c r="JB244" s="26"/>
      <c r="JC244" s="26"/>
      <c r="JD244" s="26"/>
      <c r="JE244" s="26"/>
      <c r="JF244" s="26"/>
      <c r="JG244" s="26"/>
      <c r="JH244" s="26"/>
      <c r="JI244" s="26"/>
      <c r="JJ244" s="26"/>
    </row>
    <row r="245" spans="1:270" s="6" customFormat="1" ht="20.100000000000001" customHeight="1" x14ac:dyDescent="0.25">
      <c r="A245" s="7"/>
      <c r="B245" s="20"/>
      <c r="C245" s="76"/>
      <c r="D245" s="76"/>
      <c r="E245" s="76"/>
      <c r="F245" s="7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  <c r="FJ245" s="26"/>
      <c r="FK245" s="26"/>
      <c r="FL245" s="26"/>
      <c r="FM245" s="26"/>
      <c r="FN245" s="26"/>
      <c r="FO245" s="26"/>
      <c r="FP245" s="26"/>
      <c r="FQ245" s="26"/>
      <c r="FR245" s="26"/>
      <c r="FS245" s="26"/>
      <c r="FT245" s="26"/>
      <c r="FU245" s="26"/>
      <c r="FV245" s="26"/>
      <c r="FW245" s="26"/>
      <c r="FX245" s="26"/>
      <c r="FY245" s="26"/>
      <c r="FZ245" s="26"/>
      <c r="GA245" s="26"/>
      <c r="GB245" s="26"/>
      <c r="GC245" s="26"/>
      <c r="GD245" s="26"/>
      <c r="GE245" s="26"/>
      <c r="GF245" s="26"/>
      <c r="GG245" s="26"/>
      <c r="GH245" s="26"/>
      <c r="GI245" s="26"/>
      <c r="GJ245" s="26"/>
      <c r="GK245" s="26"/>
      <c r="GL245" s="26"/>
      <c r="GM245" s="26"/>
      <c r="GN245" s="26"/>
      <c r="GO245" s="26"/>
      <c r="GP245" s="26"/>
      <c r="GQ245" s="26"/>
      <c r="GR245" s="26"/>
      <c r="GS245" s="26"/>
      <c r="GT245" s="26"/>
      <c r="GU245" s="26"/>
      <c r="GV245" s="26"/>
      <c r="GW245" s="26"/>
      <c r="GX245" s="26"/>
      <c r="GY245" s="26"/>
      <c r="GZ245" s="26"/>
      <c r="HA245" s="26"/>
      <c r="HB245" s="26"/>
      <c r="HC245" s="26"/>
      <c r="HD245" s="26"/>
      <c r="HE245" s="26"/>
      <c r="HF245" s="26"/>
      <c r="HG245" s="26"/>
      <c r="HH245" s="26"/>
      <c r="HI245" s="26"/>
      <c r="HJ245" s="26"/>
      <c r="HK245" s="26"/>
      <c r="HL245" s="26"/>
      <c r="HM245" s="26"/>
      <c r="HN245" s="26"/>
      <c r="HO245" s="26"/>
      <c r="HP245" s="26"/>
      <c r="HQ245" s="26"/>
      <c r="HR245" s="26"/>
      <c r="HS245" s="26"/>
      <c r="HT245" s="26"/>
      <c r="HU245" s="26"/>
      <c r="HV245" s="26"/>
      <c r="HW245" s="26"/>
      <c r="HX245" s="26"/>
      <c r="HY245" s="26"/>
      <c r="HZ245" s="26"/>
      <c r="IA245" s="26"/>
      <c r="IB245" s="26"/>
      <c r="IC245" s="26"/>
      <c r="ID245" s="26"/>
      <c r="IE245" s="26"/>
      <c r="IF245" s="26"/>
      <c r="IG245" s="26"/>
      <c r="IH245" s="26"/>
      <c r="II245" s="26"/>
      <c r="IJ245" s="26"/>
      <c r="IK245" s="26"/>
      <c r="IL245" s="26"/>
      <c r="IM245" s="26"/>
      <c r="IN245" s="26"/>
      <c r="IO245" s="26"/>
      <c r="IP245" s="26"/>
      <c r="IQ245" s="26"/>
      <c r="IR245" s="26"/>
      <c r="IS245" s="26"/>
      <c r="IT245" s="26"/>
      <c r="IU245" s="26"/>
      <c r="IV245" s="26"/>
      <c r="IW245" s="26"/>
      <c r="IX245" s="26"/>
      <c r="IY245" s="26"/>
      <c r="IZ245" s="26"/>
      <c r="JA245" s="26"/>
      <c r="JB245" s="26"/>
      <c r="JC245" s="26"/>
      <c r="JD245" s="26"/>
      <c r="JE245" s="26"/>
      <c r="JF245" s="26"/>
      <c r="JG245" s="26"/>
      <c r="JH245" s="26"/>
      <c r="JI245" s="26"/>
      <c r="JJ245" s="26"/>
    </row>
    <row r="246" spans="1:270" s="6" customFormat="1" ht="20.100000000000001" customHeight="1" x14ac:dyDescent="0.25">
      <c r="A246" s="7"/>
      <c r="B246" s="20"/>
      <c r="C246" s="76"/>
      <c r="D246" s="76"/>
      <c r="E246" s="76"/>
      <c r="F246" s="7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  <c r="FJ246" s="26"/>
      <c r="FK246" s="26"/>
      <c r="FL246" s="26"/>
      <c r="FM246" s="26"/>
      <c r="FN246" s="26"/>
      <c r="FO246" s="26"/>
      <c r="FP246" s="26"/>
      <c r="FQ246" s="26"/>
      <c r="FR246" s="26"/>
      <c r="FS246" s="26"/>
      <c r="FT246" s="26"/>
      <c r="FU246" s="26"/>
      <c r="FV246" s="26"/>
      <c r="FW246" s="26"/>
      <c r="FX246" s="26"/>
      <c r="FY246" s="26"/>
      <c r="FZ246" s="26"/>
      <c r="GA246" s="26"/>
      <c r="GB246" s="26"/>
      <c r="GC246" s="26"/>
      <c r="GD246" s="26"/>
      <c r="GE246" s="26"/>
      <c r="GF246" s="26"/>
      <c r="GG246" s="26"/>
      <c r="GH246" s="26"/>
      <c r="GI246" s="26"/>
      <c r="GJ246" s="26"/>
      <c r="GK246" s="26"/>
      <c r="GL246" s="26"/>
      <c r="GM246" s="26"/>
      <c r="GN246" s="26"/>
      <c r="GO246" s="26"/>
      <c r="GP246" s="26"/>
      <c r="GQ246" s="26"/>
      <c r="GR246" s="26"/>
      <c r="GS246" s="26"/>
      <c r="GT246" s="26"/>
      <c r="GU246" s="26"/>
      <c r="GV246" s="26"/>
      <c r="GW246" s="26"/>
      <c r="GX246" s="26"/>
      <c r="GY246" s="26"/>
      <c r="GZ246" s="26"/>
      <c r="HA246" s="26"/>
      <c r="HB246" s="26"/>
      <c r="HC246" s="26"/>
      <c r="HD246" s="26"/>
      <c r="HE246" s="26"/>
      <c r="HF246" s="26"/>
      <c r="HG246" s="26"/>
      <c r="HH246" s="26"/>
      <c r="HI246" s="26"/>
      <c r="HJ246" s="26"/>
      <c r="HK246" s="26"/>
      <c r="HL246" s="26"/>
      <c r="HM246" s="26"/>
      <c r="HN246" s="26"/>
      <c r="HO246" s="26"/>
      <c r="HP246" s="26"/>
      <c r="HQ246" s="26"/>
      <c r="HR246" s="26"/>
      <c r="HS246" s="26"/>
      <c r="HT246" s="26"/>
      <c r="HU246" s="26"/>
      <c r="HV246" s="26"/>
      <c r="HW246" s="26"/>
      <c r="HX246" s="26"/>
      <c r="HY246" s="26"/>
      <c r="HZ246" s="26"/>
      <c r="IA246" s="26"/>
      <c r="IB246" s="26"/>
      <c r="IC246" s="26"/>
      <c r="ID246" s="26"/>
      <c r="IE246" s="26"/>
      <c r="IF246" s="26"/>
      <c r="IG246" s="26"/>
      <c r="IH246" s="26"/>
      <c r="II246" s="26"/>
      <c r="IJ246" s="26"/>
      <c r="IK246" s="26"/>
      <c r="IL246" s="26"/>
      <c r="IM246" s="26"/>
      <c r="IN246" s="26"/>
      <c r="IO246" s="26"/>
      <c r="IP246" s="26"/>
      <c r="IQ246" s="26"/>
      <c r="IR246" s="26"/>
      <c r="IS246" s="26"/>
      <c r="IT246" s="26"/>
      <c r="IU246" s="26"/>
      <c r="IV246" s="26"/>
      <c r="IW246" s="26"/>
      <c r="IX246" s="26"/>
      <c r="IY246" s="26"/>
      <c r="IZ246" s="26"/>
      <c r="JA246" s="26"/>
      <c r="JB246" s="26"/>
      <c r="JC246" s="26"/>
      <c r="JD246" s="26"/>
      <c r="JE246" s="26"/>
      <c r="JF246" s="26"/>
      <c r="JG246" s="26"/>
      <c r="JH246" s="26"/>
      <c r="JI246" s="26"/>
      <c r="JJ246" s="26"/>
    </row>
    <row r="247" spans="1:270" s="6" customFormat="1" ht="20.100000000000001" customHeight="1" x14ac:dyDescent="0.25">
      <c r="A247" s="7"/>
      <c r="B247" s="20"/>
      <c r="C247" s="76"/>
      <c r="D247" s="76"/>
      <c r="E247" s="76"/>
      <c r="F247" s="7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  <c r="FJ247" s="26"/>
      <c r="FK247" s="26"/>
      <c r="FL247" s="26"/>
      <c r="FM247" s="26"/>
      <c r="FN247" s="26"/>
      <c r="FO247" s="26"/>
      <c r="FP247" s="26"/>
      <c r="FQ247" s="26"/>
      <c r="FR247" s="26"/>
      <c r="FS247" s="26"/>
      <c r="FT247" s="26"/>
      <c r="FU247" s="26"/>
      <c r="FV247" s="26"/>
      <c r="FW247" s="26"/>
      <c r="FX247" s="26"/>
      <c r="FY247" s="26"/>
      <c r="FZ247" s="26"/>
      <c r="GA247" s="26"/>
      <c r="GB247" s="26"/>
      <c r="GC247" s="26"/>
      <c r="GD247" s="26"/>
      <c r="GE247" s="26"/>
      <c r="GF247" s="26"/>
      <c r="GG247" s="26"/>
      <c r="GH247" s="26"/>
      <c r="GI247" s="26"/>
      <c r="GJ247" s="26"/>
      <c r="GK247" s="26"/>
      <c r="GL247" s="26"/>
      <c r="GM247" s="26"/>
      <c r="GN247" s="26"/>
      <c r="GO247" s="26"/>
      <c r="GP247" s="26"/>
      <c r="GQ247" s="26"/>
      <c r="GR247" s="26"/>
      <c r="GS247" s="26"/>
      <c r="GT247" s="26"/>
      <c r="GU247" s="26"/>
      <c r="GV247" s="26"/>
      <c r="GW247" s="26"/>
      <c r="GX247" s="26"/>
      <c r="GY247" s="26"/>
      <c r="GZ247" s="26"/>
      <c r="HA247" s="26"/>
      <c r="HB247" s="26"/>
      <c r="HC247" s="26"/>
      <c r="HD247" s="26"/>
      <c r="HE247" s="26"/>
      <c r="HF247" s="26"/>
      <c r="HG247" s="26"/>
      <c r="HH247" s="26"/>
      <c r="HI247" s="26"/>
      <c r="HJ247" s="26"/>
      <c r="HK247" s="26"/>
      <c r="HL247" s="26"/>
      <c r="HM247" s="26"/>
      <c r="HN247" s="26"/>
      <c r="HO247" s="26"/>
      <c r="HP247" s="26"/>
      <c r="HQ247" s="26"/>
      <c r="HR247" s="26"/>
      <c r="HS247" s="26"/>
      <c r="HT247" s="26"/>
      <c r="HU247" s="26"/>
      <c r="HV247" s="26"/>
      <c r="HW247" s="26"/>
      <c r="HX247" s="26"/>
      <c r="HY247" s="26"/>
      <c r="HZ247" s="26"/>
      <c r="IA247" s="26"/>
      <c r="IB247" s="26"/>
      <c r="IC247" s="26"/>
      <c r="ID247" s="26"/>
      <c r="IE247" s="26"/>
      <c r="IF247" s="26"/>
      <c r="IG247" s="26"/>
      <c r="IH247" s="26"/>
      <c r="II247" s="26"/>
      <c r="IJ247" s="26"/>
      <c r="IK247" s="26"/>
      <c r="IL247" s="26"/>
      <c r="IM247" s="26"/>
      <c r="IN247" s="26"/>
      <c r="IO247" s="26"/>
      <c r="IP247" s="26"/>
      <c r="IQ247" s="26"/>
      <c r="IR247" s="26"/>
      <c r="IS247" s="26"/>
      <c r="IT247" s="26"/>
      <c r="IU247" s="26"/>
      <c r="IV247" s="26"/>
      <c r="IW247" s="26"/>
      <c r="IX247" s="26"/>
      <c r="IY247" s="26"/>
      <c r="IZ247" s="26"/>
      <c r="JA247" s="26"/>
      <c r="JB247" s="26"/>
      <c r="JC247" s="26"/>
      <c r="JD247" s="26"/>
      <c r="JE247" s="26"/>
      <c r="JF247" s="26"/>
      <c r="JG247" s="26"/>
      <c r="JH247" s="26"/>
      <c r="JI247" s="26"/>
      <c r="JJ247" s="26"/>
    </row>
    <row r="248" spans="1:270" s="6" customFormat="1" ht="20.100000000000001" customHeight="1" x14ac:dyDescent="0.25">
      <c r="A248" s="7"/>
      <c r="B248" s="20"/>
      <c r="C248" s="76"/>
      <c r="D248" s="76"/>
      <c r="E248" s="76"/>
      <c r="F248" s="7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  <c r="FJ248" s="26"/>
      <c r="FK248" s="26"/>
      <c r="FL248" s="26"/>
      <c r="FM248" s="26"/>
      <c r="FN248" s="26"/>
      <c r="FO248" s="26"/>
      <c r="FP248" s="26"/>
      <c r="FQ248" s="26"/>
      <c r="FR248" s="26"/>
      <c r="FS248" s="26"/>
      <c r="FT248" s="26"/>
      <c r="FU248" s="26"/>
      <c r="FV248" s="26"/>
      <c r="FW248" s="26"/>
      <c r="FX248" s="26"/>
      <c r="FY248" s="26"/>
      <c r="FZ248" s="26"/>
      <c r="GA248" s="26"/>
      <c r="GB248" s="26"/>
      <c r="GC248" s="26"/>
      <c r="GD248" s="26"/>
      <c r="GE248" s="26"/>
      <c r="GF248" s="26"/>
      <c r="GG248" s="26"/>
      <c r="GH248" s="26"/>
      <c r="GI248" s="26"/>
      <c r="GJ248" s="26"/>
      <c r="GK248" s="26"/>
      <c r="GL248" s="26"/>
      <c r="GM248" s="26"/>
      <c r="GN248" s="26"/>
      <c r="GO248" s="26"/>
      <c r="GP248" s="26"/>
      <c r="GQ248" s="26"/>
      <c r="GR248" s="26"/>
      <c r="GS248" s="26"/>
      <c r="GT248" s="26"/>
      <c r="GU248" s="26"/>
      <c r="GV248" s="26"/>
      <c r="GW248" s="26"/>
      <c r="GX248" s="26"/>
      <c r="GY248" s="26"/>
      <c r="GZ248" s="26"/>
      <c r="HA248" s="26"/>
      <c r="HB248" s="26"/>
      <c r="HC248" s="26"/>
      <c r="HD248" s="26"/>
      <c r="HE248" s="26"/>
      <c r="HF248" s="26"/>
      <c r="HG248" s="26"/>
      <c r="HH248" s="26"/>
      <c r="HI248" s="26"/>
      <c r="HJ248" s="26"/>
      <c r="HK248" s="26"/>
      <c r="HL248" s="26"/>
      <c r="HM248" s="26"/>
      <c r="HN248" s="26"/>
      <c r="HO248" s="26"/>
      <c r="HP248" s="26"/>
      <c r="HQ248" s="26"/>
      <c r="HR248" s="26"/>
      <c r="HS248" s="26"/>
      <c r="HT248" s="26"/>
      <c r="HU248" s="26"/>
      <c r="HV248" s="26"/>
      <c r="HW248" s="26"/>
      <c r="HX248" s="26"/>
      <c r="HY248" s="26"/>
      <c r="HZ248" s="26"/>
      <c r="IA248" s="26"/>
      <c r="IB248" s="26"/>
      <c r="IC248" s="26"/>
      <c r="ID248" s="26"/>
      <c r="IE248" s="26"/>
      <c r="IF248" s="26"/>
      <c r="IG248" s="26"/>
      <c r="IH248" s="26"/>
      <c r="II248" s="26"/>
      <c r="IJ248" s="26"/>
      <c r="IK248" s="26"/>
      <c r="IL248" s="26"/>
      <c r="IM248" s="26"/>
      <c r="IN248" s="26"/>
      <c r="IO248" s="26"/>
      <c r="IP248" s="26"/>
      <c r="IQ248" s="26"/>
      <c r="IR248" s="26"/>
      <c r="IS248" s="26"/>
      <c r="IT248" s="26"/>
      <c r="IU248" s="26"/>
      <c r="IV248" s="26"/>
      <c r="IW248" s="26"/>
      <c r="IX248" s="26"/>
      <c r="IY248" s="26"/>
      <c r="IZ248" s="26"/>
      <c r="JA248" s="26"/>
      <c r="JB248" s="26"/>
      <c r="JC248" s="26"/>
      <c r="JD248" s="26"/>
      <c r="JE248" s="26"/>
      <c r="JF248" s="26"/>
      <c r="JG248" s="26"/>
      <c r="JH248" s="26"/>
      <c r="JI248" s="26"/>
      <c r="JJ248" s="26"/>
    </row>
    <row r="249" spans="1:270" s="6" customFormat="1" ht="20.100000000000001" customHeight="1" x14ac:dyDescent="0.25">
      <c r="A249" s="7"/>
      <c r="B249" s="20"/>
      <c r="C249" s="76"/>
      <c r="D249" s="76"/>
      <c r="E249" s="76"/>
      <c r="F249" s="7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  <c r="FJ249" s="26"/>
      <c r="FK249" s="26"/>
      <c r="FL249" s="26"/>
      <c r="FM249" s="26"/>
      <c r="FN249" s="26"/>
      <c r="FO249" s="26"/>
      <c r="FP249" s="26"/>
      <c r="FQ249" s="26"/>
      <c r="FR249" s="26"/>
      <c r="FS249" s="26"/>
      <c r="FT249" s="26"/>
      <c r="FU249" s="26"/>
      <c r="FV249" s="26"/>
      <c r="FW249" s="26"/>
      <c r="FX249" s="26"/>
      <c r="FY249" s="26"/>
      <c r="FZ249" s="26"/>
      <c r="GA249" s="26"/>
      <c r="GB249" s="26"/>
      <c r="GC249" s="26"/>
      <c r="GD249" s="26"/>
      <c r="GE249" s="26"/>
      <c r="GF249" s="26"/>
      <c r="GG249" s="26"/>
      <c r="GH249" s="26"/>
      <c r="GI249" s="26"/>
      <c r="GJ249" s="26"/>
      <c r="GK249" s="26"/>
      <c r="GL249" s="26"/>
      <c r="GM249" s="26"/>
      <c r="GN249" s="26"/>
      <c r="GO249" s="26"/>
      <c r="GP249" s="26"/>
      <c r="GQ249" s="26"/>
      <c r="GR249" s="26"/>
      <c r="GS249" s="26"/>
      <c r="GT249" s="26"/>
      <c r="GU249" s="26"/>
      <c r="GV249" s="26"/>
      <c r="GW249" s="26"/>
      <c r="GX249" s="26"/>
      <c r="GY249" s="26"/>
      <c r="GZ249" s="26"/>
      <c r="HA249" s="26"/>
      <c r="HB249" s="26"/>
      <c r="HC249" s="26"/>
      <c r="HD249" s="26"/>
      <c r="HE249" s="26"/>
      <c r="HF249" s="26"/>
      <c r="HG249" s="26"/>
      <c r="HH249" s="26"/>
      <c r="HI249" s="26"/>
      <c r="HJ249" s="26"/>
      <c r="HK249" s="26"/>
      <c r="HL249" s="26"/>
      <c r="HM249" s="26"/>
      <c r="HN249" s="26"/>
      <c r="HO249" s="26"/>
      <c r="HP249" s="26"/>
      <c r="HQ249" s="26"/>
      <c r="HR249" s="26"/>
      <c r="HS249" s="26"/>
      <c r="HT249" s="26"/>
      <c r="HU249" s="26"/>
      <c r="HV249" s="26"/>
      <c r="HW249" s="26"/>
      <c r="HX249" s="26"/>
      <c r="HY249" s="26"/>
      <c r="HZ249" s="26"/>
      <c r="IA249" s="26"/>
      <c r="IB249" s="26"/>
      <c r="IC249" s="26"/>
      <c r="ID249" s="26"/>
      <c r="IE249" s="26"/>
      <c r="IF249" s="26"/>
      <c r="IG249" s="26"/>
      <c r="IH249" s="26"/>
      <c r="II249" s="26"/>
      <c r="IJ249" s="26"/>
      <c r="IK249" s="26"/>
      <c r="IL249" s="26"/>
      <c r="IM249" s="26"/>
      <c r="IN249" s="26"/>
      <c r="IO249" s="26"/>
      <c r="IP249" s="26"/>
      <c r="IQ249" s="26"/>
      <c r="IR249" s="26"/>
      <c r="IS249" s="26"/>
      <c r="IT249" s="26"/>
      <c r="IU249" s="26"/>
      <c r="IV249" s="26"/>
      <c r="IW249" s="26"/>
      <c r="IX249" s="26"/>
      <c r="IY249" s="26"/>
      <c r="IZ249" s="26"/>
      <c r="JA249" s="26"/>
      <c r="JB249" s="26"/>
      <c r="JC249" s="26"/>
      <c r="JD249" s="26"/>
      <c r="JE249" s="26"/>
      <c r="JF249" s="26"/>
      <c r="JG249" s="26"/>
      <c r="JH249" s="26"/>
      <c r="JI249" s="26"/>
      <c r="JJ249" s="26"/>
    </row>
    <row r="250" spans="1:270" s="6" customFormat="1" ht="20.100000000000001" customHeight="1" x14ac:dyDescent="0.25">
      <c r="A250" s="7"/>
      <c r="B250" s="20"/>
      <c r="C250" s="76"/>
      <c r="D250" s="76"/>
      <c r="E250" s="76"/>
      <c r="F250" s="7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  <c r="FJ250" s="26"/>
      <c r="FK250" s="26"/>
      <c r="FL250" s="26"/>
      <c r="FM250" s="26"/>
      <c r="FN250" s="26"/>
      <c r="FO250" s="26"/>
      <c r="FP250" s="26"/>
      <c r="FQ250" s="26"/>
      <c r="FR250" s="26"/>
      <c r="FS250" s="26"/>
      <c r="FT250" s="26"/>
      <c r="FU250" s="26"/>
      <c r="FV250" s="26"/>
      <c r="FW250" s="26"/>
      <c r="FX250" s="26"/>
      <c r="FY250" s="26"/>
      <c r="FZ250" s="26"/>
      <c r="GA250" s="26"/>
      <c r="GB250" s="26"/>
      <c r="GC250" s="26"/>
      <c r="GD250" s="26"/>
      <c r="GE250" s="26"/>
      <c r="GF250" s="26"/>
      <c r="GG250" s="26"/>
      <c r="GH250" s="26"/>
      <c r="GI250" s="26"/>
      <c r="GJ250" s="26"/>
      <c r="GK250" s="26"/>
      <c r="GL250" s="26"/>
      <c r="GM250" s="26"/>
      <c r="GN250" s="26"/>
      <c r="GO250" s="26"/>
      <c r="GP250" s="26"/>
      <c r="GQ250" s="26"/>
      <c r="GR250" s="26"/>
      <c r="GS250" s="26"/>
      <c r="GT250" s="26"/>
      <c r="GU250" s="26"/>
      <c r="GV250" s="26"/>
      <c r="GW250" s="26"/>
      <c r="GX250" s="26"/>
      <c r="GY250" s="26"/>
      <c r="GZ250" s="26"/>
      <c r="HA250" s="26"/>
      <c r="HB250" s="26"/>
      <c r="HC250" s="26"/>
      <c r="HD250" s="26"/>
      <c r="HE250" s="26"/>
      <c r="HF250" s="26"/>
      <c r="HG250" s="26"/>
      <c r="HH250" s="26"/>
      <c r="HI250" s="26"/>
      <c r="HJ250" s="26"/>
      <c r="HK250" s="26"/>
      <c r="HL250" s="26"/>
      <c r="HM250" s="26"/>
      <c r="HN250" s="26"/>
      <c r="HO250" s="26"/>
      <c r="HP250" s="26"/>
      <c r="HQ250" s="26"/>
      <c r="HR250" s="26"/>
      <c r="HS250" s="26"/>
      <c r="HT250" s="26"/>
      <c r="HU250" s="26"/>
      <c r="HV250" s="26"/>
      <c r="HW250" s="26"/>
      <c r="HX250" s="26"/>
      <c r="HY250" s="26"/>
      <c r="HZ250" s="26"/>
      <c r="IA250" s="26"/>
      <c r="IB250" s="26"/>
      <c r="IC250" s="26"/>
      <c r="ID250" s="26"/>
      <c r="IE250" s="26"/>
      <c r="IF250" s="26"/>
      <c r="IG250" s="26"/>
      <c r="IH250" s="26"/>
      <c r="II250" s="26"/>
      <c r="IJ250" s="26"/>
      <c r="IK250" s="26"/>
      <c r="IL250" s="26"/>
      <c r="IM250" s="26"/>
      <c r="IN250" s="26"/>
      <c r="IO250" s="26"/>
      <c r="IP250" s="26"/>
      <c r="IQ250" s="26"/>
      <c r="IR250" s="26"/>
      <c r="IS250" s="26"/>
      <c r="IT250" s="26"/>
      <c r="IU250" s="26"/>
      <c r="IV250" s="26"/>
      <c r="IW250" s="26"/>
      <c r="IX250" s="26"/>
      <c r="IY250" s="26"/>
      <c r="IZ250" s="26"/>
      <c r="JA250" s="26"/>
      <c r="JB250" s="26"/>
      <c r="JC250" s="26"/>
      <c r="JD250" s="26"/>
      <c r="JE250" s="26"/>
      <c r="JF250" s="26"/>
      <c r="JG250" s="26"/>
      <c r="JH250" s="26"/>
      <c r="JI250" s="26"/>
      <c r="JJ250" s="26"/>
    </row>
    <row r="251" spans="1:270" s="6" customFormat="1" ht="20.100000000000001" customHeight="1" x14ac:dyDescent="0.25">
      <c r="A251" s="7"/>
      <c r="B251" s="20"/>
      <c r="C251" s="76"/>
      <c r="D251" s="76"/>
      <c r="E251" s="76"/>
      <c r="F251" s="7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  <c r="FJ251" s="26"/>
      <c r="FK251" s="26"/>
      <c r="FL251" s="26"/>
      <c r="FM251" s="26"/>
      <c r="FN251" s="26"/>
      <c r="FO251" s="26"/>
      <c r="FP251" s="26"/>
      <c r="FQ251" s="26"/>
      <c r="FR251" s="26"/>
      <c r="FS251" s="26"/>
      <c r="FT251" s="26"/>
      <c r="FU251" s="26"/>
      <c r="FV251" s="26"/>
      <c r="FW251" s="26"/>
      <c r="FX251" s="26"/>
      <c r="FY251" s="26"/>
      <c r="FZ251" s="26"/>
      <c r="GA251" s="26"/>
      <c r="GB251" s="26"/>
      <c r="GC251" s="26"/>
      <c r="GD251" s="26"/>
      <c r="GE251" s="26"/>
      <c r="GF251" s="26"/>
      <c r="GG251" s="26"/>
      <c r="GH251" s="26"/>
      <c r="GI251" s="26"/>
      <c r="GJ251" s="26"/>
      <c r="GK251" s="26"/>
      <c r="GL251" s="26"/>
      <c r="GM251" s="26"/>
      <c r="GN251" s="26"/>
      <c r="GO251" s="26"/>
      <c r="GP251" s="26"/>
      <c r="GQ251" s="26"/>
      <c r="GR251" s="26"/>
      <c r="GS251" s="26"/>
      <c r="GT251" s="26"/>
      <c r="GU251" s="26"/>
      <c r="GV251" s="26"/>
      <c r="GW251" s="26"/>
      <c r="GX251" s="26"/>
      <c r="GY251" s="26"/>
      <c r="GZ251" s="26"/>
      <c r="HA251" s="26"/>
      <c r="HB251" s="26"/>
      <c r="HC251" s="26"/>
      <c r="HD251" s="26"/>
      <c r="HE251" s="26"/>
      <c r="HF251" s="26"/>
      <c r="HG251" s="26"/>
      <c r="HH251" s="26"/>
      <c r="HI251" s="26"/>
      <c r="HJ251" s="26"/>
      <c r="HK251" s="26"/>
      <c r="HL251" s="26"/>
      <c r="HM251" s="26"/>
      <c r="HN251" s="26"/>
      <c r="HO251" s="26"/>
      <c r="HP251" s="26"/>
      <c r="HQ251" s="26"/>
      <c r="HR251" s="26"/>
      <c r="HS251" s="26"/>
      <c r="HT251" s="26"/>
      <c r="HU251" s="26"/>
      <c r="HV251" s="26"/>
      <c r="HW251" s="26"/>
      <c r="HX251" s="26"/>
      <c r="HY251" s="26"/>
      <c r="HZ251" s="26"/>
      <c r="IA251" s="26"/>
      <c r="IB251" s="26"/>
      <c r="IC251" s="26"/>
      <c r="ID251" s="26"/>
      <c r="IE251" s="26"/>
      <c r="IF251" s="26"/>
      <c r="IG251" s="26"/>
      <c r="IH251" s="26"/>
      <c r="II251" s="26"/>
      <c r="IJ251" s="26"/>
      <c r="IK251" s="26"/>
      <c r="IL251" s="26"/>
      <c r="IM251" s="26"/>
      <c r="IN251" s="26"/>
      <c r="IO251" s="26"/>
      <c r="IP251" s="26"/>
      <c r="IQ251" s="26"/>
      <c r="IR251" s="26"/>
      <c r="IS251" s="26"/>
      <c r="IT251" s="26"/>
      <c r="IU251" s="26"/>
      <c r="IV251" s="26"/>
      <c r="IW251" s="26"/>
      <c r="IX251" s="26"/>
      <c r="IY251" s="26"/>
      <c r="IZ251" s="26"/>
      <c r="JA251" s="26"/>
      <c r="JB251" s="26"/>
      <c r="JC251" s="26"/>
      <c r="JD251" s="26"/>
      <c r="JE251" s="26"/>
      <c r="JF251" s="26"/>
      <c r="JG251" s="26"/>
      <c r="JH251" s="26"/>
      <c r="JI251" s="26"/>
      <c r="JJ251" s="26"/>
    </row>
    <row r="252" spans="1:270" s="6" customFormat="1" ht="20.100000000000001" customHeight="1" x14ac:dyDescent="0.25">
      <c r="A252" s="7"/>
      <c r="B252" s="20"/>
      <c r="C252" s="76"/>
      <c r="D252" s="76"/>
      <c r="E252" s="76"/>
      <c r="F252" s="7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  <c r="FJ252" s="26"/>
      <c r="FK252" s="26"/>
      <c r="FL252" s="26"/>
      <c r="FM252" s="26"/>
      <c r="FN252" s="26"/>
      <c r="FO252" s="26"/>
      <c r="FP252" s="26"/>
      <c r="FQ252" s="26"/>
      <c r="FR252" s="26"/>
      <c r="FS252" s="26"/>
      <c r="FT252" s="26"/>
      <c r="FU252" s="26"/>
      <c r="FV252" s="26"/>
      <c r="FW252" s="26"/>
      <c r="FX252" s="26"/>
      <c r="FY252" s="26"/>
      <c r="FZ252" s="26"/>
      <c r="GA252" s="26"/>
      <c r="GB252" s="26"/>
      <c r="GC252" s="26"/>
      <c r="GD252" s="26"/>
      <c r="GE252" s="26"/>
      <c r="GF252" s="26"/>
      <c r="GG252" s="26"/>
      <c r="GH252" s="26"/>
      <c r="GI252" s="26"/>
      <c r="GJ252" s="26"/>
      <c r="GK252" s="26"/>
      <c r="GL252" s="26"/>
      <c r="GM252" s="26"/>
      <c r="GN252" s="26"/>
      <c r="GO252" s="26"/>
      <c r="GP252" s="26"/>
      <c r="GQ252" s="26"/>
      <c r="GR252" s="26"/>
      <c r="GS252" s="26"/>
      <c r="GT252" s="26"/>
      <c r="GU252" s="26"/>
      <c r="GV252" s="26"/>
      <c r="GW252" s="26"/>
      <c r="GX252" s="26"/>
      <c r="GY252" s="26"/>
      <c r="GZ252" s="26"/>
      <c r="HA252" s="26"/>
      <c r="HB252" s="26"/>
      <c r="HC252" s="26"/>
      <c r="HD252" s="26"/>
      <c r="HE252" s="26"/>
      <c r="HF252" s="26"/>
      <c r="HG252" s="26"/>
      <c r="HH252" s="26"/>
      <c r="HI252" s="26"/>
      <c r="HJ252" s="26"/>
      <c r="HK252" s="26"/>
      <c r="HL252" s="26"/>
      <c r="HM252" s="26"/>
      <c r="HN252" s="26"/>
      <c r="HO252" s="26"/>
      <c r="HP252" s="26"/>
      <c r="HQ252" s="26"/>
      <c r="HR252" s="26"/>
      <c r="HS252" s="26"/>
      <c r="HT252" s="26"/>
      <c r="HU252" s="26"/>
      <c r="HV252" s="26"/>
      <c r="HW252" s="26"/>
      <c r="HX252" s="26"/>
      <c r="HY252" s="26"/>
      <c r="HZ252" s="26"/>
      <c r="IA252" s="26"/>
      <c r="IB252" s="26"/>
      <c r="IC252" s="26"/>
      <c r="ID252" s="26"/>
      <c r="IE252" s="26"/>
      <c r="IF252" s="26"/>
      <c r="IG252" s="26"/>
      <c r="IH252" s="26"/>
      <c r="II252" s="26"/>
      <c r="IJ252" s="26"/>
      <c r="IK252" s="26"/>
      <c r="IL252" s="26"/>
      <c r="IM252" s="26"/>
      <c r="IN252" s="26"/>
      <c r="IO252" s="26"/>
      <c r="IP252" s="26"/>
      <c r="IQ252" s="26"/>
      <c r="IR252" s="26"/>
      <c r="IS252" s="26"/>
      <c r="IT252" s="26"/>
      <c r="IU252" s="26"/>
      <c r="IV252" s="26"/>
      <c r="IW252" s="26"/>
      <c r="IX252" s="26"/>
      <c r="IY252" s="26"/>
      <c r="IZ252" s="26"/>
      <c r="JA252" s="26"/>
      <c r="JB252" s="26"/>
      <c r="JC252" s="26"/>
      <c r="JD252" s="26"/>
      <c r="JE252" s="26"/>
      <c r="JF252" s="26"/>
      <c r="JG252" s="26"/>
      <c r="JH252" s="26"/>
      <c r="JI252" s="26"/>
      <c r="JJ252" s="26"/>
    </row>
    <row r="253" spans="1:270" s="6" customFormat="1" ht="20.100000000000001" customHeight="1" x14ac:dyDescent="0.25">
      <c r="A253" s="7"/>
      <c r="B253" s="20"/>
      <c r="C253" s="76"/>
      <c r="D253" s="76"/>
      <c r="E253" s="76"/>
      <c r="F253" s="7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  <c r="FJ253" s="26"/>
      <c r="FK253" s="26"/>
      <c r="FL253" s="26"/>
      <c r="FM253" s="26"/>
      <c r="FN253" s="26"/>
      <c r="FO253" s="26"/>
      <c r="FP253" s="26"/>
      <c r="FQ253" s="26"/>
      <c r="FR253" s="26"/>
      <c r="FS253" s="26"/>
      <c r="FT253" s="26"/>
      <c r="FU253" s="26"/>
      <c r="FV253" s="26"/>
      <c r="FW253" s="26"/>
      <c r="FX253" s="26"/>
      <c r="FY253" s="26"/>
      <c r="FZ253" s="26"/>
      <c r="GA253" s="26"/>
      <c r="GB253" s="26"/>
      <c r="GC253" s="26"/>
      <c r="GD253" s="26"/>
      <c r="GE253" s="26"/>
      <c r="GF253" s="26"/>
      <c r="GG253" s="26"/>
      <c r="GH253" s="26"/>
      <c r="GI253" s="26"/>
      <c r="GJ253" s="26"/>
      <c r="GK253" s="26"/>
      <c r="GL253" s="26"/>
      <c r="GM253" s="26"/>
      <c r="GN253" s="26"/>
      <c r="GO253" s="26"/>
      <c r="GP253" s="26"/>
      <c r="GQ253" s="26"/>
      <c r="GR253" s="26"/>
      <c r="GS253" s="26"/>
      <c r="GT253" s="26"/>
      <c r="GU253" s="26"/>
      <c r="GV253" s="26"/>
      <c r="GW253" s="26"/>
      <c r="GX253" s="26"/>
      <c r="GY253" s="26"/>
      <c r="GZ253" s="26"/>
      <c r="HA253" s="26"/>
      <c r="HB253" s="26"/>
      <c r="HC253" s="26"/>
      <c r="HD253" s="26"/>
      <c r="HE253" s="26"/>
      <c r="HF253" s="26"/>
      <c r="HG253" s="26"/>
      <c r="HH253" s="26"/>
      <c r="HI253" s="26"/>
      <c r="HJ253" s="26"/>
      <c r="HK253" s="26"/>
      <c r="HL253" s="26"/>
      <c r="HM253" s="26"/>
      <c r="HN253" s="26"/>
      <c r="HO253" s="26"/>
      <c r="HP253" s="26"/>
      <c r="HQ253" s="26"/>
      <c r="HR253" s="26"/>
      <c r="HS253" s="26"/>
      <c r="HT253" s="26"/>
      <c r="HU253" s="26"/>
      <c r="HV253" s="26"/>
      <c r="HW253" s="26"/>
      <c r="HX253" s="26"/>
      <c r="HY253" s="26"/>
      <c r="HZ253" s="26"/>
      <c r="IA253" s="26"/>
      <c r="IB253" s="26"/>
      <c r="IC253" s="26"/>
      <c r="ID253" s="26"/>
      <c r="IE253" s="26"/>
      <c r="IF253" s="26"/>
      <c r="IG253" s="26"/>
      <c r="IH253" s="26"/>
      <c r="II253" s="26"/>
      <c r="IJ253" s="26"/>
      <c r="IK253" s="26"/>
      <c r="IL253" s="26"/>
      <c r="IM253" s="26"/>
      <c r="IN253" s="26"/>
      <c r="IO253" s="26"/>
      <c r="IP253" s="26"/>
      <c r="IQ253" s="26"/>
      <c r="IR253" s="26"/>
      <c r="IS253" s="26"/>
      <c r="IT253" s="26"/>
      <c r="IU253" s="26"/>
      <c r="IV253" s="26"/>
      <c r="IW253" s="26"/>
      <c r="IX253" s="26"/>
      <c r="IY253" s="26"/>
      <c r="IZ253" s="26"/>
      <c r="JA253" s="26"/>
      <c r="JB253" s="26"/>
      <c r="JC253" s="26"/>
      <c r="JD253" s="26"/>
      <c r="JE253" s="26"/>
      <c r="JF253" s="26"/>
      <c r="JG253" s="26"/>
      <c r="JH253" s="26"/>
      <c r="JI253" s="26"/>
      <c r="JJ253" s="26"/>
    </row>
    <row r="254" spans="1:270" s="6" customFormat="1" ht="20.100000000000001" customHeight="1" x14ac:dyDescent="0.25">
      <c r="A254" s="7"/>
      <c r="B254" s="20"/>
      <c r="C254" s="76"/>
      <c r="D254" s="76"/>
      <c r="E254" s="76"/>
      <c r="F254" s="7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  <c r="FJ254" s="26"/>
      <c r="FK254" s="26"/>
      <c r="FL254" s="26"/>
      <c r="FM254" s="26"/>
      <c r="FN254" s="26"/>
      <c r="FO254" s="26"/>
      <c r="FP254" s="26"/>
      <c r="FQ254" s="26"/>
      <c r="FR254" s="26"/>
      <c r="FS254" s="26"/>
      <c r="FT254" s="26"/>
      <c r="FU254" s="26"/>
      <c r="FV254" s="26"/>
      <c r="FW254" s="26"/>
      <c r="FX254" s="26"/>
      <c r="FY254" s="26"/>
      <c r="FZ254" s="26"/>
      <c r="GA254" s="26"/>
      <c r="GB254" s="26"/>
      <c r="GC254" s="26"/>
      <c r="GD254" s="26"/>
      <c r="GE254" s="26"/>
      <c r="GF254" s="26"/>
      <c r="GG254" s="26"/>
      <c r="GH254" s="26"/>
      <c r="GI254" s="26"/>
      <c r="GJ254" s="26"/>
      <c r="GK254" s="26"/>
      <c r="GL254" s="26"/>
      <c r="GM254" s="26"/>
      <c r="GN254" s="26"/>
      <c r="GO254" s="26"/>
      <c r="GP254" s="26"/>
      <c r="GQ254" s="26"/>
      <c r="GR254" s="26"/>
      <c r="GS254" s="26"/>
      <c r="GT254" s="26"/>
      <c r="GU254" s="26"/>
      <c r="GV254" s="26"/>
      <c r="GW254" s="26"/>
      <c r="GX254" s="26"/>
      <c r="GY254" s="26"/>
      <c r="GZ254" s="26"/>
      <c r="HA254" s="26"/>
      <c r="HB254" s="26"/>
      <c r="HC254" s="26"/>
      <c r="HD254" s="26"/>
      <c r="HE254" s="26"/>
      <c r="HF254" s="26"/>
      <c r="HG254" s="26"/>
      <c r="HH254" s="26"/>
      <c r="HI254" s="26"/>
      <c r="HJ254" s="26"/>
      <c r="HK254" s="26"/>
      <c r="HL254" s="26"/>
      <c r="HM254" s="26"/>
      <c r="HN254" s="26"/>
      <c r="HO254" s="26"/>
      <c r="HP254" s="26"/>
      <c r="HQ254" s="26"/>
      <c r="HR254" s="26"/>
      <c r="HS254" s="26"/>
      <c r="HT254" s="26"/>
      <c r="HU254" s="26"/>
      <c r="HV254" s="26"/>
      <c r="HW254" s="26"/>
      <c r="HX254" s="26"/>
      <c r="HY254" s="26"/>
      <c r="HZ254" s="26"/>
      <c r="IA254" s="26"/>
      <c r="IB254" s="26"/>
      <c r="IC254" s="26"/>
      <c r="ID254" s="26"/>
      <c r="IE254" s="26"/>
      <c r="IF254" s="26"/>
      <c r="IG254" s="26"/>
      <c r="IH254" s="26"/>
      <c r="II254" s="26"/>
      <c r="IJ254" s="26"/>
      <c r="IK254" s="26"/>
      <c r="IL254" s="26"/>
      <c r="IM254" s="26"/>
      <c r="IN254" s="26"/>
      <c r="IO254" s="26"/>
      <c r="IP254" s="26"/>
      <c r="IQ254" s="26"/>
      <c r="IR254" s="26"/>
      <c r="IS254" s="26"/>
      <c r="IT254" s="26"/>
      <c r="IU254" s="26"/>
      <c r="IV254" s="26"/>
      <c r="IW254" s="26"/>
      <c r="IX254" s="26"/>
      <c r="IY254" s="26"/>
      <c r="IZ254" s="26"/>
      <c r="JA254" s="26"/>
      <c r="JB254" s="26"/>
      <c r="JC254" s="26"/>
      <c r="JD254" s="26"/>
      <c r="JE254" s="26"/>
      <c r="JF254" s="26"/>
      <c r="JG254" s="26"/>
      <c r="JH254" s="26"/>
      <c r="JI254" s="26"/>
      <c r="JJ254" s="26"/>
    </row>
    <row r="255" spans="1:270" s="6" customFormat="1" ht="20.100000000000001" customHeight="1" x14ac:dyDescent="0.25">
      <c r="A255" s="7"/>
      <c r="B255" s="20"/>
      <c r="C255" s="76"/>
      <c r="D255" s="76"/>
      <c r="E255" s="76"/>
      <c r="F255" s="7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  <c r="FJ255" s="26"/>
      <c r="FK255" s="26"/>
      <c r="FL255" s="26"/>
      <c r="FM255" s="26"/>
      <c r="FN255" s="26"/>
      <c r="FO255" s="26"/>
      <c r="FP255" s="26"/>
      <c r="FQ255" s="26"/>
      <c r="FR255" s="26"/>
      <c r="FS255" s="26"/>
      <c r="FT255" s="26"/>
      <c r="FU255" s="26"/>
      <c r="FV255" s="26"/>
      <c r="FW255" s="26"/>
      <c r="FX255" s="26"/>
      <c r="FY255" s="26"/>
      <c r="FZ255" s="26"/>
      <c r="GA255" s="26"/>
      <c r="GB255" s="26"/>
      <c r="GC255" s="26"/>
      <c r="GD255" s="26"/>
      <c r="GE255" s="26"/>
      <c r="GF255" s="26"/>
      <c r="GG255" s="26"/>
      <c r="GH255" s="26"/>
      <c r="GI255" s="26"/>
      <c r="GJ255" s="26"/>
      <c r="GK255" s="26"/>
      <c r="GL255" s="26"/>
      <c r="GM255" s="26"/>
      <c r="GN255" s="26"/>
      <c r="GO255" s="26"/>
      <c r="GP255" s="26"/>
      <c r="GQ255" s="26"/>
      <c r="GR255" s="26"/>
      <c r="GS255" s="26"/>
      <c r="GT255" s="26"/>
      <c r="GU255" s="26"/>
      <c r="GV255" s="26"/>
      <c r="GW255" s="26"/>
      <c r="GX255" s="26"/>
      <c r="GY255" s="26"/>
      <c r="GZ255" s="26"/>
      <c r="HA255" s="26"/>
      <c r="HB255" s="26"/>
      <c r="HC255" s="26"/>
      <c r="HD255" s="26"/>
      <c r="HE255" s="26"/>
      <c r="HF255" s="26"/>
      <c r="HG255" s="26"/>
      <c r="HH255" s="26"/>
      <c r="HI255" s="26"/>
      <c r="HJ255" s="26"/>
      <c r="HK255" s="26"/>
      <c r="HL255" s="26"/>
      <c r="HM255" s="26"/>
      <c r="HN255" s="26"/>
      <c r="HO255" s="26"/>
      <c r="HP255" s="26"/>
      <c r="HQ255" s="26"/>
      <c r="HR255" s="26"/>
      <c r="HS255" s="26"/>
      <c r="HT255" s="26"/>
      <c r="HU255" s="26"/>
      <c r="HV255" s="26"/>
      <c r="HW255" s="26"/>
      <c r="HX255" s="26"/>
      <c r="HY255" s="26"/>
      <c r="HZ255" s="26"/>
      <c r="IA255" s="26"/>
      <c r="IB255" s="26"/>
      <c r="IC255" s="26"/>
      <c r="ID255" s="26"/>
      <c r="IE255" s="26"/>
      <c r="IF255" s="26"/>
      <c r="IG255" s="26"/>
      <c r="IH255" s="26"/>
      <c r="II255" s="26"/>
      <c r="IJ255" s="26"/>
      <c r="IK255" s="26"/>
      <c r="IL255" s="26"/>
      <c r="IM255" s="26"/>
      <c r="IN255" s="26"/>
      <c r="IO255" s="26"/>
      <c r="IP255" s="26"/>
      <c r="IQ255" s="26"/>
      <c r="IR255" s="26"/>
      <c r="IS255" s="26"/>
      <c r="IT255" s="26"/>
      <c r="IU255" s="26"/>
      <c r="IV255" s="26"/>
      <c r="IW255" s="26"/>
      <c r="IX255" s="26"/>
      <c r="IY255" s="26"/>
      <c r="IZ255" s="26"/>
      <c r="JA255" s="26"/>
      <c r="JB255" s="26"/>
      <c r="JC255" s="26"/>
      <c r="JD255" s="26"/>
      <c r="JE255" s="26"/>
      <c r="JF255" s="26"/>
      <c r="JG255" s="26"/>
      <c r="JH255" s="26"/>
      <c r="JI255" s="26"/>
      <c r="JJ255" s="26"/>
    </row>
    <row r="256" spans="1:270" s="6" customFormat="1" ht="20.100000000000001" customHeight="1" x14ac:dyDescent="0.25">
      <c r="A256" s="7"/>
      <c r="B256" s="20"/>
      <c r="C256" s="76"/>
      <c r="D256" s="76"/>
      <c r="E256" s="76"/>
      <c r="F256" s="7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  <c r="FJ256" s="26"/>
      <c r="FK256" s="26"/>
      <c r="FL256" s="26"/>
      <c r="FM256" s="26"/>
      <c r="FN256" s="26"/>
      <c r="FO256" s="26"/>
      <c r="FP256" s="26"/>
      <c r="FQ256" s="26"/>
      <c r="FR256" s="26"/>
      <c r="FS256" s="26"/>
      <c r="FT256" s="26"/>
      <c r="FU256" s="26"/>
      <c r="FV256" s="26"/>
      <c r="FW256" s="26"/>
      <c r="FX256" s="26"/>
      <c r="FY256" s="26"/>
      <c r="FZ256" s="26"/>
      <c r="GA256" s="26"/>
      <c r="GB256" s="26"/>
      <c r="GC256" s="26"/>
      <c r="GD256" s="26"/>
      <c r="GE256" s="26"/>
      <c r="GF256" s="26"/>
      <c r="GG256" s="26"/>
      <c r="GH256" s="26"/>
      <c r="GI256" s="26"/>
      <c r="GJ256" s="26"/>
      <c r="GK256" s="26"/>
      <c r="GL256" s="26"/>
      <c r="GM256" s="26"/>
      <c r="GN256" s="26"/>
      <c r="GO256" s="26"/>
      <c r="GP256" s="26"/>
      <c r="GQ256" s="26"/>
      <c r="GR256" s="26"/>
      <c r="GS256" s="26"/>
      <c r="GT256" s="26"/>
      <c r="GU256" s="26"/>
      <c r="GV256" s="26"/>
      <c r="GW256" s="26"/>
      <c r="GX256" s="26"/>
      <c r="GY256" s="26"/>
      <c r="GZ256" s="26"/>
      <c r="HA256" s="26"/>
      <c r="HB256" s="26"/>
      <c r="HC256" s="26"/>
      <c r="HD256" s="26"/>
      <c r="HE256" s="26"/>
      <c r="HF256" s="26"/>
      <c r="HG256" s="26"/>
      <c r="HH256" s="26"/>
      <c r="HI256" s="26"/>
      <c r="HJ256" s="26"/>
      <c r="HK256" s="26"/>
      <c r="HL256" s="26"/>
      <c r="HM256" s="26"/>
      <c r="HN256" s="26"/>
      <c r="HO256" s="26"/>
      <c r="HP256" s="26"/>
      <c r="HQ256" s="26"/>
      <c r="HR256" s="26"/>
      <c r="HS256" s="26"/>
      <c r="HT256" s="26"/>
      <c r="HU256" s="26"/>
      <c r="HV256" s="26"/>
      <c r="HW256" s="26"/>
      <c r="HX256" s="26"/>
      <c r="HY256" s="26"/>
      <c r="HZ256" s="26"/>
      <c r="IA256" s="26"/>
      <c r="IB256" s="26"/>
      <c r="IC256" s="26"/>
      <c r="ID256" s="26"/>
      <c r="IE256" s="26"/>
      <c r="IF256" s="26"/>
      <c r="IG256" s="26"/>
      <c r="IH256" s="26"/>
      <c r="II256" s="26"/>
      <c r="IJ256" s="26"/>
      <c r="IK256" s="26"/>
      <c r="IL256" s="26"/>
      <c r="IM256" s="26"/>
      <c r="IN256" s="26"/>
      <c r="IO256" s="26"/>
      <c r="IP256" s="26"/>
      <c r="IQ256" s="26"/>
      <c r="IR256" s="26"/>
      <c r="IS256" s="26"/>
      <c r="IT256" s="26"/>
      <c r="IU256" s="26"/>
      <c r="IV256" s="26"/>
      <c r="IW256" s="26"/>
      <c r="IX256" s="26"/>
      <c r="IY256" s="26"/>
      <c r="IZ256" s="26"/>
      <c r="JA256" s="26"/>
      <c r="JB256" s="26"/>
      <c r="JC256" s="26"/>
      <c r="JD256" s="26"/>
      <c r="JE256" s="26"/>
      <c r="JF256" s="26"/>
      <c r="JG256" s="26"/>
      <c r="JH256" s="26"/>
      <c r="JI256" s="26"/>
      <c r="JJ256" s="26"/>
    </row>
    <row r="257" spans="1:270" s="6" customFormat="1" ht="20.100000000000001" customHeight="1" x14ac:dyDescent="0.25">
      <c r="A257" s="7"/>
      <c r="B257" s="20"/>
      <c r="C257" s="76"/>
      <c r="D257" s="76"/>
      <c r="E257" s="76"/>
      <c r="F257" s="7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  <c r="FJ257" s="26"/>
      <c r="FK257" s="26"/>
      <c r="FL257" s="26"/>
      <c r="FM257" s="26"/>
      <c r="FN257" s="26"/>
      <c r="FO257" s="26"/>
      <c r="FP257" s="26"/>
      <c r="FQ257" s="26"/>
      <c r="FR257" s="26"/>
      <c r="FS257" s="26"/>
      <c r="FT257" s="26"/>
      <c r="FU257" s="26"/>
      <c r="FV257" s="26"/>
      <c r="FW257" s="26"/>
      <c r="FX257" s="26"/>
      <c r="FY257" s="26"/>
      <c r="FZ257" s="26"/>
      <c r="GA257" s="26"/>
      <c r="GB257" s="26"/>
      <c r="GC257" s="26"/>
      <c r="GD257" s="26"/>
      <c r="GE257" s="26"/>
      <c r="GF257" s="26"/>
      <c r="GG257" s="26"/>
      <c r="GH257" s="26"/>
      <c r="GI257" s="26"/>
      <c r="GJ257" s="26"/>
      <c r="GK257" s="26"/>
      <c r="GL257" s="26"/>
      <c r="GM257" s="26"/>
      <c r="GN257" s="26"/>
      <c r="GO257" s="26"/>
      <c r="GP257" s="26"/>
      <c r="GQ257" s="26"/>
      <c r="GR257" s="26"/>
      <c r="GS257" s="26"/>
      <c r="GT257" s="26"/>
      <c r="GU257" s="26"/>
      <c r="GV257" s="26"/>
      <c r="GW257" s="26"/>
      <c r="GX257" s="26"/>
      <c r="GY257" s="26"/>
      <c r="GZ257" s="26"/>
      <c r="HA257" s="26"/>
      <c r="HB257" s="26"/>
      <c r="HC257" s="26"/>
      <c r="HD257" s="26"/>
      <c r="HE257" s="26"/>
      <c r="HF257" s="26"/>
      <c r="HG257" s="26"/>
      <c r="HH257" s="26"/>
      <c r="HI257" s="26"/>
      <c r="HJ257" s="26"/>
      <c r="HK257" s="26"/>
      <c r="HL257" s="26"/>
      <c r="HM257" s="26"/>
      <c r="HN257" s="26"/>
      <c r="HO257" s="26"/>
      <c r="HP257" s="26"/>
      <c r="HQ257" s="26"/>
      <c r="HR257" s="26"/>
      <c r="HS257" s="26"/>
      <c r="HT257" s="26"/>
      <c r="HU257" s="26"/>
      <c r="HV257" s="26"/>
      <c r="HW257" s="26"/>
      <c r="HX257" s="26"/>
      <c r="HY257" s="26"/>
      <c r="HZ257" s="26"/>
      <c r="IA257" s="26"/>
      <c r="IB257" s="26"/>
      <c r="IC257" s="26"/>
      <c r="ID257" s="26"/>
      <c r="IE257" s="26"/>
      <c r="IF257" s="26"/>
      <c r="IG257" s="26"/>
      <c r="IH257" s="26"/>
      <c r="II257" s="26"/>
      <c r="IJ257" s="26"/>
      <c r="IK257" s="26"/>
      <c r="IL257" s="26"/>
      <c r="IM257" s="26"/>
      <c r="IN257" s="26"/>
      <c r="IO257" s="26"/>
      <c r="IP257" s="26"/>
      <c r="IQ257" s="26"/>
      <c r="IR257" s="26"/>
      <c r="IS257" s="26"/>
      <c r="IT257" s="26"/>
      <c r="IU257" s="26"/>
      <c r="IV257" s="26"/>
      <c r="IW257" s="26"/>
      <c r="IX257" s="26"/>
      <c r="IY257" s="26"/>
      <c r="IZ257" s="26"/>
      <c r="JA257" s="26"/>
      <c r="JB257" s="26"/>
      <c r="JC257" s="26"/>
      <c r="JD257" s="26"/>
      <c r="JE257" s="26"/>
      <c r="JF257" s="26"/>
      <c r="JG257" s="26"/>
      <c r="JH257" s="26"/>
      <c r="JI257" s="26"/>
      <c r="JJ257" s="26"/>
    </row>
    <row r="258" spans="1:270" s="6" customFormat="1" ht="20.100000000000001" customHeight="1" x14ac:dyDescent="0.25">
      <c r="A258" s="7"/>
      <c r="B258" s="20"/>
      <c r="C258" s="76"/>
      <c r="D258" s="76"/>
      <c r="E258" s="76"/>
      <c r="F258" s="7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  <c r="FJ258" s="26"/>
      <c r="FK258" s="26"/>
      <c r="FL258" s="26"/>
      <c r="FM258" s="26"/>
      <c r="FN258" s="26"/>
      <c r="FO258" s="26"/>
      <c r="FP258" s="26"/>
      <c r="FQ258" s="26"/>
      <c r="FR258" s="26"/>
      <c r="FS258" s="26"/>
      <c r="FT258" s="26"/>
      <c r="FU258" s="26"/>
      <c r="FV258" s="26"/>
      <c r="FW258" s="26"/>
      <c r="FX258" s="26"/>
      <c r="FY258" s="26"/>
      <c r="FZ258" s="26"/>
      <c r="GA258" s="26"/>
      <c r="GB258" s="26"/>
      <c r="GC258" s="26"/>
      <c r="GD258" s="26"/>
      <c r="GE258" s="26"/>
      <c r="GF258" s="26"/>
      <c r="GG258" s="26"/>
      <c r="GH258" s="26"/>
      <c r="GI258" s="26"/>
      <c r="GJ258" s="26"/>
      <c r="GK258" s="26"/>
      <c r="GL258" s="26"/>
      <c r="GM258" s="26"/>
      <c r="GN258" s="26"/>
      <c r="GO258" s="26"/>
      <c r="GP258" s="26"/>
      <c r="GQ258" s="26"/>
      <c r="GR258" s="26"/>
      <c r="GS258" s="26"/>
      <c r="GT258" s="26"/>
      <c r="GU258" s="26"/>
      <c r="GV258" s="26"/>
      <c r="GW258" s="26"/>
      <c r="GX258" s="26"/>
      <c r="GY258" s="26"/>
      <c r="GZ258" s="26"/>
      <c r="HA258" s="26"/>
      <c r="HB258" s="26"/>
      <c r="HC258" s="26"/>
      <c r="HD258" s="26"/>
      <c r="HE258" s="26"/>
      <c r="HF258" s="26"/>
      <c r="HG258" s="26"/>
      <c r="HH258" s="26"/>
      <c r="HI258" s="26"/>
      <c r="HJ258" s="26"/>
      <c r="HK258" s="26"/>
      <c r="HL258" s="26"/>
      <c r="HM258" s="26"/>
      <c r="HN258" s="26"/>
      <c r="HO258" s="26"/>
      <c r="HP258" s="26"/>
      <c r="HQ258" s="26"/>
      <c r="HR258" s="26"/>
      <c r="HS258" s="26"/>
      <c r="HT258" s="26"/>
      <c r="HU258" s="26"/>
      <c r="HV258" s="26"/>
      <c r="HW258" s="26"/>
      <c r="HX258" s="26"/>
      <c r="HY258" s="26"/>
      <c r="HZ258" s="26"/>
      <c r="IA258" s="26"/>
      <c r="IB258" s="26"/>
      <c r="IC258" s="26"/>
      <c r="ID258" s="26"/>
      <c r="IE258" s="26"/>
      <c r="IF258" s="26"/>
      <c r="IG258" s="26"/>
      <c r="IH258" s="26"/>
      <c r="II258" s="26"/>
      <c r="IJ258" s="26"/>
      <c r="IK258" s="26"/>
      <c r="IL258" s="26"/>
      <c r="IM258" s="26"/>
      <c r="IN258" s="26"/>
      <c r="IO258" s="26"/>
      <c r="IP258" s="26"/>
      <c r="IQ258" s="26"/>
      <c r="IR258" s="26"/>
      <c r="IS258" s="26"/>
      <c r="IT258" s="26"/>
      <c r="IU258" s="26"/>
      <c r="IV258" s="26"/>
      <c r="IW258" s="26"/>
      <c r="IX258" s="26"/>
      <c r="IY258" s="26"/>
      <c r="IZ258" s="26"/>
      <c r="JA258" s="26"/>
      <c r="JB258" s="26"/>
      <c r="JC258" s="26"/>
      <c r="JD258" s="26"/>
      <c r="JE258" s="26"/>
      <c r="JF258" s="26"/>
      <c r="JG258" s="26"/>
      <c r="JH258" s="26"/>
      <c r="JI258" s="26"/>
      <c r="JJ258" s="26"/>
    </row>
    <row r="259" spans="1:270" s="6" customFormat="1" ht="20.100000000000001" customHeight="1" x14ac:dyDescent="0.25">
      <c r="A259" s="7"/>
      <c r="B259" s="20"/>
      <c r="C259" s="76"/>
      <c r="D259" s="76"/>
      <c r="E259" s="76"/>
      <c r="F259" s="7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  <c r="FJ259" s="26"/>
      <c r="FK259" s="26"/>
      <c r="FL259" s="26"/>
      <c r="FM259" s="26"/>
      <c r="FN259" s="26"/>
      <c r="FO259" s="26"/>
      <c r="FP259" s="26"/>
      <c r="FQ259" s="26"/>
      <c r="FR259" s="26"/>
      <c r="FS259" s="26"/>
      <c r="FT259" s="26"/>
      <c r="FU259" s="26"/>
      <c r="FV259" s="26"/>
      <c r="FW259" s="26"/>
      <c r="FX259" s="26"/>
      <c r="FY259" s="26"/>
      <c r="FZ259" s="26"/>
      <c r="GA259" s="26"/>
      <c r="GB259" s="26"/>
      <c r="GC259" s="26"/>
      <c r="GD259" s="26"/>
      <c r="GE259" s="26"/>
      <c r="GF259" s="26"/>
      <c r="GG259" s="26"/>
      <c r="GH259" s="26"/>
      <c r="GI259" s="26"/>
      <c r="GJ259" s="26"/>
      <c r="GK259" s="26"/>
      <c r="GL259" s="26"/>
      <c r="GM259" s="26"/>
      <c r="GN259" s="26"/>
      <c r="GO259" s="26"/>
      <c r="GP259" s="26"/>
      <c r="GQ259" s="26"/>
      <c r="GR259" s="26"/>
      <c r="GS259" s="26"/>
      <c r="GT259" s="26"/>
      <c r="GU259" s="26"/>
      <c r="GV259" s="26"/>
      <c r="GW259" s="26"/>
      <c r="GX259" s="26"/>
      <c r="GY259" s="26"/>
      <c r="GZ259" s="26"/>
      <c r="HA259" s="26"/>
      <c r="HB259" s="26"/>
      <c r="HC259" s="26"/>
      <c r="HD259" s="26"/>
      <c r="HE259" s="26"/>
      <c r="HF259" s="26"/>
      <c r="HG259" s="26"/>
      <c r="HH259" s="26"/>
      <c r="HI259" s="26"/>
      <c r="HJ259" s="26"/>
      <c r="HK259" s="26"/>
      <c r="HL259" s="26"/>
      <c r="HM259" s="26"/>
      <c r="HN259" s="26"/>
      <c r="HO259" s="26"/>
      <c r="HP259" s="26"/>
      <c r="HQ259" s="26"/>
      <c r="HR259" s="26"/>
      <c r="HS259" s="26"/>
      <c r="HT259" s="26"/>
      <c r="HU259" s="26"/>
      <c r="HV259" s="26"/>
      <c r="HW259" s="26"/>
      <c r="HX259" s="26"/>
      <c r="HY259" s="26"/>
      <c r="HZ259" s="26"/>
      <c r="IA259" s="26"/>
      <c r="IB259" s="26"/>
      <c r="IC259" s="26"/>
      <c r="ID259" s="26"/>
      <c r="IE259" s="26"/>
      <c r="IF259" s="26"/>
      <c r="IG259" s="26"/>
      <c r="IH259" s="26"/>
      <c r="II259" s="26"/>
      <c r="IJ259" s="26"/>
      <c r="IK259" s="26"/>
      <c r="IL259" s="26"/>
      <c r="IM259" s="26"/>
      <c r="IN259" s="26"/>
      <c r="IO259" s="26"/>
      <c r="IP259" s="26"/>
      <c r="IQ259" s="26"/>
      <c r="IR259" s="26"/>
      <c r="IS259" s="26"/>
      <c r="IT259" s="26"/>
      <c r="IU259" s="26"/>
      <c r="IV259" s="26"/>
      <c r="IW259" s="26"/>
      <c r="IX259" s="26"/>
      <c r="IY259" s="26"/>
      <c r="IZ259" s="26"/>
      <c r="JA259" s="26"/>
      <c r="JB259" s="26"/>
      <c r="JC259" s="26"/>
      <c r="JD259" s="26"/>
      <c r="JE259" s="26"/>
      <c r="JF259" s="26"/>
      <c r="JG259" s="26"/>
      <c r="JH259" s="26"/>
      <c r="JI259" s="26"/>
      <c r="JJ259" s="26"/>
    </row>
    <row r="260" spans="1:270" s="6" customFormat="1" ht="20.100000000000001" customHeight="1" x14ac:dyDescent="0.25">
      <c r="A260" s="7"/>
      <c r="B260" s="20"/>
      <c r="C260" s="76"/>
      <c r="D260" s="76"/>
      <c r="E260" s="76"/>
      <c r="F260" s="7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  <c r="FJ260" s="26"/>
      <c r="FK260" s="26"/>
      <c r="FL260" s="26"/>
      <c r="FM260" s="26"/>
      <c r="FN260" s="26"/>
      <c r="FO260" s="26"/>
      <c r="FP260" s="26"/>
      <c r="FQ260" s="26"/>
      <c r="FR260" s="26"/>
      <c r="FS260" s="26"/>
      <c r="FT260" s="26"/>
      <c r="FU260" s="26"/>
      <c r="FV260" s="26"/>
      <c r="FW260" s="26"/>
      <c r="FX260" s="26"/>
      <c r="FY260" s="26"/>
      <c r="FZ260" s="26"/>
      <c r="GA260" s="26"/>
      <c r="GB260" s="26"/>
      <c r="GC260" s="26"/>
      <c r="GD260" s="26"/>
      <c r="GE260" s="26"/>
      <c r="GF260" s="26"/>
      <c r="GG260" s="26"/>
      <c r="GH260" s="26"/>
      <c r="GI260" s="26"/>
      <c r="GJ260" s="26"/>
      <c r="GK260" s="26"/>
      <c r="GL260" s="26"/>
      <c r="GM260" s="26"/>
      <c r="GN260" s="26"/>
      <c r="GO260" s="26"/>
      <c r="GP260" s="26"/>
      <c r="GQ260" s="26"/>
      <c r="GR260" s="26"/>
      <c r="GS260" s="26"/>
      <c r="GT260" s="26"/>
      <c r="GU260" s="26"/>
      <c r="GV260" s="26"/>
      <c r="GW260" s="26"/>
      <c r="GX260" s="26"/>
      <c r="GY260" s="26"/>
      <c r="GZ260" s="26"/>
      <c r="HA260" s="26"/>
      <c r="HB260" s="26"/>
      <c r="HC260" s="26"/>
      <c r="HD260" s="26"/>
      <c r="HE260" s="26"/>
      <c r="HF260" s="26"/>
      <c r="HG260" s="26"/>
      <c r="HH260" s="26"/>
      <c r="HI260" s="26"/>
      <c r="HJ260" s="26"/>
      <c r="HK260" s="26"/>
      <c r="HL260" s="26"/>
      <c r="HM260" s="26"/>
      <c r="HN260" s="26"/>
      <c r="HO260" s="26"/>
      <c r="HP260" s="26"/>
      <c r="HQ260" s="26"/>
      <c r="HR260" s="26"/>
      <c r="HS260" s="26"/>
      <c r="HT260" s="26"/>
      <c r="HU260" s="26"/>
      <c r="HV260" s="26"/>
      <c r="HW260" s="26"/>
      <c r="HX260" s="26"/>
      <c r="HY260" s="26"/>
      <c r="HZ260" s="26"/>
      <c r="IA260" s="26"/>
      <c r="IB260" s="26"/>
      <c r="IC260" s="26"/>
      <c r="ID260" s="26"/>
      <c r="IE260" s="26"/>
      <c r="IF260" s="26"/>
      <c r="IG260" s="26"/>
      <c r="IH260" s="26"/>
      <c r="II260" s="26"/>
      <c r="IJ260" s="26"/>
      <c r="IK260" s="26"/>
      <c r="IL260" s="26"/>
      <c r="IM260" s="26"/>
      <c r="IN260" s="26"/>
      <c r="IO260" s="26"/>
      <c r="IP260" s="26"/>
      <c r="IQ260" s="26"/>
      <c r="IR260" s="26"/>
      <c r="IS260" s="26"/>
      <c r="IT260" s="26"/>
      <c r="IU260" s="26"/>
      <c r="IV260" s="26"/>
      <c r="IW260" s="26"/>
      <c r="IX260" s="26"/>
      <c r="IY260" s="26"/>
      <c r="IZ260" s="26"/>
      <c r="JA260" s="26"/>
      <c r="JB260" s="26"/>
      <c r="JC260" s="26"/>
      <c r="JD260" s="26"/>
      <c r="JE260" s="26"/>
      <c r="JF260" s="26"/>
      <c r="JG260" s="26"/>
      <c r="JH260" s="26"/>
      <c r="JI260" s="26"/>
      <c r="JJ260" s="26"/>
    </row>
    <row r="261" spans="1:270" s="6" customFormat="1" ht="20.100000000000001" customHeight="1" x14ac:dyDescent="0.25">
      <c r="A261" s="7"/>
      <c r="B261" s="20"/>
      <c r="C261" s="76"/>
      <c r="D261" s="76"/>
      <c r="E261" s="76"/>
      <c r="F261" s="7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  <c r="FJ261" s="26"/>
      <c r="FK261" s="26"/>
      <c r="FL261" s="26"/>
      <c r="FM261" s="26"/>
      <c r="FN261" s="26"/>
      <c r="FO261" s="26"/>
      <c r="FP261" s="26"/>
      <c r="FQ261" s="26"/>
      <c r="FR261" s="26"/>
      <c r="FS261" s="26"/>
      <c r="FT261" s="26"/>
      <c r="FU261" s="26"/>
      <c r="FV261" s="26"/>
      <c r="FW261" s="26"/>
      <c r="FX261" s="26"/>
      <c r="FY261" s="26"/>
      <c r="FZ261" s="26"/>
      <c r="GA261" s="26"/>
      <c r="GB261" s="26"/>
      <c r="GC261" s="26"/>
      <c r="GD261" s="26"/>
      <c r="GE261" s="26"/>
      <c r="GF261" s="26"/>
      <c r="GG261" s="26"/>
      <c r="GH261" s="26"/>
      <c r="GI261" s="26"/>
      <c r="GJ261" s="26"/>
      <c r="GK261" s="26"/>
      <c r="GL261" s="26"/>
      <c r="GM261" s="26"/>
      <c r="GN261" s="26"/>
      <c r="GO261" s="26"/>
      <c r="GP261" s="26"/>
      <c r="GQ261" s="26"/>
      <c r="GR261" s="26"/>
      <c r="GS261" s="26"/>
      <c r="GT261" s="26"/>
      <c r="GU261" s="26"/>
      <c r="GV261" s="26"/>
      <c r="GW261" s="26"/>
      <c r="GX261" s="26"/>
      <c r="GY261" s="26"/>
      <c r="GZ261" s="26"/>
      <c r="HA261" s="26"/>
      <c r="HB261" s="26"/>
      <c r="HC261" s="26"/>
      <c r="HD261" s="26"/>
      <c r="HE261" s="26"/>
      <c r="HF261" s="26"/>
      <c r="HG261" s="26"/>
      <c r="HH261" s="26"/>
      <c r="HI261" s="26"/>
      <c r="HJ261" s="26"/>
      <c r="HK261" s="26"/>
      <c r="HL261" s="26"/>
      <c r="HM261" s="26"/>
      <c r="HN261" s="26"/>
      <c r="HO261" s="26"/>
      <c r="HP261" s="26"/>
      <c r="HQ261" s="26"/>
      <c r="HR261" s="26"/>
      <c r="HS261" s="26"/>
      <c r="HT261" s="26"/>
      <c r="HU261" s="26"/>
      <c r="HV261" s="26"/>
      <c r="HW261" s="26"/>
      <c r="HX261" s="26"/>
      <c r="HY261" s="26"/>
      <c r="HZ261" s="26"/>
      <c r="IA261" s="26"/>
      <c r="IB261" s="26"/>
      <c r="IC261" s="26"/>
      <c r="ID261" s="26"/>
      <c r="IE261" s="26"/>
      <c r="IF261" s="26"/>
      <c r="IG261" s="26"/>
      <c r="IH261" s="26"/>
      <c r="II261" s="26"/>
      <c r="IJ261" s="26"/>
      <c r="IK261" s="26"/>
      <c r="IL261" s="26"/>
      <c r="IM261" s="26"/>
      <c r="IN261" s="26"/>
      <c r="IO261" s="26"/>
      <c r="IP261" s="26"/>
      <c r="IQ261" s="26"/>
      <c r="IR261" s="26"/>
      <c r="IS261" s="26"/>
      <c r="IT261" s="26"/>
      <c r="IU261" s="26"/>
      <c r="IV261" s="26"/>
      <c r="IW261" s="26"/>
      <c r="IX261" s="26"/>
      <c r="IY261" s="26"/>
      <c r="IZ261" s="26"/>
      <c r="JA261" s="26"/>
      <c r="JB261" s="26"/>
      <c r="JC261" s="26"/>
      <c r="JD261" s="26"/>
      <c r="JE261" s="26"/>
      <c r="JF261" s="26"/>
      <c r="JG261" s="26"/>
      <c r="JH261" s="26"/>
      <c r="JI261" s="26"/>
      <c r="JJ261" s="26"/>
    </row>
    <row r="262" spans="1:270" s="6" customFormat="1" ht="20.100000000000001" customHeight="1" x14ac:dyDescent="0.25">
      <c r="A262" s="7"/>
      <c r="B262" s="20"/>
      <c r="C262" s="76"/>
      <c r="D262" s="76"/>
      <c r="E262" s="76"/>
      <c r="F262" s="7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  <c r="FJ262" s="26"/>
      <c r="FK262" s="26"/>
      <c r="FL262" s="26"/>
      <c r="FM262" s="26"/>
      <c r="FN262" s="26"/>
      <c r="FO262" s="26"/>
      <c r="FP262" s="26"/>
      <c r="FQ262" s="26"/>
      <c r="FR262" s="26"/>
      <c r="FS262" s="26"/>
      <c r="FT262" s="26"/>
      <c r="FU262" s="26"/>
      <c r="FV262" s="26"/>
      <c r="FW262" s="26"/>
      <c r="FX262" s="26"/>
      <c r="FY262" s="26"/>
      <c r="FZ262" s="26"/>
      <c r="GA262" s="26"/>
      <c r="GB262" s="26"/>
      <c r="GC262" s="26"/>
      <c r="GD262" s="26"/>
      <c r="GE262" s="26"/>
      <c r="GF262" s="26"/>
      <c r="GG262" s="26"/>
      <c r="GH262" s="26"/>
      <c r="GI262" s="26"/>
      <c r="GJ262" s="26"/>
      <c r="GK262" s="26"/>
      <c r="GL262" s="26"/>
      <c r="GM262" s="26"/>
      <c r="GN262" s="26"/>
      <c r="GO262" s="26"/>
      <c r="GP262" s="26"/>
      <c r="GQ262" s="26"/>
      <c r="GR262" s="26"/>
      <c r="GS262" s="26"/>
      <c r="GT262" s="26"/>
      <c r="GU262" s="26"/>
      <c r="GV262" s="26"/>
      <c r="GW262" s="26"/>
      <c r="GX262" s="26"/>
      <c r="GY262" s="26"/>
      <c r="GZ262" s="26"/>
      <c r="HA262" s="26"/>
      <c r="HB262" s="26"/>
      <c r="HC262" s="26"/>
      <c r="HD262" s="26"/>
      <c r="HE262" s="26"/>
      <c r="HF262" s="26"/>
      <c r="HG262" s="26"/>
      <c r="HH262" s="26"/>
      <c r="HI262" s="26"/>
      <c r="HJ262" s="26"/>
      <c r="HK262" s="26"/>
      <c r="HL262" s="26"/>
      <c r="HM262" s="26"/>
      <c r="HN262" s="26"/>
      <c r="HO262" s="26"/>
      <c r="HP262" s="26"/>
      <c r="HQ262" s="26"/>
      <c r="HR262" s="26"/>
      <c r="HS262" s="26"/>
      <c r="HT262" s="26"/>
      <c r="HU262" s="26"/>
      <c r="HV262" s="26"/>
      <c r="HW262" s="26"/>
      <c r="HX262" s="26"/>
      <c r="HY262" s="26"/>
      <c r="HZ262" s="26"/>
      <c r="IA262" s="26"/>
      <c r="IB262" s="26"/>
      <c r="IC262" s="26"/>
      <c r="ID262" s="26"/>
      <c r="IE262" s="26"/>
      <c r="IF262" s="26"/>
      <c r="IG262" s="26"/>
      <c r="IH262" s="26"/>
      <c r="II262" s="26"/>
      <c r="IJ262" s="26"/>
      <c r="IK262" s="26"/>
      <c r="IL262" s="26"/>
      <c r="IM262" s="26"/>
      <c r="IN262" s="26"/>
      <c r="IO262" s="26"/>
      <c r="IP262" s="26"/>
      <c r="IQ262" s="26"/>
      <c r="IR262" s="26"/>
      <c r="IS262" s="26"/>
      <c r="IT262" s="26"/>
      <c r="IU262" s="26"/>
      <c r="IV262" s="26"/>
      <c r="IW262" s="26"/>
      <c r="IX262" s="26"/>
      <c r="IY262" s="26"/>
      <c r="IZ262" s="26"/>
      <c r="JA262" s="26"/>
      <c r="JB262" s="26"/>
      <c r="JC262" s="26"/>
      <c r="JD262" s="26"/>
      <c r="JE262" s="26"/>
      <c r="JF262" s="26"/>
      <c r="JG262" s="26"/>
      <c r="JH262" s="26"/>
      <c r="JI262" s="26"/>
      <c r="JJ262" s="26"/>
    </row>
    <row r="263" spans="1:270" s="6" customFormat="1" ht="20.100000000000001" customHeight="1" x14ac:dyDescent="0.25">
      <c r="A263" s="7"/>
      <c r="B263" s="20"/>
      <c r="C263" s="76"/>
      <c r="D263" s="76"/>
      <c r="E263" s="76"/>
      <c r="F263" s="7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  <c r="FJ263" s="26"/>
      <c r="FK263" s="26"/>
      <c r="FL263" s="26"/>
      <c r="FM263" s="26"/>
      <c r="FN263" s="26"/>
      <c r="FO263" s="26"/>
      <c r="FP263" s="26"/>
      <c r="FQ263" s="26"/>
      <c r="FR263" s="26"/>
      <c r="FS263" s="26"/>
      <c r="FT263" s="26"/>
      <c r="FU263" s="26"/>
      <c r="FV263" s="26"/>
      <c r="FW263" s="26"/>
      <c r="FX263" s="26"/>
      <c r="FY263" s="26"/>
      <c r="FZ263" s="26"/>
      <c r="GA263" s="26"/>
      <c r="GB263" s="26"/>
      <c r="GC263" s="26"/>
      <c r="GD263" s="26"/>
      <c r="GE263" s="26"/>
      <c r="GF263" s="26"/>
      <c r="GG263" s="26"/>
      <c r="GH263" s="26"/>
      <c r="GI263" s="26"/>
      <c r="GJ263" s="26"/>
      <c r="GK263" s="26"/>
      <c r="GL263" s="26"/>
      <c r="GM263" s="26"/>
      <c r="GN263" s="26"/>
      <c r="GO263" s="26"/>
      <c r="GP263" s="26"/>
      <c r="GQ263" s="26"/>
      <c r="GR263" s="26"/>
      <c r="GS263" s="26"/>
      <c r="GT263" s="26"/>
      <c r="GU263" s="26"/>
      <c r="GV263" s="26"/>
      <c r="GW263" s="26"/>
      <c r="GX263" s="26"/>
      <c r="GY263" s="26"/>
      <c r="GZ263" s="26"/>
      <c r="HA263" s="26"/>
      <c r="HB263" s="26"/>
      <c r="HC263" s="26"/>
      <c r="HD263" s="26"/>
      <c r="HE263" s="26"/>
      <c r="HF263" s="26"/>
      <c r="HG263" s="26"/>
      <c r="HH263" s="26"/>
      <c r="HI263" s="26"/>
      <c r="HJ263" s="26"/>
      <c r="HK263" s="26"/>
      <c r="HL263" s="26"/>
      <c r="HM263" s="26"/>
      <c r="HN263" s="26"/>
      <c r="HO263" s="26"/>
      <c r="HP263" s="26"/>
      <c r="HQ263" s="26"/>
      <c r="HR263" s="26"/>
      <c r="HS263" s="26"/>
      <c r="HT263" s="26"/>
      <c r="HU263" s="26"/>
      <c r="HV263" s="26"/>
      <c r="HW263" s="26"/>
      <c r="HX263" s="26"/>
      <c r="HY263" s="26"/>
      <c r="HZ263" s="26"/>
      <c r="IA263" s="26"/>
      <c r="IB263" s="26"/>
      <c r="IC263" s="26"/>
      <c r="ID263" s="26"/>
      <c r="IE263" s="26"/>
      <c r="IF263" s="26"/>
      <c r="IG263" s="26"/>
      <c r="IH263" s="26"/>
      <c r="II263" s="26"/>
      <c r="IJ263" s="26"/>
      <c r="IK263" s="26"/>
      <c r="IL263" s="26"/>
      <c r="IM263" s="26"/>
      <c r="IN263" s="26"/>
      <c r="IO263" s="26"/>
      <c r="IP263" s="26"/>
      <c r="IQ263" s="26"/>
      <c r="IR263" s="26"/>
      <c r="IS263" s="26"/>
      <c r="IT263" s="26"/>
      <c r="IU263" s="26"/>
      <c r="IV263" s="26"/>
      <c r="IW263" s="26"/>
      <c r="IX263" s="26"/>
      <c r="IY263" s="26"/>
      <c r="IZ263" s="26"/>
      <c r="JA263" s="26"/>
      <c r="JB263" s="26"/>
      <c r="JC263" s="26"/>
      <c r="JD263" s="26"/>
      <c r="JE263" s="26"/>
      <c r="JF263" s="26"/>
      <c r="JG263" s="26"/>
      <c r="JH263" s="26"/>
      <c r="JI263" s="26"/>
      <c r="JJ263" s="26"/>
    </row>
    <row r="264" spans="1:270" s="6" customFormat="1" ht="20.100000000000001" customHeight="1" x14ac:dyDescent="0.25">
      <c r="A264" s="7"/>
      <c r="B264" s="20"/>
      <c r="C264" s="76"/>
      <c r="D264" s="76"/>
      <c r="E264" s="76"/>
      <c r="F264" s="7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  <c r="FJ264" s="26"/>
      <c r="FK264" s="26"/>
      <c r="FL264" s="26"/>
      <c r="FM264" s="26"/>
      <c r="FN264" s="26"/>
      <c r="FO264" s="26"/>
      <c r="FP264" s="26"/>
      <c r="FQ264" s="26"/>
      <c r="FR264" s="26"/>
      <c r="FS264" s="26"/>
      <c r="FT264" s="26"/>
      <c r="FU264" s="26"/>
      <c r="FV264" s="26"/>
      <c r="FW264" s="26"/>
      <c r="FX264" s="26"/>
      <c r="FY264" s="26"/>
      <c r="FZ264" s="26"/>
      <c r="GA264" s="26"/>
      <c r="GB264" s="26"/>
      <c r="GC264" s="26"/>
      <c r="GD264" s="26"/>
      <c r="GE264" s="26"/>
      <c r="GF264" s="26"/>
      <c r="GG264" s="26"/>
      <c r="GH264" s="26"/>
      <c r="GI264" s="26"/>
      <c r="GJ264" s="26"/>
      <c r="GK264" s="26"/>
      <c r="GL264" s="26"/>
      <c r="GM264" s="26"/>
      <c r="GN264" s="26"/>
      <c r="GO264" s="26"/>
      <c r="GP264" s="26"/>
      <c r="GQ264" s="26"/>
      <c r="GR264" s="26"/>
      <c r="GS264" s="26"/>
      <c r="GT264" s="26"/>
      <c r="GU264" s="26"/>
      <c r="GV264" s="26"/>
      <c r="GW264" s="26"/>
      <c r="GX264" s="26"/>
      <c r="GY264" s="26"/>
      <c r="GZ264" s="26"/>
      <c r="HA264" s="26"/>
      <c r="HB264" s="26"/>
      <c r="HC264" s="26"/>
      <c r="HD264" s="26"/>
      <c r="HE264" s="26"/>
      <c r="HF264" s="26"/>
      <c r="HG264" s="26"/>
      <c r="HH264" s="26"/>
      <c r="HI264" s="26"/>
      <c r="HJ264" s="26"/>
      <c r="HK264" s="26"/>
      <c r="HL264" s="26"/>
      <c r="HM264" s="26"/>
      <c r="HN264" s="26"/>
      <c r="HO264" s="26"/>
      <c r="HP264" s="26"/>
      <c r="HQ264" s="26"/>
      <c r="HR264" s="26"/>
      <c r="HS264" s="26"/>
      <c r="HT264" s="26"/>
      <c r="HU264" s="26"/>
      <c r="HV264" s="26"/>
      <c r="HW264" s="26"/>
      <c r="HX264" s="26"/>
      <c r="HY264" s="26"/>
      <c r="HZ264" s="26"/>
      <c r="IA264" s="26"/>
      <c r="IB264" s="26"/>
      <c r="IC264" s="26"/>
      <c r="ID264" s="26"/>
      <c r="IE264" s="26"/>
      <c r="IF264" s="26"/>
      <c r="IG264" s="26"/>
      <c r="IH264" s="26"/>
      <c r="II264" s="26"/>
      <c r="IJ264" s="26"/>
      <c r="IK264" s="26"/>
      <c r="IL264" s="26"/>
      <c r="IM264" s="26"/>
      <c r="IN264" s="26"/>
      <c r="IO264" s="26"/>
      <c r="IP264" s="26"/>
      <c r="IQ264" s="26"/>
      <c r="IR264" s="26"/>
      <c r="IS264" s="26"/>
      <c r="IT264" s="26"/>
      <c r="IU264" s="26"/>
      <c r="IV264" s="26"/>
      <c r="IW264" s="26"/>
      <c r="IX264" s="26"/>
      <c r="IY264" s="26"/>
      <c r="IZ264" s="26"/>
      <c r="JA264" s="26"/>
      <c r="JB264" s="26"/>
      <c r="JC264" s="26"/>
      <c r="JD264" s="26"/>
      <c r="JE264" s="26"/>
      <c r="JF264" s="26"/>
      <c r="JG264" s="26"/>
      <c r="JH264" s="26"/>
      <c r="JI264" s="26"/>
      <c r="JJ264" s="26"/>
    </row>
    <row r="265" spans="1:270" s="6" customFormat="1" ht="20.100000000000001" customHeight="1" x14ac:dyDescent="0.25">
      <c r="A265" s="7"/>
      <c r="B265" s="20"/>
      <c r="C265" s="76"/>
      <c r="D265" s="76"/>
      <c r="E265" s="76"/>
      <c r="F265" s="7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  <c r="FJ265" s="26"/>
      <c r="FK265" s="26"/>
      <c r="FL265" s="26"/>
      <c r="FM265" s="26"/>
      <c r="FN265" s="26"/>
      <c r="FO265" s="26"/>
      <c r="FP265" s="26"/>
      <c r="FQ265" s="26"/>
      <c r="FR265" s="26"/>
      <c r="FS265" s="26"/>
      <c r="FT265" s="26"/>
      <c r="FU265" s="26"/>
      <c r="FV265" s="26"/>
      <c r="FW265" s="26"/>
      <c r="FX265" s="26"/>
      <c r="FY265" s="26"/>
      <c r="FZ265" s="26"/>
      <c r="GA265" s="26"/>
      <c r="GB265" s="26"/>
      <c r="GC265" s="26"/>
      <c r="GD265" s="26"/>
      <c r="GE265" s="26"/>
      <c r="GF265" s="26"/>
      <c r="GG265" s="26"/>
      <c r="GH265" s="26"/>
      <c r="GI265" s="26"/>
      <c r="GJ265" s="26"/>
      <c r="GK265" s="26"/>
      <c r="GL265" s="26"/>
      <c r="GM265" s="26"/>
      <c r="GN265" s="26"/>
      <c r="GO265" s="26"/>
      <c r="GP265" s="26"/>
      <c r="GQ265" s="26"/>
      <c r="GR265" s="26"/>
      <c r="GS265" s="26"/>
      <c r="GT265" s="26"/>
      <c r="GU265" s="26"/>
      <c r="GV265" s="26"/>
      <c r="GW265" s="26"/>
      <c r="GX265" s="26"/>
      <c r="GY265" s="26"/>
      <c r="GZ265" s="26"/>
      <c r="HA265" s="26"/>
      <c r="HB265" s="26"/>
      <c r="HC265" s="26"/>
      <c r="HD265" s="26"/>
      <c r="HE265" s="26"/>
      <c r="HF265" s="26"/>
      <c r="HG265" s="26"/>
      <c r="HH265" s="26"/>
      <c r="HI265" s="26"/>
      <c r="HJ265" s="26"/>
      <c r="HK265" s="26"/>
      <c r="HL265" s="26"/>
      <c r="HM265" s="26"/>
      <c r="HN265" s="26"/>
      <c r="HO265" s="26"/>
      <c r="HP265" s="26"/>
      <c r="HQ265" s="26"/>
      <c r="HR265" s="26"/>
      <c r="HS265" s="26"/>
      <c r="HT265" s="26"/>
      <c r="HU265" s="26"/>
      <c r="HV265" s="26"/>
      <c r="HW265" s="26"/>
      <c r="HX265" s="26"/>
      <c r="HY265" s="26"/>
      <c r="HZ265" s="26"/>
      <c r="IA265" s="26"/>
      <c r="IB265" s="26"/>
      <c r="IC265" s="26"/>
      <c r="ID265" s="26"/>
      <c r="IE265" s="26"/>
      <c r="IF265" s="26"/>
      <c r="IG265" s="26"/>
      <c r="IH265" s="26"/>
      <c r="II265" s="26"/>
      <c r="IJ265" s="26"/>
      <c r="IK265" s="26"/>
      <c r="IL265" s="26"/>
      <c r="IM265" s="26"/>
      <c r="IN265" s="26"/>
      <c r="IO265" s="26"/>
      <c r="IP265" s="26"/>
      <c r="IQ265" s="26"/>
      <c r="IR265" s="26"/>
      <c r="IS265" s="26"/>
      <c r="IT265" s="26"/>
      <c r="IU265" s="26"/>
      <c r="IV265" s="26"/>
      <c r="IW265" s="26"/>
      <c r="IX265" s="26"/>
      <c r="IY265" s="26"/>
      <c r="IZ265" s="26"/>
      <c r="JA265" s="26"/>
      <c r="JB265" s="26"/>
      <c r="JC265" s="26"/>
      <c r="JD265" s="26"/>
      <c r="JE265" s="26"/>
      <c r="JF265" s="26"/>
      <c r="JG265" s="26"/>
      <c r="JH265" s="26"/>
      <c r="JI265" s="26"/>
      <c r="JJ265" s="26"/>
    </row>
    <row r="266" spans="1:270" s="6" customFormat="1" ht="20.100000000000001" customHeight="1" x14ac:dyDescent="0.25">
      <c r="A266" s="7"/>
      <c r="B266" s="20"/>
      <c r="C266" s="76"/>
      <c r="D266" s="76"/>
      <c r="E266" s="76"/>
      <c r="F266" s="7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  <c r="FJ266" s="26"/>
      <c r="FK266" s="26"/>
      <c r="FL266" s="26"/>
      <c r="FM266" s="26"/>
      <c r="FN266" s="26"/>
      <c r="FO266" s="26"/>
      <c r="FP266" s="26"/>
      <c r="FQ266" s="26"/>
      <c r="FR266" s="26"/>
      <c r="FS266" s="26"/>
      <c r="FT266" s="26"/>
      <c r="FU266" s="26"/>
      <c r="FV266" s="26"/>
      <c r="FW266" s="26"/>
      <c r="FX266" s="26"/>
      <c r="FY266" s="26"/>
      <c r="FZ266" s="26"/>
      <c r="GA266" s="26"/>
      <c r="GB266" s="26"/>
      <c r="GC266" s="26"/>
      <c r="GD266" s="26"/>
      <c r="GE266" s="26"/>
      <c r="GF266" s="26"/>
      <c r="GG266" s="26"/>
      <c r="GH266" s="26"/>
      <c r="GI266" s="26"/>
      <c r="GJ266" s="26"/>
      <c r="GK266" s="26"/>
      <c r="GL266" s="26"/>
      <c r="GM266" s="26"/>
      <c r="GN266" s="26"/>
      <c r="GO266" s="26"/>
      <c r="GP266" s="26"/>
      <c r="GQ266" s="26"/>
      <c r="GR266" s="26"/>
      <c r="GS266" s="26"/>
      <c r="GT266" s="26"/>
      <c r="GU266" s="26"/>
      <c r="GV266" s="26"/>
      <c r="GW266" s="26"/>
      <c r="GX266" s="26"/>
      <c r="GY266" s="26"/>
      <c r="GZ266" s="26"/>
      <c r="HA266" s="26"/>
      <c r="HB266" s="26"/>
      <c r="HC266" s="26"/>
      <c r="HD266" s="26"/>
      <c r="HE266" s="26"/>
      <c r="HF266" s="26"/>
      <c r="HG266" s="26"/>
      <c r="HH266" s="26"/>
      <c r="HI266" s="26"/>
      <c r="HJ266" s="26"/>
      <c r="HK266" s="26"/>
      <c r="HL266" s="26"/>
      <c r="HM266" s="26"/>
      <c r="HN266" s="26"/>
      <c r="HO266" s="26"/>
      <c r="HP266" s="26"/>
      <c r="HQ266" s="26"/>
      <c r="HR266" s="26"/>
      <c r="HS266" s="26"/>
      <c r="HT266" s="26"/>
      <c r="HU266" s="26"/>
      <c r="HV266" s="26"/>
      <c r="HW266" s="26"/>
      <c r="HX266" s="26"/>
      <c r="HY266" s="26"/>
      <c r="HZ266" s="26"/>
      <c r="IA266" s="26"/>
      <c r="IB266" s="26"/>
      <c r="IC266" s="26"/>
      <c r="ID266" s="26"/>
      <c r="IE266" s="26"/>
      <c r="IF266" s="26"/>
      <c r="IG266" s="26"/>
      <c r="IH266" s="26"/>
      <c r="II266" s="26"/>
      <c r="IJ266" s="26"/>
      <c r="IK266" s="26"/>
      <c r="IL266" s="26"/>
      <c r="IM266" s="26"/>
      <c r="IN266" s="26"/>
      <c r="IO266" s="26"/>
      <c r="IP266" s="26"/>
      <c r="IQ266" s="26"/>
      <c r="IR266" s="26"/>
      <c r="IS266" s="26"/>
      <c r="IT266" s="26"/>
      <c r="IU266" s="26"/>
      <c r="IV266" s="26"/>
      <c r="IW266" s="26"/>
      <c r="IX266" s="26"/>
      <c r="IY266" s="26"/>
      <c r="IZ266" s="26"/>
      <c r="JA266" s="26"/>
      <c r="JB266" s="26"/>
      <c r="JC266" s="26"/>
      <c r="JD266" s="26"/>
      <c r="JE266" s="26"/>
      <c r="JF266" s="26"/>
      <c r="JG266" s="26"/>
      <c r="JH266" s="26"/>
      <c r="JI266" s="26"/>
      <c r="JJ266" s="26"/>
    </row>
    <row r="267" spans="1:270" s="6" customFormat="1" ht="20.100000000000001" customHeight="1" x14ac:dyDescent="0.25">
      <c r="A267" s="7"/>
      <c r="B267" s="20"/>
      <c r="C267" s="76"/>
      <c r="D267" s="76"/>
      <c r="E267" s="76"/>
      <c r="F267" s="7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  <c r="FJ267" s="26"/>
      <c r="FK267" s="26"/>
      <c r="FL267" s="26"/>
      <c r="FM267" s="26"/>
      <c r="FN267" s="26"/>
      <c r="FO267" s="26"/>
      <c r="FP267" s="26"/>
      <c r="FQ267" s="26"/>
      <c r="FR267" s="26"/>
      <c r="FS267" s="26"/>
      <c r="FT267" s="26"/>
      <c r="FU267" s="26"/>
      <c r="FV267" s="26"/>
      <c r="FW267" s="26"/>
      <c r="FX267" s="26"/>
      <c r="FY267" s="26"/>
      <c r="FZ267" s="26"/>
      <c r="GA267" s="26"/>
      <c r="GB267" s="26"/>
      <c r="GC267" s="26"/>
      <c r="GD267" s="26"/>
      <c r="GE267" s="26"/>
      <c r="GF267" s="26"/>
      <c r="GG267" s="26"/>
      <c r="GH267" s="26"/>
      <c r="GI267" s="26"/>
      <c r="GJ267" s="26"/>
      <c r="GK267" s="26"/>
      <c r="GL267" s="26"/>
      <c r="GM267" s="26"/>
      <c r="GN267" s="26"/>
      <c r="GO267" s="26"/>
      <c r="GP267" s="26"/>
      <c r="GQ267" s="26"/>
      <c r="GR267" s="26"/>
      <c r="GS267" s="26"/>
      <c r="GT267" s="26"/>
      <c r="GU267" s="26"/>
      <c r="GV267" s="26"/>
      <c r="GW267" s="26"/>
      <c r="GX267" s="26"/>
      <c r="GY267" s="26"/>
      <c r="GZ267" s="26"/>
      <c r="HA267" s="26"/>
      <c r="HB267" s="26"/>
      <c r="HC267" s="26"/>
      <c r="HD267" s="26"/>
      <c r="HE267" s="26"/>
      <c r="HF267" s="26"/>
      <c r="HG267" s="26"/>
      <c r="HH267" s="26"/>
      <c r="HI267" s="26"/>
      <c r="HJ267" s="26"/>
      <c r="HK267" s="26"/>
      <c r="HL267" s="26"/>
      <c r="HM267" s="26"/>
      <c r="HN267" s="26"/>
      <c r="HO267" s="26"/>
      <c r="HP267" s="26"/>
      <c r="HQ267" s="26"/>
      <c r="HR267" s="26"/>
      <c r="HS267" s="26"/>
      <c r="HT267" s="26"/>
      <c r="HU267" s="26"/>
      <c r="HV267" s="26"/>
      <c r="HW267" s="26"/>
      <c r="HX267" s="26"/>
      <c r="HY267" s="26"/>
      <c r="HZ267" s="26"/>
      <c r="IA267" s="26"/>
      <c r="IB267" s="26"/>
      <c r="IC267" s="26"/>
      <c r="ID267" s="26"/>
      <c r="IE267" s="26"/>
      <c r="IF267" s="26"/>
      <c r="IG267" s="26"/>
      <c r="IH267" s="26"/>
      <c r="II267" s="26"/>
      <c r="IJ267" s="26"/>
      <c r="IK267" s="26"/>
      <c r="IL267" s="26"/>
      <c r="IM267" s="26"/>
      <c r="IN267" s="26"/>
      <c r="IO267" s="26"/>
      <c r="IP267" s="26"/>
      <c r="IQ267" s="26"/>
      <c r="IR267" s="26"/>
      <c r="IS267" s="26"/>
      <c r="IT267" s="26"/>
      <c r="IU267" s="26"/>
      <c r="IV267" s="26"/>
      <c r="IW267" s="26"/>
      <c r="IX267" s="26"/>
      <c r="IY267" s="26"/>
      <c r="IZ267" s="26"/>
      <c r="JA267" s="26"/>
      <c r="JB267" s="26"/>
      <c r="JC267" s="26"/>
      <c r="JD267" s="26"/>
      <c r="JE267" s="26"/>
      <c r="JF267" s="26"/>
      <c r="JG267" s="26"/>
      <c r="JH267" s="26"/>
      <c r="JI267" s="26"/>
      <c r="JJ267" s="26"/>
    </row>
    <row r="268" spans="1:270" s="6" customFormat="1" ht="20.100000000000001" customHeight="1" x14ac:dyDescent="0.25">
      <c r="A268" s="7"/>
      <c r="B268" s="20"/>
      <c r="C268" s="76"/>
      <c r="D268" s="76"/>
      <c r="E268" s="76"/>
      <c r="F268" s="7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  <c r="FJ268" s="26"/>
      <c r="FK268" s="26"/>
      <c r="FL268" s="26"/>
      <c r="FM268" s="26"/>
      <c r="FN268" s="26"/>
      <c r="FO268" s="26"/>
      <c r="FP268" s="26"/>
      <c r="FQ268" s="26"/>
      <c r="FR268" s="26"/>
      <c r="FS268" s="26"/>
      <c r="FT268" s="26"/>
      <c r="FU268" s="26"/>
      <c r="FV268" s="26"/>
      <c r="FW268" s="26"/>
      <c r="FX268" s="26"/>
      <c r="FY268" s="26"/>
      <c r="FZ268" s="26"/>
      <c r="GA268" s="26"/>
      <c r="GB268" s="26"/>
      <c r="GC268" s="26"/>
      <c r="GD268" s="26"/>
      <c r="GE268" s="26"/>
      <c r="GF268" s="26"/>
      <c r="GG268" s="26"/>
      <c r="GH268" s="26"/>
      <c r="GI268" s="26"/>
      <c r="GJ268" s="26"/>
      <c r="GK268" s="26"/>
      <c r="GL268" s="26"/>
      <c r="GM268" s="26"/>
      <c r="GN268" s="26"/>
      <c r="GO268" s="26"/>
      <c r="GP268" s="26"/>
      <c r="GQ268" s="26"/>
      <c r="GR268" s="26"/>
      <c r="GS268" s="26"/>
      <c r="GT268" s="26"/>
      <c r="GU268" s="26"/>
      <c r="GV268" s="26"/>
      <c r="GW268" s="26"/>
      <c r="GX268" s="26"/>
      <c r="GY268" s="26"/>
      <c r="GZ268" s="26"/>
      <c r="HA268" s="26"/>
      <c r="HB268" s="26"/>
      <c r="HC268" s="26"/>
      <c r="HD268" s="26"/>
      <c r="HE268" s="26"/>
      <c r="HF268" s="26"/>
      <c r="HG268" s="26"/>
      <c r="HH268" s="26"/>
      <c r="HI268" s="26"/>
      <c r="HJ268" s="26"/>
      <c r="HK268" s="26"/>
      <c r="HL268" s="26"/>
      <c r="HM268" s="26"/>
      <c r="HN268" s="26"/>
      <c r="HO268" s="26"/>
      <c r="HP268" s="26"/>
      <c r="HQ268" s="26"/>
      <c r="HR268" s="26"/>
      <c r="HS268" s="26"/>
      <c r="HT268" s="26"/>
      <c r="HU268" s="26"/>
      <c r="HV268" s="26"/>
      <c r="HW268" s="26"/>
      <c r="HX268" s="26"/>
      <c r="HY268" s="26"/>
      <c r="HZ268" s="26"/>
      <c r="IA268" s="26"/>
      <c r="IB268" s="26"/>
      <c r="IC268" s="26"/>
      <c r="ID268" s="26"/>
      <c r="IE268" s="26"/>
      <c r="IF268" s="26"/>
      <c r="IG268" s="26"/>
      <c r="IH268" s="26"/>
      <c r="II268" s="26"/>
      <c r="IJ268" s="26"/>
      <c r="IK268" s="26"/>
      <c r="IL268" s="26"/>
      <c r="IM268" s="26"/>
      <c r="IN268" s="26"/>
      <c r="IO268" s="26"/>
      <c r="IP268" s="26"/>
      <c r="IQ268" s="26"/>
      <c r="IR268" s="26"/>
      <c r="IS268" s="26"/>
      <c r="IT268" s="26"/>
      <c r="IU268" s="26"/>
      <c r="IV268" s="26"/>
      <c r="IW268" s="26"/>
      <c r="IX268" s="26"/>
      <c r="IY268" s="26"/>
      <c r="IZ268" s="26"/>
      <c r="JA268" s="26"/>
      <c r="JB268" s="26"/>
      <c r="JC268" s="26"/>
      <c r="JD268" s="26"/>
      <c r="JE268" s="26"/>
      <c r="JF268" s="26"/>
      <c r="JG268" s="26"/>
      <c r="JH268" s="26"/>
      <c r="JI268" s="26"/>
      <c r="JJ268" s="26"/>
    </row>
    <row r="269" spans="1:270" s="6" customFormat="1" ht="20.100000000000001" customHeight="1" x14ac:dyDescent="0.25">
      <c r="A269" s="7"/>
      <c r="B269" s="20"/>
      <c r="C269" s="76"/>
      <c r="D269" s="76"/>
      <c r="E269" s="76"/>
      <c r="F269" s="7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  <c r="FJ269" s="26"/>
      <c r="FK269" s="26"/>
      <c r="FL269" s="26"/>
      <c r="FM269" s="26"/>
      <c r="FN269" s="26"/>
      <c r="FO269" s="26"/>
      <c r="FP269" s="26"/>
      <c r="FQ269" s="26"/>
      <c r="FR269" s="26"/>
      <c r="FS269" s="26"/>
      <c r="FT269" s="26"/>
      <c r="FU269" s="26"/>
      <c r="FV269" s="26"/>
      <c r="FW269" s="26"/>
      <c r="FX269" s="26"/>
      <c r="FY269" s="26"/>
      <c r="FZ269" s="26"/>
      <c r="GA269" s="26"/>
      <c r="GB269" s="26"/>
      <c r="GC269" s="26"/>
      <c r="GD269" s="26"/>
      <c r="GE269" s="26"/>
      <c r="GF269" s="26"/>
      <c r="GG269" s="26"/>
      <c r="GH269" s="26"/>
      <c r="GI269" s="26"/>
      <c r="GJ269" s="26"/>
      <c r="GK269" s="26"/>
      <c r="GL269" s="26"/>
      <c r="GM269" s="26"/>
      <c r="GN269" s="26"/>
      <c r="GO269" s="26"/>
      <c r="GP269" s="26"/>
      <c r="GQ269" s="26"/>
      <c r="GR269" s="26"/>
      <c r="GS269" s="26"/>
      <c r="GT269" s="26"/>
      <c r="GU269" s="26"/>
      <c r="GV269" s="26"/>
      <c r="GW269" s="26"/>
      <c r="GX269" s="26"/>
      <c r="GY269" s="26"/>
      <c r="GZ269" s="26"/>
      <c r="HA269" s="26"/>
      <c r="HB269" s="26"/>
      <c r="HC269" s="26"/>
      <c r="HD269" s="26"/>
      <c r="HE269" s="26"/>
      <c r="HF269" s="26"/>
      <c r="HG269" s="26"/>
      <c r="HH269" s="26"/>
      <c r="HI269" s="26"/>
      <c r="HJ269" s="26"/>
      <c r="HK269" s="26"/>
      <c r="HL269" s="26"/>
      <c r="HM269" s="26"/>
      <c r="HN269" s="26"/>
      <c r="HO269" s="26"/>
      <c r="HP269" s="26"/>
      <c r="HQ269" s="26"/>
      <c r="HR269" s="26"/>
      <c r="HS269" s="26"/>
      <c r="HT269" s="26"/>
      <c r="HU269" s="26"/>
      <c r="HV269" s="26"/>
      <c r="HW269" s="26"/>
      <c r="HX269" s="26"/>
      <c r="HY269" s="26"/>
      <c r="HZ269" s="26"/>
      <c r="IA269" s="26"/>
      <c r="IB269" s="26"/>
      <c r="IC269" s="26"/>
      <c r="ID269" s="26"/>
      <c r="IE269" s="26"/>
      <c r="IF269" s="26"/>
      <c r="IG269" s="26"/>
      <c r="IH269" s="26"/>
      <c r="II269" s="26"/>
      <c r="IJ269" s="26"/>
      <c r="IK269" s="26"/>
      <c r="IL269" s="26"/>
      <c r="IM269" s="26"/>
      <c r="IN269" s="26"/>
      <c r="IO269" s="26"/>
      <c r="IP269" s="26"/>
      <c r="IQ269" s="26"/>
      <c r="IR269" s="26"/>
      <c r="IS269" s="26"/>
      <c r="IT269" s="26"/>
      <c r="IU269" s="26"/>
      <c r="IV269" s="26"/>
      <c r="IW269" s="26"/>
      <c r="IX269" s="26"/>
      <c r="IY269" s="26"/>
      <c r="IZ269" s="26"/>
      <c r="JA269" s="26"/>
      <c r="JB269" s="26"/>
      <c r="JC269" s="26"/>
      <c r="JD269" s="26"/>
      <c r="JE269" s="26"/>
      <c r="JF269" s="26"/>
      <c r="JG269" s="26"/>
      <c r="JH269" s="26"/>
      <c r="JI269" s="26"/>
      <c r="JJ269" s="26"/>
    </row>
    <row r="270" spans="1:270" s="6" customFormat="1" ht="20.100000000000001" customHeight="1" x14ac:dyDescent="0.25">
      <c r="A270" s="7"/>
      <c r="B270" s="20"/>
      <c r="C270" s="76"/>
      <c r="D270" s="76"/>
      <c r="E270" s="76"/>
      <c r="F270" s="7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  <c r="FJ270" s="26"/>
      <c r="FK270" s="26"/>
      <c r="FL270" s="26"/>
      <c r="FM270" s="26"/>
      <c r="FN270" s="26"/>
      <c r="FO270" s="26"/>
      <c r="FP270" s="26"/>
      <c r="FQ270" s="26"/>
      <c r="FR270" s="26"/>
      <c r="FS270" s="26"/>
      <c r="FT270" s="26"/>
      <c r="FU270" s="26"/>
      <c r="FV270" s="26"/>
      <c r="FW270" s="26"/>
      <c r="FX270" s="26"/>
      <c r="FY270" s="26"/>
      <c r="FZ270" s="26"/>
      <c r="GA270" s="26"/>
      <c r="GB270" s="26"/>
      <c r="GC270" s="26"/>
      <c r="GD270" s="26"/>
      <c r="GE270" s="26"/>
      <c r="GF270" s="26"/>
      <c r="GG270" s="26"/>
      <c r="GH270" s="26"/>
      <c r="GI270" s="26"/>
      <c r="GJ270" s="26"/>
      <c r="GK270" s="26"/>
      <c r="GL270" s="26"/>
      <c r="GM270" s="26"/>
      <c r="GN270" s="26"/>
      <c r="GO270" s="26"/>
      <c r="GP270" s="26"/>
      <c r="GQ270" s="26"/>
      <c r="GR270" s="26"/>
      <c r="GS270" s="26"/>
      <c r="GT270" s="26"/>
      <c r="GU270" s="26"/>
      <c r="GV270" s="26"/>
      <c r="GW270" s="26"/>
      <c r="GX270" s="26"/>
      <c r="GY270" s="26"/>
      <c r="GZ270" s="26"/>
      <c r="HA270" s="26"/>
      <c r="HB270" s="26"/>
      <c r="HC270" s="26"/>
      <c r="HD270" s="26"/>
      <c r="HE270" s="26"/>
      <c r="HF270" s="26"/>
      <c r="HG270" s="26"/>
      <c r="HH270" s="26"/>
      <c r="HI270" s="26"/>
      <c r="HJ270" s="26"/>
      <c r="HK270" s="26"/>
      <c r="HL270" s="26"/>
      <c r="HM270" s="26"/>
      <c r="HN270" s="26"/>
      <c r="HO270" s="26"/>
      <c r="HP270" s="26"/>
      <c r="HQ270" s="26"/>
      <c r="HR270" s="26"/>
      <c r="HS270" s="26"/>
      <c r="HT270" s="26"/>
      <c r="HU270" s="26"/>
      <c r="HV270" s="26"/>
      <c r="HW270" s="26"/>
      <c r="HX270" s="26"/>
      <c r="HY270" s="26"/>
      <c r="HZ270" s="26"/>
      <c r="IA270" s="26"/>
      <c r="IB270" s="26"/>
      <c r="IC270" s="26"/>
      <c r="ID270" s="26"/>
      <c r="IE270" s="26"/>
      <c r="IF270" s="26"/>
      <c r="IG270" s="26"/>
      <c r="IH270" s="26"/>
      <c r="II270" s="26"/>
      <c r="IJ270" s="26"/>
      <c r="IK270" s="26"/>
      <c r="IL270" s="26"/>
      <c r="IM270" s="26"/>
      <c r="IN270" s="26"/>
      <c r="IO270" s="26"/>
      <c r="IP270" s="26"/>
      <c r="IQ270" s="26"/>
      <c r="IR270" s="26"/>
      <c r="IS270" s="26"/>
      <c r="IT270" s="26"/>
      <c r="IU270" s="26"/>
      <c r="IV270" s="26"/>
      <c r="IW270" s="26"/>
      <c r="IX270" s="26"/>
      <c r="IY270" s="26"/>
      <c r="IZ270" s="26"/>
      <c r="JA270" s="26"/>
      <c r="JB270" s="26"/>
      <c r="JC270" s="26"/>
      <c r="JD270" s="26"/>
      <c r="JE270" s="26"/>
      <c r="JF270" s="26"/>
      <c r="JG270" s="26"/>
      <c r="JH270" s="26"/>
      <c r="JI270" s="26"/>
      <c r="JJ270" s="26"/>
    </row>
    <row r="271" spans="1:270" s="6" customFormat="1" ht="20.100000000000001" customHeight="1" x14ac:dyDescent="0.25">
      <c r="A271" s="7"/>
      <c r="B271" s="20"/>
      <c r="C271" s="76"/>
      <c r="D271" s="76"/>
      <c r="E271" s="76"/>
      <c r="F271" s="7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  <c r="FJ271" s="26"/>
      <c r="FK271" s="26"/>
      <c r="FL271" s="26"/>
      <c r="FM271" s="26"/>
      <c r="FN271" s="26"/>
      <c r="FO271" s="26"/>
      <c r="FP271" s="26"/>
      <c r="FQ271" s="26"/>
      <c r="FR271" s="26"/>
      <c r="FS271" s="26"/>
      <c r="FT271" s="26"/>
      <c r="FU271" s="26"/>
      <c r="FV271" s="26"/>
      <c r="FW271" s="26"/>
      <c r="FX271" s="26"/>
      <c r="FY271" s="26"/>
      <c r="FZ271" s="26"/>
      <c r="GA271" s="26"/>
      <c r="GB271" s="26"/>
      <c r="GC271" s="26"/>
      <c r="GD271" s="26"/>
      <c r="GE271" s="26"/>
      <c r="GF271" s="26"/>
      <c r="GG271" s="26"/>
      <c r="GH271" s="26"/>
      <c r="GI271" s="26"/>
      <c r="GJ271" s="26"/>
      <c r="GK271" s="26"/>
      <c r="GL271" s="26"/>
      <c r="GM271" s="26"/>
      <c r="GN271" s="26"/>
      <c r="GO271" s="26"/>
      <c r="GP271" s="26"/>
      <c r="GQ271" s="26"/>
      <c r="GR271" s="26"/>
      <c r="GS271" s="26"/>
      <c r="GT271" s="26"/>
      <c r="GU271" s="26"/>
      <c r="GV271" s="26"/>
      <c r="GW271" s="26"/>
      <c r="GX271" s="26"/>
      <c r="GY271" s="26"/>
      <c r="GZ271" s="26"/>
      <c r="HA271" s="26"/>
      <c r="HB271" s="26"/>
      <c r="HC271" s="26"/>
      <c r="HD271" s="26"/>
      <c r="HE271" s="26"/>
      <c r="HF271" s="26"/>
      <c r="HG271" s="26"/>
      <c r="HH271" s="26"/>
      <c r="HI271" s="26"/>
      <c r="HJ271" s="26"/>
      <c r="HK271" s="26"/>
      <c r="HL271" s="26"/>
      <c r="HM271" s="26"/>
      <c r="HN271" s="26"/>
      <c r="HO271" s="26"/>
      <c r="HP271" s="26"/>
      <c r="HQ271" s="26"/>
      <c r="HR271" s="26"/>
      <c r="HS271" s="26"/>
      <c r="HT271" s="26"/>
      <c r="HU271" s="26"/>
      <c r="HV271" s="26"/>
      <c r="HW271" s="26"/>
      <c r="HX271" s="26"/>
      <c r="HY271" s="26"/>
      <c r="HZ271" s="26"/>
      <c r="IA271" s="26"/>
      <c r="IB271" s="26"/>
      <c r="IC271" s="26"/>
      <c r="ID271" s="26"/>
      <c r="IE271" s="26"/>
      <c r="IF271" s="26"/>
      <c r="IG271" s="26"/>
      <c r="IH271" s="26"/>
      <c r="II271" s="26"/>
      <c r="IJ271" s="26"/>
      <c r="IK271" s="26"/>
      <c r="IL271" s="26"/>
      <c r="IM271" s="26"/>
      <c r="IN271" s="26"/>
      <c r="IO271" s="26"/>
      <c r="IP271" s="26"/>
      <c r="IQ271" s="26"/>
      <c r="IR271" s="26"/>
      <c r="IS271" s="26"/>
      <c r="IT271" s="26"/>
      <c r="IU271" s="26"/>
      <c r="IV271" s="26"/>
      <c r="IW271" s="26"/>
      <c r="IX271" s="26"/>
      <c r="IY271" s="26"/>
      <c r="IZ271" s="26"/>
      <c r="JA271" s="26"/>
      <c r="JB271" s="26"/>
      <c r="JC271" s="26"/>
      <c r="JD271" s="26"/>
      <c r="JE271" s="26"/>
      <c r="JF271" s="26"/>
      <c r="JG271" s="26"/>
      <c r="JH271" s="26"/>
      <c r="JI271" s="26"/>
      <c r="JJ271" s="26"/>
    </row>
    <row r="272" spans="1:270" s="6" customFormat="1" ht="20.100000000000001" customHeight="1" x14ac:dyDescent="0.25">
      <c r="A272" s="7"/>
      <c r="B272" s="20"/>
      <c r="C272" s="76"/>
      <c r="D272" s="76"/>
      <c r="E272" s="76"/>
      <c r="F272" s="7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  <c r="FJ272" s="26"/>
      <c r="FK272" s="26"/>
      <c r="FL272" s="26"/>
      <c r="FM272" s="26"/>
      <c r="FN272" s="26"/>
      <c r="FO272" s="26"/>
      <c r="FP272" s="26"/>
      <c r="FQ272" s="26"/>
      <c r="FR272" s="26"/>
      <c r="FS272" s="26"/>
      <c r="FT272" s="26"/>
      <c r="FU272" s="26"/>
      <c r="FV272" s="26"/>
      <c r="FW272" s="26"/>
      <c r="FX272" s="26"/>
      <c r="FY272" s="26"/>
      <c r="FZ272" s="26"/>
      <c r="GA272" s="26"/>
      <c r="GB272" s="26"/>
      <c r="GC272" s="26"/>
      <c r="GD272" s="26"/>
      <c r="GE272" s="26"/>
      <c r="GF272" s="26"/>
      <c r="GG272" s="26"/>
      <c r="GH272" s="26"/>
      <c r="GI272" s="26"/>
      <c r="GJ272" s="26"/>
      <c r="GK272" s="26"/>
      <c r="GL272" s="26"/>
      <c r="GM272" s="26"/>
      <c r="GN272" s="26"/>
      <c r="GO272" s="26"/>
      <c r="GP272" s="26"/>
      <c r="GQ272" s="26"/>
      <c r="GR272" s="26"/>
      <c r="GS272" s="26"/>
      <c r="GT272" s="26"/>
      <c r="GU272" s="26"/>
      <c r="GV272" s="26"/>
      <c r="GW272" s="26"/>
      <c r="GX272" s="26"/>
      <c r="GY272" s="26"/>
      <c r="GZ272" s="26"/>
      <c r="HA272" s="26"/>
      <c r="HB272" s="26"/>
      <c r="HC272" s="26"/>
      <c r="HD272" s="26"/>
      <c r="HE272" s="26"/>
      <c r="HF272" s="26"/>
      <c r="HG272" s="26"/>
      <c r="HH272" s="26"/>
      <c r="HI272" s="26"/>
      <c r="HJ272" s="26"/>
      <c r="HK272" s="26"/>
      <c r="HL272" s="26"/>
      <c r="HM272" s="26"/>
      <c r="HN272" s="26"/>
      <c r="HO272" s="26"/>
      <c r="HP272" s="26"/>
      <c r="HQ272" s="26"/>
      <c r="HR272" s="26"/>
      <c r="HS272" s="26"/>
      <c r="HT272" s="26"/>
      <c r="HU272" s="26"/>
      <c r="HV272" s="26"/>
      <c r="HW272" s="26"/>
      <c r="HX272" s="26"/>
      <c r="HY272" s="26"/>
      <c r="HZ272" s="26"/>
      <c r="IA272" s="26"/>
      <c r="IB272" s="26"/>
      <c r="IC272" s="26"/>
      <c r="ID272" s="26"/>
      <c r="IE272" s="26"/>
      <c r="IF272" s="26"/>
      <c r="IG272" s="26"/>
      <c r="IH272" s="26"/>
      <c r="II272" s="26"/>
      <c r="IJ272" s="26"/>
      <c r="IK272" s="26"/>
      <c r="IL272" s="26"/>
      <c r="IM272" s="26"/>
      <c r="IN272" s="26"/>
      <c r="IO272" s="26"/>
      <c r="IP272" s="26"/>
      <c r="IQ272" s="26"/>
      <c r="IR272" s="26"/>
      <c r="IS272" s="26"/>
      <c r="IT272" s="26"/>
      <c r="IU272" s="26"/>
      <c r="IV272" s="26"/>
      <c r="IW272" s="26"/>
      <c r="IX272" s="26"/>
      <c r="IY272" s="26"/>
      <c r="IZ272" s="26"/>
      <c r="JA272" s="26"/>
      <c r="JB272" s="26"/>
      <c r="JC272" s="26"/>
      <c r="JD272" s="26"/>
      <c r="JE272" s="26"/>
      <c r="JF272" s="26"/>
      <c r="JG272" s="26"/>
      <c r="JH272" s="26"/>
      <c r="JI272" s="26"/>
      <c r="JJ272" s="26"/>
    </row>
    <row r="273" spans="1:270" s="6" customFormat="1" ht="20.100000000000001" customHeight="1" x14ac:dyDescent="0.25">
      <c r="A273" s="7"/>
      <c r="B273" s="20"/>
      <c r="C273" s="76"/>
      <c r="D273" s="76"/>
      <c r="E273" s="76"/>
      <c r="F273" s="7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  <c r="FJ273" s="26"/>
      <c r="FK273" s="26"/>
      <c r="FL273" s="26"/>
      <c r="FM273" s="26"/>
      <c r="FN273" s="26"/>
      <c r="FO273" s="26"/>
      <c r="FP273" s="26"/>
      <c r="FQ273" s="26"/>
      <c r="FR273" s="26"/>
      <c r="FS273" s="26"/>
      <c r="FT273" s="26"/>
      <c r="FU273" s="26"/>
      <c r="FV273" s="26"/>
      <c r="FW273" s="26"/>
      <c r="FX273" s="26"/>
      <c r="FY273" s="26"/>
      <c r="FZ273" s="26"/>
      <c r="GA273" s="26"/>
      <c r="GB273" s="26"/>
      <c r="GC273" s="26"/>
      <c r="GD273" s="26"/>
      <c r="GE273" s="26"/>
      <c r="GF273" s="26"/>
      <c r="GG273" s="26"/>
      <c r="GH273" s="26"/>
      <c r="GI273" s="26"/>
      <c r="GJ273" s="26"/>
      <c r="GK273" s="26"/>
      <c r="GL273" s="26"/>
      <c r="GM273" s="26"/>
      <c r="GN273" s="26"/>
      <c r="GO273" s="26"/>
      <c r="GP273" s="26"/>
      <c r="GQ273" s="26"/>
      <c r="GR273" s="26"/>
      <c r="GS273" s="26"/>
      <c r="GT273" s="26"/>
      <c r="GU273" s="26"/>
      <c r="GV273" s="26"/>
      <c r="GW273" s="26"/>
      <c r="GX273" s="26"/>
      <c r="GY273" s="26"/>
      <c r="GZ273" s="26"/>
      <c r="HA273" s="26"/>
      <c r="HB273" s="26"/>
      <c r="HC273" s="26"/>
      <c r="HD273" s="26"/>
      <c r="HE273" s="26"/>
      <c r="HF273" s="26"/>
      <c r="HG273" s="26"/>
      <c r="HH273" s="26"/>
      <c r="HI273" s="26"/>
      <c r="HJ273" s="26"/>
      <c r="HK273" s="26"/>
      <c r="HL273" s="26"/>
      <c r="HM273" s="26"/>
      <c r="HN273" s="26"/>
      <c r="HO273" s="26"/>
      <c r="HP273" s="26"/>
      <c r="HQ273" s="26"/>
      <c r="HR273" s="26"/>
      <c r="HS273" s="26"/>
      <c r="HT273" s="26"/>
      <c r="HU273" s="26"/>
      <c r="HV273" s="26"/>
      <c r="HW273" s="26"/>
      <c r="HX273" s="26"/>
      <c r="HY273" s="26"/>
      <c r="HZ273" s="26"/>
      <c r="IA273" s="26"/>
      <c r="IB273" s="26"/>
      <c r="IC273" s="26"/>
      <c r="ID273" s="26"/>
      <c r="IE273" s="26"/>
      <c r="IF273" s="26"/>
      <c r="IG273" s="26"/>
      <c r="IH273" s="26"/>
      <c r="II273" s="26"/>
      <c r="IJ273" s="26"/>
      <c r="IK273" s="26"/>
      <c r="IL273" s="26"/>
      <c r="IM273" s="26"/>
      <c r="IN273" s="26"/>
      <c r="IO273" s="26"/>
      <c r="IP273" s="26"/>
      <c r="IQ273" s="26"/>
      <c r="IR273" s="26"/>
      <c r="IS273" s="26"/>
      <c r="IT273" s="26"/>
      <c r="IU273" s="26"/>
      <c r="IV273" s="26"/>
      <c r="IW273" s="26"/>
      <c r="IX273" s="26"/>
      <c r="IY273" s="26"/>
      <c r="IZ273" s="26"/>
      <c r="JA273" s="26"/>
      <c r="JB273" s="26"/>
      <c r="JC273" s="26"/>
      <c r="JD273" s="26"/>
      <c r="JE273" s="26"/>
      <c r="JF273" s="26"/>
      <c r="JG273" s="26"/>
      <c r="JH273" s="26"/>
      <c r="JI273" s="26"/>
      <c r="JJ273" s="26"/>
    </row>
    <row r="274" spans="1:270" s="6" customFormat="1" ht="20.100000000000001" customHeight="1" x14ac:dyDescent="0.25">
      <c r="A274" s="7"/>
      <c r="B274" s="20"/>
      <c r="C274" s="76"/>
      <c r="D274" s="76"/>
      <c r="E274" s="76"/>
      <c r="F274" s="7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  <c r="FJ274" s="26"/>
      <c r="FK274" s="26"/>
      <c r="FL274" s="26"/>
      <c r="FM274" s="26"/>
      <c r="FN274" s="26"/>
      <c r="FO274" s="26"/>
      <c r="FP274" s="26"/>
      <c r="FQ274" s="26"/>
      <c r="FR274" s="26"/>
      <c r="FS274" s="26"/>
      <c r="FT274" s="26"/>
      <c r="FU274" s="26"/>
      <c r="FV274" s="26"/>
      <c r="FW274" s="26"/>
      <c r="FX274" s="26"/>
      <c r="FY274" s="26"/>
      <c r="FZ274" s="26"/>
      <c r="GA274" s="26"/>
      <c r="GB274" s="26"/>
      <c r="GC274" s="26"/>
      <c r="GD274" s="26"/>
      <c r="GE274" s="26"/>
      <c r="GF274" s="26"/>
      <c r="GG274" s="26"/>
      <c r="GH274" s="26"/>
      <c r="GI274" s="26"/>
      <c r="GJ274" s="26"/>
      <c r="GK274" s="26"/>
      <c r="GL274" s="26"/>
      <c r="GM274" s="26"/>
      <c r="GN274" s="26"/>
      <c r="GO274" s="26"/>
      <c r="GP274" s="26"/>
      <c r="GQ274" s="26"/>
      <c r="GR274" s="26"/>
      <c r="GS274" s="26"/>
      <c r="GT274" s="26"/>
      <c r="GU274" s="26"/>
      <c r="GV274" s="26"/>
      <c r="GW274" s="26"/>
      <c r="GX274" s="26"/>
      <c r="GY274" s="26"/>
      <c r="GZ274" s="26"/>
      <c r="HA274" s="26"/>
      <c r="HB274" s="26"/>
      <c r="HC274" s="26"/>
      <c r="HD274" s="26"/>
      <c r="HE274" s="26"/>
      <c r="HF274" s="26"/>
      <c r="HG274" s="26"/>
      <c r="HH274" s="26"/>
      <c r="HI274" s="26"/>
      <c r="HJ274" s="26"/>
      <c r="HK274" s="26"/>
      <c r="HL274" s="26"/>
      <c r="HM274" s="26"/>
      <c r="HN274" s="26"/>
      <c r="HO274" s="26"/>
      <c r="HP274" s="26"/>
      <c r="HQ274" s="26"/>
      <c r="HR274" s="26"/>
      <c r="HS274" s="26"/>
      <c r="HT274" s="26"/>
      <c r="HU274" s="26"/>
      <c r="HV274" s="26"/>
      <c r="HW274" s="26"/>
      <c r="HX274" s="26"/>
      <c r="HY274" s="26"/>
      <c r="HZ274" s="26"/>
      <c r="IA274" s="26"/>
      <c r="IB274" s="26"/>
      <c r="IC274" s="26"/>
      <c r="ID274" s="26"/>
      <c r="IE274" s="26"/>
      <c r="IF274" s="26"/>
      <c r="IG274" s="26"/>
      <c r="IH274" s="26"/>
      <c r="II274" s="26"/>
      <c r="IJ274" s="26"/>
      <c r="IK274" s="26"/>
      <c r="IL274" s="26"/>
      <c r="IM274" s="26"/>
      <c r="IN274" s="26"/>
      <c r="IO274" s="26"/>
      <c r="IP274" s="26"/>
      <c r="IQ274" s="26"/>
      <c r="IR274" s="26"/>
      <c r="IS274" s="26"/>
      <c r="IT274" s="26"/>
      <c r="IU274" s="26"/>
      <c r="IV274" s="26"/>
      <c r="IW274" s="26"/>
      <c r="IX274" s="26"/>
      <c r="IY274" s="26"/>
      <c r="IZ274" s="26"/>
      <c r="JA274" s="26"/>
      <c r="JB274" s="26"/>
      <c r="JC274" s="26"/>
      <c r="JD274" s="26"/>
      <c r="JE274" s="26"/>
      <c r="JF274" s="26"/>
      <c r="JG274" s="26"/>
      <c r="JH274" s="26"/>
      <c r="JI274" s="26"/>
      <c r="JJ274" s="26"/>
    </row>
    <row r="275" spans="1:270" s="6" customFormat="1" ht="20.100000000000001" customHeight="1" x14ac:dyDescent="0.25">
      <c r="A275" s="7"/>
      <c r="B275" s="20"/>
      <c r="C275" s="76"/>
      <c r="D275" s="76"/>
      <c r="E275" s="76"/>
      <c r="F275" s="7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  <c r="FJ275" s="26"/>
      <c r="FK275" s="26"/>
      <c r="FL275" s="26"/>
      <c r="FM275" s="26"/>
      <c r="FN275" s="26"/>
      <c r="FO275" s="26"/>
      <c r="FP275" s="26"/>
      <c r="FQ275" s="26"/>
      <c r="FR275" s="26"/>
      <c r="FS275" s="26"/>
      <c r="FT275" s="26"/>
      <c r="FU275" s="26"/>
      <c r="FV275" s="26"/>
      <c r="FW275" s="26"/>
      <c r="FX275" s="26"/>
      <c r="FY275" s="26"/>
      <c r="FZ275" s="26"/>
      <c r="GA275" s="26"/>
      <c r="GB275" s="26"/>
      <c r="GC275" s="26"/>
      <c r="GD275" s="26"/>
      <c r="GE275" s="26"/>
      <c r="GF275" s="26"/>
      <c r="GG275" s="26"/>
      <c r="GH275" s="26"/>
      <c r="GI275" s="26"/>
      <c r="GJ275" s="26"/>
      <c r="GK275" s="26"/>
      <c r="GL275" s="26"/>
      <c r="GM275" s="26"/>
      <c r="GN275" s="26"/>
      <c r="GO275" s="26"/>
      <c r="GP275" s="26"/>
      <c r="GQ275" s="26"/>
      <c r="GR275" s="26"/>
      <c r="GS275" s="26"/>
      <c r="GT275" s="26"/>
      <c r="GU275" s="26"/>
      <c r="GV275" s="26"/>
      <c r="GW275" s="26"/>
      <c r="GX275" s="26"/>
      <c r="GY275" s="26"/>
      <c r="GZ275" s="26"/>
      <c r="HA275" s="26"/>
      <c r="HB275" s="26"/>
      <c r="HC275" s="26"/>
      <c r="HD275" s="26"/>
      <c r="HE275" s="26"/>
      <c r="HF275" s="26"/>
      <c r="HG275" s="26"/>
      <c r="HH275" s="26"/>
      <c r="HI275" s="26"/>
      <c r="HJ275" s="26"/>
      <c r="HK275" s="26"/>
      <c r="HL275" s="26"/>
      <c r="HM275" s="26"/>
      <c r="HN275" s="26"/>
      <c r="HO275" s="26"/>
      <c r="HP275" s="26"/>
      <c r="HQ275" s="26"/>
      <c r="HR275" s="26"/>
      <c r="HS275" s="26"/>
      <c r="HT275" s="26"/>
      <c r="HU275" s="26"/>
      <c r="HV275" s="26"/>
      <c r="HW275" s="26"/>
      <c r="HX275" s="26"/>
      <c r="HY275" s="26"/>
      <c r="HZ275" s="26"/>
      <c r="IA275" s="26"/>
      <c r="IB275" s="26"/>
      <c r="IC275" s="26"/>
      <c r="ID275" s="26"/>
      <c r="IE275" s="26"/>
      <c r="IF275" s="26"/>
      <c r="IG275" s="26"/>
      <c r="IH275" s="26"/>
      <c r="II275" s="26"/>
      <c r="IJ275" s="26"/>
      <c r="IK275" s="26"/>
      <c r="IL275" s="26"/>
      <c r="IM275" s="26"/>
      <c r="IN275" s="26"/>
      <c r="IO275" s="26"/>
      <c r="IP275" s="26"/>
      <c r="IQ275" s="26"/>
      <c r="IR275" s="26"/>
      <c r="IS275" s="26"/>
      <c r="IT275" s="26"/>
      <c r="IU275" s="26"/>
      <c r="IV275" s="26"/>
      <c r="IW275" s="26"/>
      <c r="IX275" s="26"/>
      <c r="IY275" s="26"/>
      <c r="IZ275" s="26"/>
      <c r="JA275" s="26"/>
      <c r="JB275" s="26"/>
      <c r="JC275" s="26"/>
      <c r="JD275" s="26"/>
      <c r="JE275" s="26"/>
      <c r="JF275" s="26"/>
      <c r="JG275" s="26"/>
      <c r="JH275" s="26"/>
      <c r="JI275" s="26"/>
      <c r="JJ275" s="26"/>
    </row>
    <row r="276" spans="1:270" s="6" customFormat="1" ht="20.100000000000001" customHeight="1" x14ac:dyDescent="0.25">
      <c r="A276" s="7"/>
      <c r="B276" s="20"/>
      <c r="C276" s="76"/>
      <c r="D276" s="76"/>
      <c r="E276" s="76"/>
      <c r="F276" s="7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  <c r="FJ276" s="26"/>
      <c r="FK276" s="26"/>
      <c r="FL276" s="26"/>
      <c r="FM276" s="26"/>
      <c r="FN276" s="26"/>
      <c r="FO276" s="26"/>
      <c r="FP276" s="26"/>
      <c r="FQ276" s="26"/>
      <c r="FR276" s="26"/>
      <c r="FS276" s="26"/>
      <c r="FT276" s="26"/>
      <c r="FU276" s="26"/>
      <c r="FV276" s="26"/>
      <c r="FW276" s="26"/>
      <c r="FX276" s="26"/>
      <c r="FY276" s="26"/>
      <c r="FZ276" s="26"/>
      <c r="GA276" s="26"/>
      <c r="GB276" s="26"/>
      <c r="GC276" s="26"/>
      <c r="GD276" s="26"/>
      <c r="GE276" s="26"/>
      <c r="GF276" s="26"/>
      <c r="GG276" s="26"/>
      <c r="GH276" s="26"/>
      <c r="GI276" s="26"/>
      <c r="GJ276" s="26"/>
      <c r="GK276" s="26"/>
      <c r="GL276" s="26"/>
      <c r="GM276" s="26"/>
      <c r="GN276" s="26"/>
      <c r="GO276" s="26"/>
      <c r="GP276" s="26"/>
      <c r="GQ276" s="26"/>
      <c r="GR276" s="26"/>
      <c r="GS276" s="26"/>
      <c r="GT276" s="26"/>
      <c r="GU276" s="26"/>
      <c r="GV276" s="26"/>
      <c r="GW276" s="26"/>
      <c r="GX276" s="26"/>
      <c r="GY276" s="26"/>
      <c r="GZ276" s="26"/>
      <c r="HA276" s="26"/>
      <c r="HB276" s="26"/>
      <c r="HC276" s="26"/>
      <c r="HD276" s="26"/>
      <c r="HE276" s="26"/>
      <c r="HF276" s="26"/>
      <c r="HG276" s="26"/>
      <c r="HH276" s="26"/>
      <c r="HI276" s="26"/>
      <c r="HJ276" s="26"/>
      <c r="HK276" s="26"/>
      <c r="HL276" s="26"/>
      <c r="HM276" s="26"/>
      <c r="HN276" s="26"/>
      <c r="HO276" s="26"/>
      <c r="HP276" s="26"/>
      <c r="HQ276" s="26"/>
      <c r="HR276" s="26"/>
      <c r="HS276" s="26"/>
      <c r="HT276" s="26"/>
      <c r="HU276" s="26"/>
      <c r="HV276" s="26"/>
      <c r="HW276" s="26"/>
      <c r="HX276" s="26"/>
      <c r="HY276" s="26"/>
      <c r="HZ276" s="26"/>
      <c r="IA276" s="26"/>
      <c r="IB276" s="26"/>
      <c r="IC276" s="26"/>
      <c r="ID276" s="26"/>
      <c r="IE276" s="26"/>
      <c r="IF276" s="26"/>
      <c r="IG276" s="26"/>
      <c r="IH276" s="26"/>
      <c r="II276" s="26"/>
      <c r="IJ276" s="26"/>
      <c r="IK276" s="26"/>
      <c r="IL276" s="26"/>
      <c r="IM276" s="26"/>
      <c r="IN276" s="26"/>
      <c r="IO276" s="26"/>
      <c r="IP276" s="26"/>
      <c r="IQ276" s="26"/>
      <c r="IR276" s="26"/>
      <c r="IS276" s="26"/>
      <c r="IT276" s="26"/>
      <c r="IU276" s="26"/>
      <c r="IV276" s="26"/>
      <c r="IW276" s="26"/>
      <c r="IX276" s="26"/>
      <c r="IY276" s="26"/>
      <c r="IZ276" s="26"/>
      <c r="JA276" s="26"/>
      <c r="JB276" s="26"/>
      <c r="JC276" s="26"/>
      <c r="JD276" s="26"/>
      <c r="JE276" s="26"/>
      <c r="JF276" s="26"/>
      <c r="JG276" s="26"/>
      <c r="JH276" s="26"/>
      <c r="JI276" s="26"/>
      <c r="JJ276" s="26"/>
    </row>
    <row r="277" spans="1:270" s="6" customFormat="1" ht="20.100000000000001" customHeight="1" x14ac:dyDescent="0.25">
      <c r="A277" s="7"/>
      <c r="B277" s="20"/>
      <c r="C277" s="76"/>
      <c r="D277" s="76"/>
      <c r="E277" s="76"/>
      <c r="F277" s="7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  <c r="FJ277" s="26"/>
      <c r="FK277" s="26"/>
      <c r="FL277" s="26"/>
      <c r="FM277" s="26"/>
      <c r="FN277" s="26"/>
      <c r="FO277" s="26"/>
      <c r="FP277" s="26"/>
      <c r="FQ277" s="26"/>
      <c r="FR277" s="26"/>
      <c r="FS277" s="26"/>
      <c r="FT277" s="26"/>
      <c r="FU277" s="26"/>
      <c r="FV277" s="26"/>
      <c r="FW277" s="26"/>
      <c r="FX277" s="26"/>
      <c r="FY277" s="26"/>
      <c r="FZ277" s="26"/>
      <c r="GA277" s="26"/>
      <c r="GB277" s="26"/>
      <c r="GC277" s="26"/>
      <c r="GD277" s="26"/>
      <c r="GE277" s="26"/>
      <c r="GF277" s="26"/>
      <c r="GG277" s="26"/>
      <c r="GH277" s="26"/>
      <c r="GI277" s="26"/>
      <c r="GJ277" s="26"/>
      <c r="GK277" s="26"/>
      <c r="GL277" s="26"/>
      <c r="GM277" s="26"/>
      <c r="GN277" s="26"/>
      <c r="GO277" s="26"/>
      <c r="GP277" s="26"/>
      <c r="GQ277" s="26"/>
      <c r="GR277" s="26"/>
      <c r="GS277" s="26"/>
      <c r="GT277" s="26"/>
      <c r="GU277" s="26"/>
      <c r="GV277" s="26"/>
      <c r="GW277" s="26"/>
      <c r="GX277" s="26"/>
      <c r="GY277" s="26"/>
      <c r="GZ277" s="26"/>
      <c r="HA277" s="26"/>
      <c r="HB277" s="26"/>
      <c r="HC277" s="26"/>
      <c r="HD277" s="26"/>
      <c r="HE277" s="26"/>
      <c r="HF277" s="26"/>
      <c r="HG277" s="26"/>
      <c r="HH277" s="26"/>
      <c r="HI277" s="26"/>
      <c r="HJ277" s="26"/>
      <c r="HK277" s="26"/>
      <c r="HL277" s="26"/>
      <c r="HM277" s="26"/>
      <c r="HN277" s="26"/>
      <c r="HO277" s="26"/>
      <c r="HP277" s="26"/>
      <c r="HQ277" s="26"/>
      <c r="HR277" s="26"/>
      <c r="HS277" s="26"/>
      <c r="HT277" s="26"/>
      <c r="HU277" s="26"/>
      <c r="HV277" s="26"/>
      <c r="HW277" s="26"/>
      <c r="HX277" s="26"/>
      <c r="HY277" s="26"/>
      <c r="HZ277" s="26"/>
      <c r="IA277" s="26"/>
      <c r="IB277" s="26"/>
      <c r="IC277" s="26"/>
      <c r="ID277" s="26"/>
      <c r="IE277" s="26"/>
      <c r="IF277" s="26"/>
      <c r="IG277" s="26"/>
      <c r="IH277" s="26"/>
      <c r="II277" s="26"/>
      <c r="IJ277" s="26"/>
      <c r="IK277" s="26"/>
      <c r="IL277" s="26"/>
      <c r="IM277" s="26"/>
      <c r="IN277" s="26"/>
      <c r="IO277" s="26"/>
      <c r="IP277" s="26"/>
      <c r="IQ277" s="26"/>
      <c r="IR277" s="26"/>
      <c r="IS277" s="26"/>
      <c r="IT277" s="26"/>
      <c r="IU277" s="26"/>
      <c r="IV277" s="26"/>
      <c r="IW277" s="26"/>
      <c r="IX277" s="26"/>
      <c r="IY277" s="26"/>
      <c r="IZ277" s="26"/>
      <c r="JA277" s="26"/>
      <c r="JB277" s="26"/>
      <c r="JC277" s="26"/>
      <c r="JD277" s="26"/>
      <c r="JE277" s="26"/>
      <c r="JF277" s="26"/>
      <c r="JG277" s="26"/>
      <c r="JH277" s="26"/>
      <c r="JI277" s="26"/>
      <c r="JJ277" s="26"/>
    </row>
    <row r="278" spans="1:270" s="6" customFormat="1" ht="20.100000000000001" customHeight="1" x14ac:dyDescent="0.25">
      <c r="A278" s="7"/>
      <c r="B278" s="20"/>
      <c r="C278" s="76"/>
      <c r="D278" s="76"/>
      <c r="E278" s="76"/>
      <c r="F278" s="7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  <c r="FJ278" s="26"/>
      <c r="FK278" s="26"/>
      <c r="FL278" s="26"/>
      <c r="FM278" s="26"/>
      <c r="FN278" s="26"/>
      <c r="FO278" s="26"/>
      <c r="FP278" s="26"/>
      <c r="FQ278" s="26"/>
      <c r="FR278" s="26"/>
      <c r="FS278" s="26"/>
      <c r="FT278" s="26"/>
      <c r="FU278" s="26"/>
      <c r="FV278" s="26"/>
      <c r="FW278" s="26"/>
      <c r="FX278" s="26"/>
      <c r="FY278" s="26"/>
      <c r="FZ278" s="26"/>
      <c r="GA278" s="26"/>
      <c r="GB278" s="26"/>
      <c r="GC278" s="26"/>
      <c r="GD278" s="26"/>
      <c r="GE278" s="26"/>
      <c r="GF278" s="26"/>
      <c r="GG278" s="26"/>
      <c r="GH278" s="26"/>
      <c r="GI278" s="26"/>
      <c r="GJ278" s="26"/>
      <c r="GK278" s="26"/>
      <c r="GL278" s="26"/>
      <c r="GM278" s="26"/>
      <c r="GN278" s="26"/>
      <c r="GO278" s="26"/>
      <c r="GP278" s="26"/>
      <c r="GQ278" s="26"/>
      <c r="GR278" s="26"/>
      <c r="GS278" s="26"/>
      <c r="GT278" s="26"/>
      <c r="GU278" s="26"/>
      <c r="GV278" s="26"/>
      <c r="GW278" s="26"/>
      <c r="GX278" s="26"/>
      <c r="GY278" s="26"/>
      <c r="GZ278" s="26"/>
      <c r="HA278" s="26"/>
      <c r="HB278" s="26"/>
      <c r="HC278" s="26"/>
      <c r="HD278" s="26"/>
      <c r="HE278" s="26"/>
      <c r="HF278" s="26"/>
      <c r="HG278" s="26"/>
      <c r="HH278" s="26"/>
      <c r="HI278" s="26"/>
      <c r="HJ278" s="26"/>
      <c r="HK278" s="26"/>
      <c r="HL278" s="26"/>
      <c r="HM278" s="26"/>
      <c r="HN278" s="26"/>
      <c r="HO278" s="26"/>
      <c r="HP278" s="26"/>
      <c r="HQ278" s="26"/>
      <c r="HR278" s="26"/>
      <c r="HS278" s="26"/>
      <c r="HT278" s="26"/>
      <c r="HU278" s="26"/>
      <c r="HV278" s="26"/>
      <c r="HW278" s="26"/>
      <c r="HX278" s="26"/>
      <c r="HY278" s="26"/>
      <c r="HZ278" s="26"/>
      <c r="IA278" s="26"/>
      <c r="IB278" s="26"/>
      <c r="IC278" s="26"/>
      <c r="ID278" s="26"/>
      <c r="IE278" s="26"/>
      <c r="IF278" s="26"/>
      <c r="IG278" s="26"/>
      <c r="IH278" s="26"/>
      <c r="II278" s="26"/>
      <c r="IJ278" s="26"/>
      <c r="IK278" s="26"/>
      <c r="IL278" s="26"/>
      <c r="IM278" s="26"/>
      <c r="IN278" s="26"/>
      <c r="IO278" s="26"/>
      <c r="IP278" s="26"/>
      <c r="IQ278" s="26"/>
      <c r="IR278" s="26"/>
      <c r="IS278" s="26"/>
      <c r="IT278" s="26"/>
      <c r="IU278" s="26"/>
      <c r="IV278" s="26"/>
      <c r="IW278" s="26"/>
      <c r="IX278" s="26"/>
      <c r="IY278" s="26"/>
      <c r="IZ278" s="26"/>
      <c r="JA278" s="26"/>
      <c r="JB278" s="26"/>
      <c r="JC278" s="26"/>
      <c r="JD278" s="26"/>
      <c r="JE278" s="26"/>
      <c r="JF278" s="26"/>
      <c r="JG278" s="26"/>
      <c r="JH278" s="26"/>
      <c r="JI278" s="26"/>
      <c r="JJ278" s="26"/>
    </row>
    <row r="279" spans="1:270" s="6" customFormat="1" ht="20.100000000000001" customHeight="1" x14ac:dyDescent="0.25">
      <c r="A279" s="7"/>
      <c r="B279" s="20"/>
      <c r="C279" s="76"/>
      <c r="D279" s="76"/>
      <c r="E279" s="76"/>
      <c r="F279" s="7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  <c r="FJ279" s="26"/>
      <c r="FK279" s="26"/>
      <c r="FL279" s="26"/>
      <c r="FM279" s="26"/>
      <c r="FN279" s="26"/>
      <c r="FO279" s="26"/>
      <c r="FP279" s="26"/>
      <c r="FQ279" s="26"/>
      <c r="FR279" s="26"/>
      <c r="FS279" s="26"/>
      <c r="FT279" s="26"/>
      <c r="FU279" s="26"/>
      <c r="FV279" s="26"/>
      <c r="FW279" s="26"/>
      <c r="FX279" s="26"/>
      <c r="FY279" s="26"/>
      <c r="FZ279" s="26"/>
      <c r="GA279" s="26"/>
      <c r="GB279" s="26"/>
      <c r="GC279" s="26"/>
      <c r="GD279" s="26"/>
      <c r="GE279" s="26"/>
      <c r="GF279" s="26"/>
      <c r="GG279" s="26"/>
      <c r="GH279" s="26"/>
      <c r="GI279" s="26"/>
      <c r="GJ279" s="26"/>
      <c r="GK279" s="26"/>
      <c r="GL279" s="26"/>
      <c r="GM279" s="26"/>
      <c r="GN279" s="26"/>
      <c r="GO279" s="26"/>
      <c r="GP279" s="26"/>
      <c r="GQ279" s="26"/>
      <c r="GR279" s="26"/>
      <c r="GS279" s="26"/>
      <c r="GT279" s="26"/>
      <c r="GU279" s="26"/>
      <c r="GV279" s="26"/>
      <c r="GW279" s="26"/>
      <c r="GX279" s="26"/>
      <c r="GY279" s="26"/>
      <c r="GZ279" s="26"/>
      <c r="HA279" s="26"/>
      <c r="HB279" s="26"/>
      <c r="HC279" s="26"/>
      <c r="HD279" s="26"/>
      <c r="HE279" s="26"/>
      <c r="HF279" s="26"/>
      <c r="HG279" s="26"/>
      <c r="HH279" s="26"/>
      <c r="HI279" s="26"/>
      <c r="HJ279" s="26"/>
      <c r="HK279" s="26"/>
      <c r="HL279" s="26"/>
      <c r="HM279" s="26"/>
      <c r="HN279" s="26"/>
      <c r="HO279" s="26"/>
      <c r="HP279" s="26"/>
      <c r="HQ279" s="26"/>
      <c r="HR279" s="26"/>
      <c r="HS279" s="26"/>
      <c r="HT279" s="26"/>
      <c r="HU279" s="26"/>
      <c r="HV279" s="26"/>
      <c r="HW279" s="26"/>
      <c r="HX279" s="26"/>
      <c r="HY279" s="26"/>
      <c r="HZ279" s="26"/>
      <c r="IA279" s="26"/>
      <c r="IB279" s="26"/>
      <c r="IC279" s="26"/>
      <c r="ID279" s="26"/>
      <c r="IE279" s="26"/>
      <c r="IF279" s="26"/>
      <c r="IG279" s="26"/>
      <c r="IH279" s="26"/>
      <c r="II279" s="26"/>
      <c r="IJ279" s="26"/>
      <c r="IK279" s="26"/>
      <c r="IL279" s="26"/>
      <c r="IM279" s="26"/>
      <c r="IN279" s="26"/>
      <c r="IO279" s="26"/>
      <c r="IP279" s="26"/>
      <c r="IQ279" s="26"/>
      <c r="IR279" s="26"/>
      <c r="IS279" s="26"/>
      <c r="IT279" s="26"/>
      <c r="IU279" s="26"/>
      <c r="IV279" s="26"/>
      <c r="IW279" s="26"/>
      <c r="IX279" s="26"/>
      <c r="IY279" s="26"/>
      <c r="IZ279" s="26"/>
      <c r="JA279" s="26"/>
      <c r="JB279" s="26"/>
      <c r="JC279" s="26"/>
      <c r="JD279" s="26"/>
      <c r="JE279" s="26"/>
      <c r="JF279" s="26"/>
      <c r="JG279" s="26"/>
      <c r="JH279" s="26"/>
      <c r="JI279" s="26"/>
      <c r="JJ279" s="26"/>
    </row>
    <row r="280" spans="1:270" s="6" customFormat="1" ht="20.100000000000001" customHeight="1" x14ac:dyDescent="0.25">
      <c r="A280" s="7"/>
      <c r="B280" s="20"/>
      <c r="C280" s="76"/>
      <c r="D280" s="76"/>
      <c r="E280" s="76"/>
      <c r="F280" s="7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  <c r="FJ280" s="26"/>
      <c r="FK280" s="26"/>
      <c r="FL280" s="26"/>
      <c r="FM280" s="26"/>
      <c r="FN280" s="26"/>
      <c r="FO280" s="26"/>
      <c r="FP280" s="26"/>
      <c r="FQ280" s="26"/>
      <c r="FR280" s="26"/>
      <c r="FS280" s="26"/>
      <c r="FT280" s="26"/>
      <c r="FU280" s="26"/>
      <c r="FV280" s="26"/>
      <c r="FW280" s="26"/>
      <c r="FX280" s="26"/>
      <c r="FY280" s="26"/>
      <c r="FZ280" s="26"/>
      <c r="GA280" s="26"/>
      <c r="GB280" s="26"/>
      <c r="GC280" s="26"/>
      <c r="GD280" s="26"/>
      <c r="GE280" s="26"/>
      <c r="GF280" s="26"/>
      <c r="GG280" s="26"/>
      <c r="GH280" s="26"/>
      <c r="GI280" s="26"/>
      <c r="GJ280" s="26"/>
      <c r="GK280" s="26"/>
      <c r="GL280" s="26"/>
      <c r="GM280" s="26"/>
      <c r="GN280" s="26"/>
      <c r="GO280" s="26"/>
      <c r="GP280" s="26"/>
      <c r="GQ280" s="26"/>
      <c r="GR280" s="26"/>
      <c r="GS280" s="26"/>
      <c r="GT280" s="26"/>
      <c r="GU280" s="26"/>
      <c r="GV280" s="26"/>
      <c r="GW280" s="26"/>
      <c r="GX280" s="26"/>
      <c r="GY280" s="26"/>
      <c r="GZ280" s="26"/>
      <c r="HA280" s="26"/>
      <c r="HB280" s="26"/>
      <c r="HC280" s="26"/>
      <c r="HD280" s="26"/>
      <c r="HE280" s="26"/>
      <c r="HF280" s="26"/>
      <c r="HG280" s="26"/>
      <c r="HH280" s="26"/>
      <c r="HI280" s="26"/>
      <c r="HJ280" s="26"/>
      <c r="HK280" s="26"/>
      <c r="HL280" s="26"/>
      <c r="HM280" s="26"/>
      <c r="HN280" s="26"/>
      <c r="HO280" s="26"/>
      <c r="HP280" s="26"/>
      <c r="HQ280" s="26"/>
      <c r="HR280" s="26"/>
      <c r="HS280" s="26"/>
      <c r="HT280" s="26"/>
      <c r="HU280" s="26"/>
      <c r="HV280" s="26"/>
      <c r="HW280" s="26"/>
      <c r="HX280" s="26"/>
      <c r="HY280" s="26"/>
      <c r="HZ280" s="26"/>
      <c r="IA280" s="26"/>
      <c r="IB280" s="26"/>
      <c r="IC280" s="26"/>
      <c r="ID280" s="26"/>
      <c r="IE280" s="26"/>
      <c r="IF280" s="26"/>
      <c r="IG280" s="26"/>
      <c r="IH280" s="26"/>
      <c r="II280" s="26"/>
      <c r="IJ280" s="26"/>
      <c r="IK280" s="26"/>
      <c r="IL280" s="26"/>
      <c r="IM280" s="26"/>
      <c r="IN280" s="26"/>
      <c r="IO280" s="26"/>
      <c r="IP280" s="26"/>
      <c r="IQ280" s="26"/>
      <c r="IR280" s="26"/>
      <c r="IS280" s="26"/>
      <c r="IT280" s="26"/>
      <c r="IU280" s="26"/>
      <c r="IV280" s="26"/>
      <c r="IW280" s="26"/>
      <c r="IX280" s="26"/>
      <c r="IY280" s="26"/>
      <c r="IZ280" s="26"/>
      <c r="JA280" s="26"/>
      <c r="JB280" s="26"/>
      <c r="JC280" s="26"/>
      <c r="JD280" s="26"/>
      <c r="JE280" s="26"/>
      <c r="JF280" s="26"/>
      <c r="JG280" s="26"/>
      <c r="JH280" s="26"/>
      <c r="JI280" s="26"/>
      <c r="JJ280" s="26"/>
    </row>
    <row r="281" spans="1:270" s="6" customFormat="1" ht="20.100000000000001" customHeight="1" x14ac:dyDescent="0.25">
      <c r="A281" s="7"/>
      <c r="B281" s="20"/>
      <c r="C281" s="76"/>
      <c r="D281" s="76"/>
      <c r="E281" s="76"/>
      <c r="F281" s="7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  <c r="FJ281" s="26"/>
      <c r="FK281" s="26"/>
      <c r="FL281" s="26"/>
      <c r="FM281" s="26"/>
      <c r="FN281" s="26"/>
      <c r="FO281" s="26"/>
      <c r="FP281" s="26"/>
      <c r="FQ281" s="26"/>
      <c r="FR281" s="26"/>
      <c r="FS281" s="26"/>
      <c r="FT281" s="26"/>
      <c r="FU281" s="26"/>
      <c r="FV281" s="26"/>
      <c r="FW281" s="26"/>
      <c r="FX281" s="26"/>
      <c r="FY281" s="26"/>
      <c r="FZ281" s="26"/>
      <c r="GA281" s="26"/>
      <c r="GB281" s="26"/>
      <c r="GC281" s="26"/>
      <c r="GD281" s="26"/>
      <c r="GE281" s="26"/>
      <c r="GF281" s="26"/>
      <c r="GG281" s="26"/>
      <c r="GH281" s="26"/>
      <c r="GI281" s="26"/>
      <c r="GJ281" s="26"/>
      <c r="GK281" s="26"/>
      <c r="GL281" s="26"/>
      <c r="GM281" s="26"/>
      <c r="GN281" s="26"/>
      <c r="GO281" s="26"/>
      <c r="GP281" s="26"/>
      <c r="GQ281" s="26"/>
      <c r="GR281" s="26"/>
      <c r="GS281" s="26"/>
      <c r="GT281" s="26"/>
      <c r="GU281" s="26"/>
      <c r="GV281" s="26"/>
      <c r="GW281" s="26"/>
      <c r="GX281" s="26"/>
      <c r="GY281" s="26"/>
      <c r="GZ281" s="26"/>
      <c r="HA281" s="26"/>
      <c r="HB281" s="26"/>
      <c r="HC281" s="26"/>
      <c r="HD281" s="26"/>
      <c r="HE281" s="26"/>
      <c r="HF281" s="26"/>
      <c r="HG281" s="26"/>
      <c r="HH281" s="26"/>
      <c r="HI281" s="26"/>
      <c r="HJ281" s="26"/>
      <c r="HK281" s="26"/>
      <c r="HL281" s="26"/>
      <c r="HM281" s="26"/>
      <c r="HN281" s="26"/>
      <c r="HO281" s="26"/>
      <c r="HP281" s="26"/>
      <c r="HQ281" s="26"/>
      <c r="HR281" s="26"/>
      <c r="HS281" s="26"/>
      <c r="HT281" s="26"/>
      <c r="HU281" s="26"/>
      <c r="HV281" s="26"/>
      <c r="HW281" s="26"/>
      <c r="HX281" s="26"/>
      <c r="HY281" s="26"/>
      <c r="HZ281" s="26"/>
      <c r="IA281" s="26"/>
      <c r="IB281" s="26"/>
      <c r="IC281" s="26"/>
      <c r="ID281" s="26"/>
      <c r="IE281" s="26"/>
      <c r="IF281" s="26"/>
      <c r="IG281" s="26"/>
      <c r="IH281" s="26"/>
      <c r="II281" s="26"/>
      <c r="IJ281" s="26"/>
      <c r="IK281" s="26"/>
      <c r="IL281" s="26"/>
      <c r="IM281" s="26"/>
      <c r="IN281" s="26"/>
      <c r="IO281" s="26"/>
      <c r="IP281" s="26"/>
      <c r="IQ281" s="26"/>
      <c r="IR281" s="26"/>
      <c r="IS281" s="26"/>
      <c r="IT281" s="26"/>
      <c r="IU281" s="26"/>
      <c r="IV281" s="26"/>
      <c r="IW281" s="26"/>
      <c r="IX281" s="26"/>
      <c r="IY281" s="26"/>
      <c r="IZ281" s="26"/>
      <c r="JA281" s="26"/>
      <c r="JB281" s="26"/>
      <c r="JC281" s="26"/>
      <c r="JD281" s="26"/>
      <c r="JE281" s="26"/>
      <c r="JF281" s="26"/>
      <c r="JG281" s="26"/>
      <c r="JH281" s="26"/>
      <c r="JI281" s="26"/>
      <c r="JJ281" s="26"/>
    </row>
    <row r="282" spans="1:270" s="6" customFormat="1" ht="20.100000000000001" customHeight="1" x14ac:dyDescent="0.25">
      <c r="A282" s="7"/>
      <c r="B282" s="20"/>
      <c r="C282" s="76"/>
      <c r="D282" s="76"/>
      <c r="E282" s="76"/>
      <c r="F282" s="7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  <c r="FJ282" s="26"/>
      <c r="FK282" s="26"/>
      <c r="FL282" s="26"/>
      <c r="FM282" s="26"/>
      <c r="FN282" s="26"/>
      <c r="FO282" s="26"/>
      <c r="FP282" s="26"/>
      <c r="FQ282" s="26"/>
      <c r="FR282" s="26"/>
      <c r="FS282" s="26"/>
      <c r="FT282" s="26"/>
      <c r="FU282" s="26"/>
      <c r="FV282" s="26"/>
      <c r="FW282" s="26"/>
      <c r="FX282" s="26"/>
      <c r="FY282" s="26"/>
      <c r="FZ282" s="26"/>
      <c r="GA282" s="26"/>
      <c r="GB282" s="26"/>
      <c r="GC282" s="26"/>
      <c r="GD282" s="26"/>
      <c r="GE282" s="26"/>
      <c r="GF282" s="26"/>
      <c r="GG282" s="26"/>
      <c r="GH282" s="26"/>
      <c r="GI282" s="26"/>
      <c r="GJ282" s="26"/>
      <c r="GK282" s="26"/>
      <c r="GL282" s="26"/>
      <c r="GM282" s="26"/>
      <c r="GN282" s="26"/>
      <c r="GO282" s="26"/>
      <c r="GP282" s="26"/>
      <c r="GQ282" s="26"/>
      <c r="GR282" s="26"/>
      <c r="GS282" s="26"/>
      <c r="GT282" s="26"/>
      <c r="GU282" s="26"/>
      <c r="GV282" s="26"/>
      <c r="GW282" s="26"/>
      <c r="GX282" s="26"/>
      <c r="GY282" s="26"/>
      <c r="GZ282" s="26"/>
      <c r="HA282" s="26"/>
      <c r="HB282" s="26"/>
      <c r="HC282" s="26"/>
      <c r="HD282" s="26"/>
      <c r="HE282" s="26"/>
      <c r="HF282" s="26"/>
      <c r="HG282" s="26"/>
      <c r="HH282" s="26"/>
      <c r="HI282" s="26"/>
      <c r="HJ282" s="26"/>
      <c r="HK282" s="26"/>
      <c r="HL282" s="26"/>
      <c r="HM282" s="26"/>
      <c r="HN282" s="26"/>
      <c r="HO282" s="26"/>
      <c r="HP282" s="26"/>
      <c r="HQ282" s="26"/>
      <c r="HR282" s="26"/>
      <c r="HS282" s="26"/>
      <c r="HT282" s="26"/>
      <c r="HU282" s="26"/>
      <c r="HV282" s="26"/>
      <c r="HW282" s="26"/>
      <c r="HX282" s="26"/>
      <c r="HY282" s="26"/>
      <c r="HZ282" s="26"/>
      <c r="IA282" s="26"/>
      <c r="IB282" s="26"/>
      <c r="IC282" s="26"/>
      <c r="ID282" s="26"/>
      <c r="IE282" s="26"/>
      <c r="IF282" s="26"/>
      <c r="IG282" s="26"/>
      <c r="IH282" s="26"/>
      <c r="II282" s="26"/>
      <c r="IJ282" s="26"/>
      <c r="IK282" s="26"/>
      <c r="IL282" s="26"/>
      <c r="IM282" s="26"/>
      <c r="IN282" s="26"/>
      <c r="IO282" s="26"/>
      <c r="IP282" s="26"/>
      <c r="IQ282" s="26"/>
      <c r="IR282" s="26"/>
      <c r="IS282" s="26"/>
      <c r="IT282" s="26"/>
      <c r="IU282" s="26"/>
      <c r="IV282" s="26"/>
      <c r="IW282" s="26"/>
      <c r="IX282" s="26"/>
      <c r="IY282" s="26"/>
      <c r="IZ282" s="26"/>
      <c r="JA282" s="26"/>
      <c r="JB282" s="26"/>
      <c r="JC282" s="26"/>
      <c r="JD282" s="26"/>
      <c r="JE282" s="26"/>
      <c r="JF282" s="26"/>
      <c r="JG282" s="26"/>
      <c r="JH282" s="26"/>
      <c r="JI282" s="26"/>
      <c r="JJ282" s="26"/>
    </row>
    <row r="283" spans="1:270" s="6" customFormat="1" ht="20.100000000000001" customHeight="1" x14ac:dyDescent="0.25">
      <c r="A283" s="7"/>
      <c r="B283" s="20"/>
      <c r="C283" s="76"/>
      <c r="D283" s="76"/>
      <c r="E283" s="76"/>
      <c r="F283" s="7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  <c r="FJ283" s="26"/>
      <c r="FK283" s="26"/>
      <c r="FL283" s="26"/>
      <c r="FM283" s="26"/>
      <c r="FN283" s="26"/>
      <c r="FO283" s="26"/>
      <c r="FP283" s="26"/>
      <c r="FQ283" s="26"/>
      <c r="FR283" s="26"/>
      <c r="FS283" s="26"/>
      <c r="FT283" s="26"/>
      <c r="FU283" s="26"/>
      <c r="FV283" s="26"/>
      <c r="FW283" s="26"/>
      <c r="FX283" s="26"/>
      <c r="FY283" s="26"/>
      <c r="FZ283" s="26"/>
      <c r="GA283" s="26"/>
      <c r="GB283" s="26"/>
      <c r="GC283" s="26"/>
      <c r="GD283" s="26"/>
      <c r="GE283" s="26"/>
      <c r="GF283" s="26"/>
      <c r="GG283" s="26"/>
      <c r="GH283" s="26"/>
      <c r="GI283" s="26"/>
      <c r="GJ283" s="26"/>
      <c r="GK283" s="26"/>
      <c r="GL283" s="26"/>
      <c r="GM283" s="26"/>
      <c r="GN283" s="26"/>
      <c r="GO283" s="26"/>
      <c r="GP283" s="26"/>
      <c r="GQ283" s="26"/>
      <c r="GR283" s="26"/>
      <c r="GS283" s="26"/>
      <c r="GT283" s="26"/>
      <c r="GU283" s="26"/>
      <c r="GV283" s="26"/>
      <c r="GW283" s="26"/>
      <c r="GX283" s="26"/>
      <c r="GY283" s="26"/>
      <c r="GZ283" s="26"/>
      <c r="HA283" s="26"/>
      <c r="HB283" s="26"/>
      <c r="HC283" s="26"/>
      <c r="HD283" s="26"/>
      <c r="HE283" s="26"/>
      <c r="HF283" s="26"/>
      <c r="HG283" s="26"/>
      <c r="HH283" s="26"/>
      <c r="HI283" s="26"/>
      <c r="HJ283" s="26"/>
      <c r="HK283" s="26"/>
      <c r="HL283" s="26"/>
      <c r="HM283" s="26"/>
      <c r="HN283" s="26"/>
      <c r="HO283" s="26"/>
      <c r="HP283" s="26"/>
      <c r="HQ283" s="26"/>
      <c r="HR283" s="26"/>
      <c r="HS283" s="26"/>
      <c r="HT283" s="26"/>
      <c r="HU283" s="26"/>
      <c r="HV283" s="26"/>
      <c r="HW283" s="26"/>
      <c r="HX283" s="26"/>
      <c r="HY283" s="26"/>
      <c r="HZ283" s="26"/>
      <c r="IA283" s="26"/>
      <c r="IB283" s="26"/>
      <c r="IC283" s="26"/>
      <c r="ID283" s="26"/>
      <c r="IE283" s="26"/>
      <c r="IF283" s="26"/>
      <c r="IG283" s="26"/>
      <c r="IH283" s="26"/>
      <c r="II283" s="26"/>
      <c r="IJ283" s="26"/>
      <c r="IK283" s="26"/>
      <c r="IL283" s="26"/>
      <c r="IM283" s="26"/>
      <c r="IN283" s="26"/>
      <c r="IO283" s="26"/>
      <c r="IP283" s="26"/>
      <c r="IQ283" s="26"/>
      <c r="IR283" s="26"/>
      <c r="IS283" s="26"/>
      <c r="IT283" s="26"/>
      <c r="IU283" s="26"/>
      <c r="IV283" s="26"/>
      <c r="IW283" s="26"/>
      <c r="IX283" s="26"/>
      <c r="IY283" s="26"/>
      <c r="IZ283" s="26"/>
      <c r="JA283" s="26"/>
      <c r="JB283" s="26"/>
      <c r="JC283" s="26"/>
      <c r="JD283" s="26"/>
      <c r="JE283" s="26"/>
      <c r="JF283" s="26"/>
      <c r="JG283" s="26"/>
      <c r="JH283" s="26"/>
      <c r="JI283" s="26"/>
      <c r="JJ283" s="26"/>
    </row>
    <row r="284" spans="1:270" s="6" customFormat="1" ht="20.100000000000001" customHeight="1" x14ac:dyDescent="0.25">
      <c r="A284" s="7"/>
      <c r="B284" s="20"/>
      <c r="C284" s="76"/>
      <c r="D284" s="76"/>
      <c r="E284" s="76"/>
      <c r="F284" s="7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  <c r="FJ284" s="26"/>
      <c r="FK284" s="26"/>
      <c r="FL284" s="26"/>
      <c r="FM284" s="26"/>
      <c r="FN284" s="26"/>
      <c r="FO284" s="26"/>
      <c r="FP284" s="26"/>
      <c r="FQ284" s="26"/>
      <c r="FR284" s="26"/>
      <c r="FS284" s="26"/>
      <c r="FT284" s="26"/>
      <c r="FU284" s="26"/>
      <c r="FV284" s="26"/>
      <c r="FW284" s="26"/>
      <c r="FX284" s="26"/>
      <c r="FY284" s="26"/>
      <c r="FZ284" s="26"/>
      <c r="GA284" s="26"/>
      <c r="GB284" s="26"/>
      <c r="GC284" s="26"/>
      <c r="GD284" s="26"/>
      <c r="GE284" s="26"/>
      <c r="GF284" s="26"/>
      <c r="GG284" s="26"/>
      <c r="GH284" s="26"/>
      <c r="GI284" s="26"/>
      <c r="GJ284" s="26"/>
      <c r="GK284" s="26"/>
      <c r="GL284" s="26"/>
      <c r="GM284" s="26"/>
      <c r="GN284" s="26"/>
      <c r="GO284" s="26"/>
      <c r="GP284" s="26"/>
      <c r="GQ284" s="26"/>
      <c r="GR284" s="26"/>
      <c r="GS284" s="26"/>
      <c r="GT284" s="26"/>
      <c r="GU284" s="26"/>
      <c r="GV284" s="26"/>
      <c r="GW284" s="26"/>
      <c r="GX284" s="26"/>
      <c r="GY284" s="26"/>
      <c r="GZ284" s="26"/>
      <c r="HA284" s="26"/>
      <c r="HB284" s="26"/>
      <c r="HC284" s="26"/>
      <c r="HD284" s="26"/>
      <c r="HE284" s="26"/>
      <c r="HF284" s="26"/>
      <c r="HG284" s="26"/>
      <c r="HH284" s="26"/>
      <c r="HI284" s="26"/>
      <c r="HJ284" s="26"/>
      <c r="HK284" s="26"/>
      <c r="HL284" s="26"/>
      <c r="HM284" s="26"/>
      <c r="HN284" s="26"/>
      <c r="HO284" s="26"/>
      <c r="HP284" s="26"/>
      <c r="HQ284" s="26"/>
      <c r="HR284" s="26"/>
      <c r="HS284" s="26"/>
      <c r="HT284" s="26"/>
      <c r="HU284" s="26"/>
      <c r="HV284" s="26"/>
      <c r="HW284" s="26"/>
      <c r="HX284" s="26"/>
      <c r="HY284" s="26"/>
      <c r="HZ284" s="26"/>
      <c r="IA284" s="26"/>
      <c r="IB284" s="26"/>
      <c r="IC284" s="26"/>
      <c r="ID284" s="26"/>
      <c r="IE284" s="26"/>
      <c r="IF284" s="26"/>
      <c r="IG284" s="26"/>
      <c r="IH284" s="26"/>
      <c r="II284" s="26"/>
      <c r="IJ284" s="26"/>
      <c r="IK284" s="26"/>
      <c r="IL284" s="26"/>
      <c r="IM284" s="26"/>
      <c r="IN284" s="26"/>
      <c r="IO284" s="26"/>
      <c r="IP284" s="26"/>
      <c r="IQ284" s="26"/>
      <c r="IR284" s="26"/>
      <c r="IS284" s="26"/>
      <c r="IT284" s="26"/>
      <c r="IU284" s="26"/>
      <c r="IV284" s="26"/>
      <c r="IW284" s="26"/>
      <c r="IX284" s="26"/>
      <c r="IY284" s="26"/>
      <c r="IZ284" s="26"/>
      <c r="JA284" s="26"/>
      <c r="JB284" s="26"/>
      <c r="JC284" s="26"/>
      <c r="JD284" s="26"/>
      <c r="JE284" s="26"/>
      <c r="JF284" s="26"/>
      <c r="JG284" s="26"/>
      <c r="JH284" s="26"/>
      <c r="JI284" s="26"/>
      <c r="JJ284" s="26"/>
    </row>
    <row r="285" spans="1:270" s="6" customFormat="1" ht="20.100000000000001" customHeight="1" x14ac:dyDescent="0.25">
      <c r="A285" s="7"/>
      <c r="B285" s="20"/>
      <c r="C285" s="76"/>
      <c r="D285" s="76"/>
      <c r="E285" s="76"/>
      <c r="F285" s="7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  <c r="FJ285" s="26"/>
      <c r="FK285" s="26"/>
      <c r="FL285" s="26"/>
      <c r="FM285" s="26"/>
      <c r="FN285" s="26"/>
      <c r="FO285" s="26"/>
      <c r="FP285" s="26"/>
      <c r="FQ285" s="26"/>
      <c r="FR285" s="26"/>
      <c r="FS285" s="26"/>
      <c r="FT285" s="26"/>
      <c r="FU285" s="26"/>
      <c r="FV285" s="26"/>
      <c r="FW285" s="26"/>
      <c r="FX285" s="26"/>
      <c r="FY285" s="26"/>
      <c r="FZ285" s="26"/>
      <c r="GA285" s="26"/>
      <c r="GB285" s="26"/>
      <c r="GC285" s="26"/>
      <c r="GD285" s="26"/>
      <c r="GE285" s="26"/>
      <c r="GF285" s="26"/>
      <c r="GG285" s="26"/>
      <c r="GH285" s="26"/>
      <c r="GI285" s="26"/>
      <c r="GJ285" s="26"/>
      <c r="GK285" s="26"/>
      <c r="GL285" s="26"/>
      <c r="GM285" s="26"/>
      <c r="GN285" s="26"/>
      <c r="GO285" s="26"/>
      <c r="GP285" s="26"/>
      <c r="GQ285" s="26"/>
      <c r="GR285" s="26"/>
      <c r="GS285" s="26"/>
      <c r="GT285" s="26"/>
      <c r="GU285" s="26"/>
      <c r="GV285" s="26"/>
      <c r="GW285" s="26"/>
      <c r="GX285" s="26"/>
      <c r="GY285" s="26"/>
      <c r="GZ285" s="26"/>
      <c r="HA285" s="26"/>
      <c r="HB285" s="26"/>
      <c r="HC285" s="26"/>
      <c r="HD285" s="26"/>
      <c r="HE285" s="26"/>
      <c r="HF285" s="26"/>
      <c r="HG285" s="26"/>
      <c r="HH285" s="26"/>
      <c r="HI285" s="26"/>
      <c r="HJ285" s="26"/>
      <c r="HK285" s="26"/>
      <c r="HL285" s="26"/>
      <c r="HM285" s="26"/>
      <c r="HN285" s="26"/>
      <c r="HO285" s="26"/>
      <c r="HP285" s="26"/>
      <c r="HQ285" s="26"/>
      <c r="HR285" s="26"/>
      <c r="HS285" s="26"/>
      <c r="HT285" s="26"/>
      <c r="HU285" s="26"/>
      <c r="HV285" s="26"/>
      <c r="HW285" s="26"/>
      <c r="HX285" s="26"/>
      <c r="HY285" s="26"/>
      <c r="HZ285" s="26"/>
      <c r="IA285" s="26"/>
      <c r="IB285" s="26"/>
      <c r="IC285" s="26"/>
      <c r="ID285" s="26"/>
      <c r="IE285" s="26"/>
      <c r="IF285" s="26"/>
      <c r="IG285" s="26"/>
      <c r="IH285" s="26"/>
      <c r="II285" s="26"/>
      <c r="IJ285" s="26"/>
      <c r="IK285" s="26"/>
      <c r="IL285" s="26"/>
      <c r="IM285" s="26"/>
      <c r="IN285" s="26"/>
      <c r="IO285" s="26"/>
      <c r="IP285" s="26"/>
      <c r="IQ285" s="26"/>
      <c r="IR285" s="26"/>
      <c r="IS285" s="26"/>
      <c r="IT285" s="26"/>
      <c r="IU285" s="26"/>
      <c r="IV285" s="26"/>
      <c r="IW285" s="26"/>
      <c r="IX285" s="26"/>
      <c r="IY285" s="26"/>
      <c r="IZ285" s="26"/>
      <c r="JA285" s="26"/>
      <c r="JB285" s="26"/>
      <c r="JC285" s="26"/>
      <c r="JD285" s="26"/>
      <c r="JE285" s="26"/>
      <c r="JF285" s="26"/>
      <c r="JG285" s="26"/>
      <c r="JH285" s="26"/>
      <c r="JI285" s="26"/>
      <c r="JJ285" s="26"/>
    </row>
    <row r="286" spans="1:270" s="6" customFormat="1" ht="20.100000000000001" customHeight="1" x14ac:dyDescent="0.25">
      <c r="A286" s="7"/>
      <c r="B286" s="20"/>
      <c r="C286" s="76"/>
      <c r="D286" s="76"/>
      <c r="E286" s="76"/>
      <c r="F286" s="7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  <c r="FJ286" s="26"/>
      <c r="FK286" s="26"/>
      <c r="FL286" s="26"/>
      <c r="FM286" s="26"/>
      <c r="FN286" s="26"/>
      <c r="FO286" s="26"/>
      <c r="FP286" s="26"/>
      <c r="FQ286" s="26"/>
      <c r="FR286" s="26"/>
      <c r="FS286" s="26"/>
      <c r="FT286" s="26"/>
      <c r="FU286" s="26"/>
      <c r="FV286" s="26"/>
      <c r="FW286" s="26"/>
      <c r="FX286" s="26"/>
      <c r="FY286" s="26"/>
      <c r="FZ286" s="26"/>
      <c r="GA286" s="26"/>
      <c r="GB286" s="26"/>
      <c r="GC286" s="26"/>
      <c r="GD286" s="26"/>
      <c r="GE286" s="26"/>
      <c r="GF286" s="26"/>
      <c r="GG286" s="26"/>
      <c r="GH286" s="26"/>
      <c r="GI286" s="26"/>
      <c r="GJ286" s="26"/>
      <c r="GK286" s="26"/>
      <c r="GL286" s="26"/>
      <c r="GM286" s="26"/>
      <c r="GN286" s="26"/>
      <c r="GO286" s="26"/>
      <c r="GP286" s="26"/>
      <c r="GQ286" s="26"/>
      <c r="GR286" s="26"/>
      <c r="GS286" s="26"/>
      <c r="GT286" s="26"/>
      <c r="GU286" s="26"/>
      <c r="GV286" s="26"/>
      <c r="GW286" s="26"/>
      <c r="GX286" s="26"/>
      <c r="GY286" s="26"/>
      <c r="GZ286" s="26"/>
      <c r="HA286" s="26"/>
      <c r="HB286" s="26"/>
      <c r="HC286" s="26"/>
      <c r="HD286" s="26"/>
      <c r="HE286" s="26"/>
      <c r="HF286" s="26"/>
      <c r="HG286" s="26"/>
      <c r="HH286" s="26"/>
      <c r="HI286" s="26"/>
      <c r="HJ286" s="26"/>
      <c r="HK286" s="26"/>
      <c r="HL286" s="26"/>
      <c r="HM286" s="26"/>
      <c r="HN286" s="26"/>
      <c r="HO286" s="26"/>
      <c r="HP286" s="26"/>
      <c r="HQ286" s="26"/>
      <c r="HR286" s="26"/>
      <c r="HS286" s="26"/>
      <c r="HT286" s="26"/>
      <c r="HU286" s="26"/>
      <c r="HV286" s="26"/>
      <c r="HW286" s="26"/>
      <c r="HX286" s="26"/>
      <c r="HY286" s="26"/>
      <c r="HZ286" s="26"/>
      <c r="IA286" s="26"/>
      <c r="IB286" s="26"/>
      <c r="IC286" s="26"/>
      <c r="ID286" s="26"/>
      <c r="IE286" s="26"/>
      <c r="IF286" s="26"/>
      <c r="IG286" s="26"/>
      <c r="IH286" s="26"/>
      <c r="II286" s="26"/>
      <c r="IJ286" s="26"/>
      <c r="IK286" s="26"/>
      <c r="IL286" s="26"/>
      <c r="IM286" s="26"/>
      <c r="IN286" s="26"/>
      <c r="IO286" s="26"/>
      <c r="IP286" s="26"/>
      <c r="IQ286" s="26"/>
      <c r="IR286" s="26"/>
      <c r="IS286" s="26"/>
      <c r="IT286" s="26"/>
      <c r="IU286" s="26"/>
      <c r="IV286" s="26"/>
      <c r="IW286" s="26"/>
      <c r="IX286" s="26"/>
      <c r="IY286" s="26"/>
      <c r="IZ286" s="26"/>
      <c r="JA286" s="26"/>
      <c r="JB286" s="26"/>
      <c r="JC286" s="26"/>
      <c r="JD286" s="26"/>
      <c r="JE286" s="26"/>
      <c r="JF286" s="26"/>
      <c r="JG286" s="26"/>
      <c r="JH286" s="26"/>
      <c r="JI286" s="26"/>
      <c r="JJ286" s="26"/>
    </row>
    <row r="287" spans="1:270" s="6" customFormat="1" ht="20.100000000000001" customHeight="1" x14ac:dyDescent="0.25">
      <c r="A287" s="7"/>
      <c r="B287" s="20"/>
      <c r="C287" s="76"/>
      <c r="D287" s="76"/>
      <c r="E287" s="76"/>
      <c r="F287" s="7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  <c r="FJ287" s="26"/>
      <c r="FK287" s="26"/>
      <c r="FL287" s="26"/>
      <c r="FM287" s="26"/>
      <c r="FN287" s="26"/>
      <c r="FO287" s="26"/>
      <c r="FP287" s="26"/>
      <c r="FQ287" s="26"/>
      <c r="FR287" s="26"/>
      <c r="FS287" s="26"/>
      <c r="FT287" s="26"/>
      <c r="FU287" s="26"/>
      <c r="FV287" s="26"/>
      <c r="FW287" s="26"/>
      <c r="FX287" s="26"/>
      <c r="FY287" s="26"/>
      <c r="FZ287" s="26"/>
      <c r="GA287" s="26"/>
      <c r="GB287" s="26"/>
      <c r="GC287" s="26"/>
      <c r="GD287" s="26"/>
      <c r="GE287" s="26"/>
      <c r="GF287" s="26"/>
      <c r="GG287" s="26"/>
      <c r="GH287" s="26"/>
      <c r="GI287" s="26"/>
      <c r="GJ287" s="26"/>
      <c r="GK287" s="26"/>
      <c r="GL287" s="26"/>
      <c r="GM287" s="26"/>
      <c r="GN287" s="26"/>
      <c r="GO287" s="26"/>
      <c r="GP287" s="26"/>
      <c r="GQ287" s="26"/>
      <c r="GR287" s="26"/>
      <c r="GS287" s="26"/>
      <c r="GT287" s="26"/>
      <c r="GU287" s="26"/>
      <c r="GV287" s="26"/>
      <c r="GW287" s="26"/>
      <c r="GX287" s="26"/>
      <c r="GY287" s="26"/>
      <c r="GZ287" s="26"/>
      <c r="HA287" s="26"/>
      <c r="HB287" s="26"/>
      <c r="HC287" s="26"/>
      <c r="HD287" s="26"/>
      <c r="HE287" s="26"/>
      <c r="HF287" s="26"/>
      <c r="HG287" s="26"/>
      <c r="HH287" s="26"/>
      <c r="HI287" s="26"/>
      <c r="HJ287" s="26"/>
      <c r="HK287" s="26"/>
      <c r="HL287" s="26"/>
      <c r="HM287" s="26"/>
      <c r="HN287" s="26"/>
      <c r="HO287" s="26"/>
      <c r="HP287" s="26"/>
      <c r="HQ287" s="26"/>
      <c r="HR287" s="26"/>
      <c r="HS287" s="26"/>
      <c r="HT287" s="26"/>
      <c r="HU287" s="26"/>
      <c r="HV287" s="26"/>
      <c r="HW287" s="26"/>
      <c r="HX287" s="26"/>
      <c r="HY287" s="26"/>
      <c r="HZ287" s="26"/>
      <c r="IA287" s="26"/>
      <c r="IB287" s="26"/>
      <c r="IC287" s="26"/>
      <c r="ID287" s="26"/>
      <c r="IE287" s="26"/>
      <c r="IF287" s="26"/>
      <c r="IG287" s="26"/>
      <c r="IH287" s="26"/>
      <c r="II287" s="26"/>
      <c r="IJ287" s="26"/>
      <c r="IK287" s="26"/>
      <c r="IL287" s="26"/>
      <c r="IM287" s="26"/>
      <c r="IN287" s="26"/>
      <c r="IO287" s="26"/>
      <c r="IP287" s="26"/>
      <c r="IQ287" s="26"/>
      <c r="IR287" s="26"/>
      <c r="IS287" s="26"/>
      <c r="IT287" s="26"/>
      <c r="IU287" s="26"/>
      <c r="IV287" s="26"/>
      <c r="IW287" s="26"/>
      <c r="IX287" s="26"/>
      <c r="IY287" s="26"/>
      <c r="IZ287" s="26"/>
      <c r="JA287" s="26"/>
      <c r="JB287" s="26"/>
      <c r="JC287" s="26"/>
      <c r="JD287" s="26"/>
      <c r="JE287" s="26"/>
      <c r="JF287" s="26"/>
      <c r="JG287" s="26"/>
      <c r="JH287" s="26"/>
      <c r="JI287" s="26"/>
      <c r="JJ287" s="26"/>
    </row>
    <row r="288" spans="1:270" s="6" customFormat="1" ht="20.100000000000001" customHeight="1" x14ac:dyDescent="0.25">
      <c r="A288" s="7"/>
      <c r="B288" s="20"/>
      <c r="C288" s="76"/>
      <c r="D288" s="76"/>
      <c r="E288" s="76"/>
      <c r="F288" s="7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  <c r="FJ288" s="26"/>
      <c r="FK288" s="26"/>
      <c r="FL288" s="26"/>
      <c r="FM288" s="26"/>
      <c r="FN288" s="26"/>
      <c r="FO288" s="26"/>
      <c r="FP288" s="26"/>
      <c r="FQ288" s="26"/>
      <c r="FR288" s="26"/>
      <c r="FS288" s="26"/>
      <c r="FT288" s="26"/>
      <c r="FU288" s="26"/>
      <c r="FV288" s="26"/>
      <c r="FW288" s="26"/>
      <c r="FX288" s="26"/>
      <c r="FY288" s="26"/>
      <c r="FZ288" s="26"/>
      <c r="GA288" s="26"/>
      <c r="GB288" s="26"/>
      <c r="GC288" s="26"/>
      <c r="GD288" s="26"/>
      <c r="GE288" s="26"/>
      <c r="GF288" s="26"/>
      <c r="GG288" s="26"/>
      <c r="GH288" s="26"/>
      <c r="GI288" s="26"/>
      <c r="GJ288" s="26"/>
      <c r="GK288" s="26"/>
      <c r="GL288" s="26"/>
      <c r="GM288" s="26"/>
      <c r="GN288" s="26"/>
      <c r="GO288" s="26"/>
      <c r="GP288" s="26"/>
      <c r="GQ288" s="26"/>
      <c r="GR288" s="26"/>
      <c r="GS288" s="26"/>
      <c r="GT288" s="26"/>
      <c r="GU288" s="26"/>
      <c r="GV288" s="26"/>
      <c r="GW288" s="26"/>
      <c r="GX288" s="26"/>
      <c r="GY288" s="26"/>
      <c r="GZ288" s="26"/>
      <c r="HA288" s="26"/>
      <c r="HB288" s="26"/>
      <c r="HC288" s="26"/>
      <c r="HD288" s="26"/>
      <c r="HE288" s="26"/>
      <c r="HF288" s="26"/>
      <c r="HG288" s="26"/>
      <c r="HH288" s="26"/>
      <c r="HI288" s="26"/>
      <c r="HJ288" s="26"/>
      <c r="HK288" s="26"/>
      <c r="HL288" s="26"/>
      <c r="HM288" s="26"/>
      <c r="HN288" s="26"/>
      <c r="HO288" s="26"/>
      <c r="HP288" s="26"/>
      <c r="HQ288" s="26"/>
      <c r="HR288" s="26"/>
      <c r="HS288" s="26"/>
      <c r="HT288" s="26"/>
      <c r="HU288" s="26"/>
      <c r="HV288" s="26"/>
      <c r="HW288" s="26"/>
      <c r="HX288" s="26"/>
      <c r="HY288" s="26"/>
      <c r="HZ288" s="26"/>
      <c r="IA288" s="26"/>
      <c r="IB288" s="26"/>
      <c r="IC288" s="26"/>
      <c r="ID288" s="26"/>
      <c r="IE288" s="26"/>
      <c r="IF288" s="26"/>
      <c r="IG288" s="26"/>
      <c r="IH288" s="26"/>
      <c r="II288" s="26"/>
      <c r="IJ288" s="26"/>
      <c r="IK288" s="26"/>
      <c r="IL288" s="26"/>
      <c r="IM288" s="26"/>
      <c r="IN288" s="26"/>
      <c r="IO288" s="26"/>
      <c r="IP288" s="26"/>
      <c r="IQ288" s="26"/>
      <c r="IR288" s="26"/>
      <c r="IS288" s="26"/>
      <c r="IT288" s="26"/>
      <c r="IU288" s="26"/>
      <c r="IV288" s="26"/>
      <c r="IW288" s="26"/>
      <c r="IX288" s="26"/>
      <c r="IY288" s="26"/>
      <c r="IZ288" s="26"/>
      <c r="JA288" s="26"/>
      <c r="JB288" s="26"/>
      <c r="JC288" s="26"/>
      <c r="JD288" s="26"/>
      <c r="JE288" s="26"/>
      <c r="JF288" s="26"/>
      <c r="JG288" s="26"/>
      <c r="JH288" s="26"/>
      <c r="JI288" s="26"/>
      <c r="JJ288" s="26"/>
    </row>
    <row r="289" spans="1:270" s="6" customFormat="1" ht="20.100000000000001" customHeight="1" x14ac:dyDescent="0.25">
      <c r="A289" s="7"/>
      <c r="B289" s="20"/>
      <c r="C289" s="76"/>
      <c r="D289" s="76"/>
      <c r="E289" s="76"/>
      <c r="F289" s="7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  <c r="FJ289" s="26"/>
      <c r="FK289" s="26"/>
      <c r="FL289" s="26"/>
      <c r="FM289" s="26"/>
      <c r="FN289" s="26"/>
      <c r="FO289" s="26"/>
      <c r="FP289" s="26"/>
      <c r="FQ289" s="26"/>
      <c r="FR289" s="26"/>
      <c r="FS289" s="26"/>
      <c r="FT289" s="26"/>
      <c r="FU289" s="26"/>
      <c r="FV289" s="26"/>
      <c r="FW289" s="26"/>
      <c r="FX289" s="26"/>
      <c r="FY289" s="26"/>
      <c r="FZ289" s="26"/>
      <c r="GA289" s="26"/>
      <c r="GB289" s="26"/>
      <c r="GC289" s="26"/>
      <c r="GD289" s="26"/>
      <c r="GE289" s="26"/>
      <c r="GF289" s="26"/>
      <c r="GG289" s="26"/>
      <c r="GH289" s="26"/>
      <c r="GI289" s="26"/>
      <c r="GJ289" s="26"/>
      <c r="GK289" s="26"/>
      <c r="GL289" s="26"/>
      <c r="GM289" s="26"/>
      <c r="GN289" s="26"/>
      <c r="GO289" s="26"/>
      <c r="GP289" s="26"/>
      <c r="GQ289" s="26"/>
      <c r="GR289" s="26"/>
      <c r="GS289" s="26"/>
      <c r="GT289" s="26"/>
      <c r="GU289" s="26"/>
      <c r="GV289" s="26"/>
      <c r="GW289" s="26"/>
      <c r="GX289" s="26"/>
      <c r="GY289" s="26"/>
      <c r="GZ289" s="26"/>
      <c r="HA289" s="26"/>
      <c r="HB289" s="26"/>
      <c r="HC289" s="26"/>
      <c r="HD289" s="26"/>
      <c r="HE289" s="26"/>
      <c r="HF289" s="26"/>
      <c r="HG289" s="26"/>
      <c r="HH289" s="26"/>
      <c r="HI289" s="26"/>
      <c r="HJ289" s="26"/>
      <c r="HK289" s="26"/>
      <c r="HL289" s="26"/>
      <c r="HM289" s="26"/>
      <c r="HN289" s="26"/>
      <c r="HO289" s="26"/>
      <c r="HP289" s="26"/>
      <c r="HQ289" s="26"/>
      <c r="HR289" s="26"/>
      <c r="HS289" s="26"/>
      <c r="HT289" s="26"/>
      <c r="HU289" s="26"/>
      <c r="HV289" s="26"/>
      <c r="HW289" s="26"/>
      <c r="HX289" s="26"/>
      <c r="HY289" s="26"/>
      <c r="HZ289" s="26"/>
      <c r="IA289" s="26"/>
      <c r="IB289" s="26"/>
      <c r="IC289" s="26"/>
      <c r="ID289" s="26"/>
      <c r="IE289" s="26"/>
      <c r="IF289" s="26"/>
      <c r="IG289" s="26"/>
      <c r="IH289" s="26"/>
      <c r="II289" s="26"/>
      <c r="IJ289" s="26"/>
      <c r="IK289" s="26"/>
      <c r="IL289" s="26"/>
      <c r="IM289" s="26"/>
      <c r="IN289" s="26"/>
      <c r="IO289" s="26"/>
      <c r="IP289" s="26"/>
      <c r="IQ289" s="26"/>
      <c r="IR289" s="26"/>
      <c r="IS289" s="26"/>
      <c r="IT289" s="26"/>
      <c r="IU289" s="26"/>
      <c r="IV289" s="26"/>
      <c r="IW289" s="26"/>
      <c r="IX289" s="26"/>
      <c r="IY289" s="26"/>
      <c r="IZ289" s="26"/>
      <c r="JA289" s="26"/>
      <c r="JB289" s="26"/>
      <c r="JC289" s="26"/>
      <c r="JD289" s="26"/>
      <c r="JE289" s="26"/>
      <c r="JF289" s="26"/>
      <c r="JG289" s="26"/>
      <c r="JH289" s="26"/>
      <c r="JI289" s="26"/>
      <c r="JJ289" s="26"/>
    </row>
    <row r="290" spans="1:270" s="6" customFormat="1" ht="20.100000000000001" customHeight="1" x14ac:dyDescent="0.25">
      <c r="A290" s="7"/>
      <c r="B290" s="20"/>
      <c r="C290" s="76"/>
      <c r="D290" s="76"/>
      <c r="E290" s="76"/>
      <c r="F290" s="7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  <c r="FJ290" s="26"/>
      <c r="FK290" s="26"/>
      <c r="FL290" s="26"/>
      <c r="FM290" s="26"/>
      <c r="FN290" s="26"/>
      <c r="FO290" s="26"/>
      <c r="FP290" s="26"/>
      <c r="FQ290" s="26"/>
      <c r="FR290" s="26"/>
      <c r="FS290" s="26"/>
      <c r="FT290" s="26"/>
      <c r="FU290" s="26"/>
      <c r="FV290" s="26"/>
      <c r="FW290" s="26"/>
      <c r="FX290" s="26"/>
      <c r="FY290" s="26"/>
      <c r="FZ290" s="26"/>
      <c r="GA290" s="26"/>
      <c r="GB290" s="26"/>
      <c r="GC290" s="26"/>
      <c r="GD290" s="26"/>
      <c r="GE290" s="26"/>
      <c r="GF290" s="26"/>
      <c r="GG290" s="26"/>
      <c r="GH290" s="26"/>
      <c r="GI290" s="26"/>
      <c r="GJ290" s="26"/>
      <c r="GK290" s="26"/>
      <c r="GL290" s="26"/>
      <c r="GM290" s="26"/>
      <c r="GN290" s="26"/>
      <c r="GO290" s="26"/>
      <c r="GP290" s="26"/>
      <c r="GQ290" s="26"/>
      <c r="GR290" s="26"/>
      <c r="GS290" s="26"/>
      <c r="GT290" s="26"/>
      <c r="GU290" s="26"/>
      <c r="GV290" s="26"/>
      <c r="GW290" s="26"/>
      <c r="GX290" s="26"/>
      <c r="GY290" s="26"/>
      <c r="GZ290" s="26"/>
      <c r="HA290" s="26"/>
      <c r="HB290" s="26"/>
      <c r="HC290" s="26"/>
      <c r="HD290" s="26"/>
      <c r="HE290" s="26"/>
      <c r="HF290" s="26"/>
      <c r="HG290" s="26"/>
      <c r="HH290" s="26"/>
      <c r="HI290" s="26"/>
      <c r="HJ290" s="26"/>
      <c r="HK290" s="26"/>
      <c r="HL290" s="26"/>
      <c r="HM290" s="26"/>
      <c r="HN290" s="26"/>
      <c r="HO290" s="26"/>
      <c r="HP290" s="26"/>
      <c r="HQ290" s="26"/>
      <c r="HR290" s="26"/>
      <c r="HS290" s="26"/>
      <c r="HT290" s="26"/>
      <c r="HU290" s="26"/>
      <c r="HV290" s="26"/>
      <c r="HW290" s="26"/>
      <c r="HX290" s="26"/>
      <c r="HY290" s="26"/>
      <c r="HZ290" s="26"/>
      <c r="IA290" s="26"/>
      <c r="IB290" s="26"/>
      <c r="IC290" s="26"/>
      <c r="ID290" s="26"/>
      <c r="IE290" s="26"/>
      <c r="IF290" s="26"/>
      <c r="IG290" s="26"/>
      <c r="IH290" s="26"/>
      <c r="II290" s="26"/>
      <c r="IJ290" s="26"/>
      <c r="IK290" s="26"/>
      <c r="IL290" s="26"/>
      <c r="IM290" s="26"/>
      <c r="IN290" s="26"/>
      <c r="IO290" s="26"/>
      <c r="IP290" s="26"/>
      <c r="IQ290" s="26"/>
      <c r="IR290" s="26"/>
      <c r="IS290" s="26"/>
      <c r="IT290" s="26"/>
      <c r="IU290" s="26"/>
      <c r="IV290" s="26"/>
      <c r="IW290" s="26"/>
      <c r="IX290" s="26"/>
      <c r="IY290" s="26"/>
      <c r="IZ290" s="26"/>
      <c r="JA290" s="26"/>
      <c r="JB290" s="26"/>
      <c r="JC290" s="26"/>
      <c r="JD290" s="26"/>
      <c r="JE290" s="26"/>
      <c r="JF290" s="26"/>
      <c r="JG290" s="26"/>
      <c r="JH290" s="26"/>
      <c r="JI290" s="26"/>
      <c r="JJ290" s="26"/>
    </row>
    <row r="291" spans="1:270" s="6" customFormat="1" ht="20.100000000000001" customHeight="1" x14ac:dyDescent="0.25">
      <c r="A291" s="7"/>
      <c r="B291" s="20"/>
      <c r="C291" s="76"/>
      <c r="D291" s="76"/>
      <c r="E291" s="76"/>
      <c r="F291" s="7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  <c r="FJ291" s="26"/>
      <c r="FK291" s="26"/>
      <c r="FL291" s="26"/>
      <c r="FM291" s="26"/>
      <c r="FN291" s="26"/>
      <c r="FO291" s="26"/>
      <c r="FP291" s="26"/>
      <c r="FQ291" s="26"/>
      <c r="FR291" s="26"/>
      <c r="FS291" s="26"/>
      <c r="FT291" s="26"/>
      <c r="FU291" s="26"/>
      <c r="FV291" s="26"/>
      <c r="FW291" s="26"/>
      <c r="FX291" s="26"/>
      <c r="FY291" s="26"/>
      <c r="FZ291" s="26"/>
      <c r="GA291" s="26"/>
      <c r="GB291" s="26"/>
      <c r="GC291" s="26"/>
      <c r="GD291" s="26"/>
      <c r="GE291" s="26"/>
      <c r="GF291" s="26"/>
      <c r="GG291" s="26"/>
      <c r="GH291" s="26"/>
      <c r="GI291" s="26"/>
      <c r="GJ291" s="26"/>
      <c r="GK291" s="26"/>
      <c r="GL291" s="26"/>
      <c r="GM291" s="26"/>
      <c r="GN291" s="26"/>
      <c r="GO291" s="26"/>
      <c r="GP291" s="26"/>
      <c r="GQ291" s="26"/>
      <c r="GR291" s="26"/>
      <c r="GS291" s="26"/>
      <c r="GT291" s="26"/>
      <c r="GU291" s="26"/>
      <c r="GV291" s="26"/>
      <c r="GW291" s="26"/>
      <c r="GX291" s="26"/>
      <c r="GY291" s="26"/>
      <c r="GZ291" s="26"/>
      <c r="HA291" s="26"/>
      <c r="HB291" s="26"/>
      <c r="HC291" s="26"/>
      <c r="HD291" s="26"/>
      <c r="HE291" s="26"/>
      <c r="HF291" s="26"/>
      <c r="HG291" s="26"/>
      <c r="HH291" s="26"/>
      <c r="HI291" s="26"/>
      <c r="HJ291" s="26"/>
      <c r="HK291" s="26"/>
      <c r="HL291" s="26"/>
      <c r="HM291" s="26"/>
      <c r="HN291" s="26"/>
      <c r="HO291" s="26"/>
      <c r="HP291" s="26"/>
      <c r="HQ291" s="26"/>
      <c r="HR291" s="26"/>
      <c r="HS291" s="26"/>
      <c r="HT291" s="26"/>
      <c r="HU291" s="26"/>
      <c r="HV291" s="26"/>
      <c r="HW291" s="26"/>
      <c r="HX291" s="26"/>
      <c r="HY291" s="26"/>
      <c r="HZ291" s="26"/>
      <c r="IA291" s="26"/>
      <c r="IB291" s="26"/>
      <c r="IC291" s="26"/>
      <c r="ID291" s="26"/>
      <c r="IE291" s="26"/>
      <c r="IF291" s="26"/>
      <c r="IG291" s="26"/>
      <c r="IH291" s="26"/>
      <c r="II291" s="26"/>
      <c r="IJ291" s="26"/>
      <c r="IK291" s="26"/>
      <c r="IL291" s="26"/>
      <c r="IM291" s="26"/>
      <c r="IN291" s="26"/>
      <c r="IO291" s="26"/>
      <c r="IP291" s="26"/>
      <c r="IQ291" s="26"/>
      <c r="IR291" s="26"/>
      <c r="IS291" s="26"/>
      <c r="IT291" s="26"/>
      <c r="IU291" s="26"/>
      <c r="IV291" s="26"/>
      <c r="IW291" s="26"/>
      <c r="IX291" s="26"/>
      <c r="IY291" s="26"/>
      <c r="IZ291" s="26"/>
      <c r="JA291" s="26"/>
      <c r="JB291" s="26"/>
      <c r="JC291" s="26"/>
      <c r="JD291" s="26"/>
      <c r="JE291" s="26"/>
      <c r="JF291" s="26"/>
      <c r="JG291" s="26"/>
      <c r="JH291" s="26"/>
      <c r="JI291" s="26"/>
      <c r="JJ291" s="26"/>
    </row>
    <row r="292" spans="1:270" s="6" customFormat="1" ht="20.100000000000001" customHeight="1" x14ac:dyDescent="0.25">
      <c r="A292" s="7"/>
      <c r="B292" s="20"/>
      <c r="C292" s="76"/>
      <c r="D292" s="76"/>
      <c r="E292" s="76"/>
      <c r="F292" s="7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  <c r="FJ292" s="26"/>
      <c r="FK292" s="26"/>
      <c r="FL292" s="26"/>
      <c r="FM292" s="26"/>
      <c r="FN292" s="26"/>
      <c r="FO292" s="26"/>
      <c r="FP292" s="26"/>
      <c r="FQ292" s="26"/>
      <c r="FR292" s="26"/>
      <c r="FS292" s="26"/>
      <c r="FT292" s="26"/>
      <c r="FU292" s="26"/>
      <c r="FV292" s="26"/>
      <c r="FW292" s="26"/>
      <c r="FX292" s="26"/>
      <c r="FY292" s="26"/>
      <c r="FZ292" s="26"/>
      <c r="GA292" s="26"/>
      <c r="GB292" s="26"/>
      <c r="GC292" s="26"/>
      <c r="GD292" s="26"/>
      <c r="GE292" s="26"/>
      <c r="GF292" s="26"/>
      <c r="GG292" s="26"/>
      <c r="GH292" s="26"/>
      <c r="GI292" s="26"/>
      <c r="GJ292" s="26"/>
      <c r="GK292" s="26"/>
      <c r="GL292" s="26"/>
      <c r="GM292" s="26"/>
      <c r="GN292" s="26"/>
      <c r="GO292" s="26"/>
      <c r="GP292" s="26"/>
      <c r="GQ292" s="26"/>
      <c r="GR292" s="26"/>
      <c r="GS292" s="26"/>
      <c r="GT292" s="26"/>
      <c r="GU292" s="26"/>
      <c r="GV292" s="26"/>
      <c r="GW292" s="26"/>
      <c r="GX292" s="26"/>
      <c r="GY292" s="26"/>
      <c r="GZ292" s="26"/>
      <c r="HA292" s="26"/>
      <c r="HB292" s="26"/>
      <c r="HC292" s="26"/>
      <c r="HD292" s="26"/>
      <c r="HE292" s="26"/>
      <c r="HF292" s="26"/>
      <c r="HG292" s="26"/>
      <c r="HH292" s="26"/>
      <c r="HI292" s="26"/>
      <c r="HJ292" s="26"/>
      <c r="HK292" s="26"/>
      <c r="HL292" s="26"/>
      <c r="HM292" s="26"/>
      <c r="HN292" s="26"/>
      <c r="HO292" s="26"/>
      <c r="HP292" s="26"/>
      <c r="HQ292" s="26"/>
      <c r="HR292" s="26"/>
      <c r="HS292" s="26"/>
      <c r="HT292" s="26"/>
      <c r="HU292" s="26"/>
      <c r="HV292" s="26"/>
      <c r="HW292" s="26"/>
      <c r="HX292" s="26"/>
      <c r="HY292" s="26"/>
      <c r="HZ292" s="26"/>
      <c r="IA292" s="26"/>
      <c r="IB292" s="26"/>
      <c r="IC292" s="26"/>
      <c r="ID292" s="26"/>
      <c r="IE292" s="26"/>
      <c r="IF292" s="26"/>
      <c r="IG292" s="26"/>
      <c r="IH292" s="26"/>
      <c r="II292" s="26"/>
      <c r="IJ292" s="26"/>
      <c r="IK292" s="26"/>
      <c r="IL292" s="26"/>
      <c r="IM292" s="26"/>
      <c r="IN292" s="26"/>
      <c r="IO292" s="26"/>
      <c r="IP292" s="26"/>
      <c r="IQ292" s="26"/>
      <c r="IR292" s="26"/>
      <c r="IS292" s="26"/>
      <c r="IT292" s="26"/>
      <c r="IU292" s="26"/>
      <c r="IV292" s="26"/>
      <c r="IW292" s="26"/>
      <c r="IX292" s="26"/>
      <c r="IY292" s="26"/>
      <c r="IZ292" s="26"/>
      <c r="JA292" s="26"/>
      <c r="JB292" s="26"/>
      <c r="JC292" s="26"/>
      <c r="JD292" s="26"/>
      <c r="JE292" s="26"/>
      <c r="JF292" s="26"/>
      <c r="JG292" s="26"/>
      <c r="JH292" s="26"/>
      <c r="JI292" s="26"/>
      <c r="JJ292" s="26"/>
    </row>
    <row r="293" spans="1:270" s="6" customFormat="1" ht="20.100000000000001" customHeight="1" x14ac:dyDescent="0.25">
      <c r="A293" s="7"/>
      <c r="B293" s="20"/>
      <c r="C293" s="76"/>
      <c r="D293" s="76"/>
      <c r="E293" s="76"/>
      <c r="F293" s="7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  <c r="FJ293" s="26"/>
      <c r="FK293" s="26"/>
      <c r="FL293" s="26"/>
      <c r="FM293" s="26"/>
      <c r="FN293" s="26"/>
      <c r="FO293" s="26"/>
      <c r="FP293" s="26"/>
      <c r="FQ293" s="26"/>
      <c r="FR293" s="26"/>
      <c r="FS293" s="26"/>
      <c r="FT293" s="26"/>
      <c r="FU293" s="26"/>
      <c r="FV293" s="26"/>
      <c r="FW293" s="26"/>
      <c r="FX293" s="26"/>
      <c r="FY293" s="26"/>
      <c r="FZ293" s="26"/>
      <c r="GA293" s="26"/>
      <c r="GB293" s="26"/>
      <c r="GC293" s="26"/>
      <c r="GD293" s="26"/>
      <c r="GE293" s="26"/>
      <c r="GF293" s="26"/>
      <c r="GG293" s="26"/>
      <c r="GH293" s="26"/>
      <c r="GI293" s="26"/>
      <c r="GJ293" s="26"/>
      <c r="GK293" s="26"/>
      <c r="GL293" s="26"/>
      <c r="GM293" s="26"/>
      <c r="GN293" s="26"/>
      <c r="GO293" s="26"/>
      <c r="GP293" s="26"/>
      <c r="GQ293" s="26"/>
      <c r="GR293" s="26"/>
      <c r="GS293" s="26"/>
      <c r="GT293" s="26"/>
      <c r="GU293" s="26"/>
      <c r="GV293" s="26"/>
      <c r="GW293" s="26"/>
      <c r="GX293" s="26"/>
      <c r="GY293" s="26"/>
      <c r="GZ293" s="26"/>
      <c r="HA293" s="26"/>
      <c r="HB293" s="26"/>
      <c r="HC293" s="26"/>
      <c r="HD293" s="26"/>
      <c r="HE293" s="26"/>
      <c r="HF293" s="26"/>
      <c r="HG293" s="26"/>
      <c r="HH293" s="26"/>
      <c r="HI293" s="26"/>
      <c r="HJ293" s="26"/>
      <c r="HK293" s="26"/>
      <c r="HL293" s="26"/>
      <c r="HM293" s="26"/>
      <c r="HN293" s="26"/>
      <c r="HO293" s="26"/>
      <c r="HP293" s="26"/>
      <c r="HQ293" s="26"/>
      <c r="HR293" s="26"/>
      <c r="HS293" s="26"/>
      <c r="HT293" s="26"/>
      <c r="HU293" s="26"/>
      <c r="HV293" s="26"/>
      <c r="HW293" s="26"/>
      <c r="HX293" s="26"/>
      <c r="HY293" s="26"/>
      <c r="HZ293" s="26"/>
      <c r="IA293" s="26"/>
      <c r="IB293" s="26"/>
      <c r="IC293" s="26"/>
      <c r="ID293" s="26"/>
      <c r="IE293" s="26"/>
      <c r="IF293" s="26"/>
      <c r="IG293" s="26"/>
      <c r="IH293" s="26"/>
      <c r="II293" s="26"/>
      <c r="IJ293" s="26"/>
      <c r="IK293" s="26"/>
      <c r="IL293" s="26"/>
      <c r="IM293" s="26"/>
      <c r="IN293" s="26"/>
      <c r="IO293" s="26"/>
      <c r="IP293" s="26"/>
      <c r="IQ293" s="26"/>
      <c r="IR293" s="26"/>
      <c r="IS293" s="26"/>
      <c r="IT293" s="26"/>
      <c r="IU293" s="26"/>
      <c r="IV293" s="26"/>
      <c r="IW293" s="26"/>
      <c r="IX293" s="26"/>
      <c r="IY293" s="26"/>
      <c r="IZ293" s="26"/>
      <c r="JA293" s="26"/>
      <c r="JB293" s="26"/>
      <c r="JC293" s="26"/>
      <c r="JD293" s="26"/>
      <c r="JE293" s="26"/>
      <c r="JF293" s="26"/>
      <c r="JG293" s="26"/>
      <c r="JH293" s="26"/>
      <c r="JI293" s="26"/>
      <c r="JJ293" s="26"/>
    </row>
    <row r="294" spans="1:270" s="6" customFormat="1" ht="20.100000000000001" customHeight="1" x14ac:dyDescent="0.25">
      <c r="A294" s="7"/>
      <c r="B294" s="20"/>
      <c r="C294" s="76"/>
      <c r="D294" s="76"/>
      <c r="E294" s="76"/>
      <c r="F294" s="7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  <c r="FJ294" s="26"/>
      <c r="FK294" s="26"/>
      <c r="FL294" s="26"/>
      <c r="FM294" s="26"/>
      <c r="FN294" s="26"/>
      <c r="FO294" s="26"/>
      <c r="FP294" s="26"/>
      <c r="FQ294" s="26"/>
      <c r="FR294" s="26"/>
      <c r="FS294" s="26"/>
      <c r="FT294" s="26"/>
      <c r="FU294" s="26"/>
      <c r="FV294" s="26"/>
      <c r="FW294" s="26"/>
      <c r="FX294" s="26"/>
      <c r="FY294" s="26"/>
      <c r="FZ294" s="26"/>
      <c r="GA294" s="26"/>
      <c r="GB294" s="26"/>
      <c r="GC294" s="26"/>
      <c r="GD294" s="26"/>
      <c r="GE294" s="26"/>
      <c r="GF294" s="26"/>
      <c r="GG294" s="26"/>
      <c r="GH294" s="26"/>
      <c r="GI294" s="26"/>
      <c r="GJ294" s="26"/>
      <c r="GK294" s="26"/>
      <c r="GL294" s="26"/>
      <c r="GM294" s="26"/>
      <c r="GN294" s="26"/>
      <c r="GO294" s="26"/>
      <c r="GP294" s="26"/>
      <c r="GQ294" s="26"/>
      <c r="GR294" s="26"/>
      <c r="GS294" s="26"/>
      <c r="GT294" s="26"/>
      <c r="GU294" s="26"/>
      <c r="GV294" s="26"/>
      <c r="GW294" s="26"/>
      <c r="GX294" s="26"/>
      <c r="GY294" s="26"/>
      <c r="GZ294" s="26"/>
      <c r="HA294" s="26"/>
      <c r="HB294" s="26"/>
      <c r="HC294" s="26"/>
      <c r="HD294" s="26"/>
      <c r="HE294" s="26"/>
      <c r="HF294" s="26"/>
      <c r="HG294" s="26"/>
      <c r="HH294" s="26"/>
      <c r="HI294" s="26"/>
      <c r="HJ294" s="26"/>
      <c r="HK294" s="26"/>
      <c r="HL294" s="26"/>
      <c r="HM294" s="26"/>
      <c r="HN294" s="26"/>
      <c r="HO294" s="26"/>
      <c r="HP294" s="26"/>
      <c r="HQ294" s="26"/>
      <c r="HR294" s="26"/>
      <c r="HS294" s="26"/>
      <c r="HT294" s="26"/>
      <c r="HU294" s="26"/>
      <c r="HV294" s="26"/>
      <c r="HW294" s="26"/>
      <c r="HX294" s="26"/>
      <c r="HY294" s="26"/>
      <c r="HZ294" s="26"/>
      <c r="IA294" s="26"/>
      <c r="IB294" s="26"/>
      <c r="IC294" s="26"/>
      <c r="ID294" s="26"/>
      <c r="IE294" s="26"/>
      <c r="IF294" s="26"/>
      <c r="IG294" s="26"/>
      <c r="IH294" s="26"/>
      <c r="II294" s="26"/>
      <c r="IJ294" s="26"/>
      <c r="IK294" s="26"/>
      <c r="IL294" s="26"/>
      <c r="IM294" s="26"/>
      <c r="IN294" s="26"/>
      <c r="IO294" s="26"/>
      <c r="IP294" s="26"/>
      <c r="IQ294" s="26"/>
      <c r="IR294" s="26"/>
      <c r="IS294" s="26"/>
      <c r="IT294" s="26"/>
      <c r="IU294" s="26"/>
      <c r="IV294" s="26"/>
      <c r="IW294" s="26"/>
      <c r="IX294" s="26"/>
      <c r="IY294" s="26"/>
      <c r="IZ294" s="26"/>
      <c r="JA294" s="26"/>
      <c r="JB294" s="26"/>
      <c r="JC294" s="26"/>
      <c r="JD294" s="26"/>
      <c r="JE294" s="26"/>
      <c r="JF294" s="26"/>
      <c r="JG294" s="26"/>
      <c r="JH294" s="26"/>
      <c r="JI294" s="26"/>
      <c r="JJ294" s="26"/>
    </row>
    <row r="295" spans="1:270" s="6" customFormat="1" ht="20.100000000000001" customHeight="1" x14ac:dyDescent="0.25">
      <c r="A295" s="7"/>
      <c r="B295" s="20"/>
      <c r="C295" s="76"/>
      <c r="D295" s="76"/>
      <c r="E295" s="76"/>
      <c r="F295" s="7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  <c r="FJ295" s="26"/>
      <c r="FK295" s="26"/>
      <c r="FL295" s="26"/>
      <c r="FM295" s="26"/>
      <c r="FN295" s="26"/>
      <c r="FO295" s="26"/>
      <c r="FP295" s="26"/>
      <c r="FQ295" s="26"/>
      <c r="FR295" s="26"/>
      <c r="FS295" s="26"/>
      <c r="FT295" s="26"/>
      <c r="FU295" s="26"/>
      <c r="FV295" s="26"/>
      <c r="FW295" s="26"/>
      <c r="FX295" s="26"/>
      <c r="FY295" s="26"/>
      <c r="FZ295" s="26"/>
      <c r="GA295" s="26"/>
      <c r="GB295" s="26"/>
      <c r="GC295" s="26"/>
      <c r="GD295" s="26"/>
      <c r="GE295" s="26"/>
      <c r="GF295" s="26"/>
      <c r="GG295" s="26"/>
      <c r="GH295" s="26"/>
      <c r="GI295" s="26"/>
      <c r="GJ295" s="26"/>
      <c r="GK295" s="26"/>
      <c r="GL295" s="26"/>
      <c r="GM295" s="26"/>
      <c r="GN295" s="26"/>
      <c r="GO295" s="26"/>
      <c r="GP295" s="26"/>
      <c r="GQ295" s="26"/>
      <c r="GR295" s="26"/>
      <c r="GS295" s="26"/>
      <c r="GT295" s="26"/>
      <c r="GU295" s="26"/>
      <c r="GV295" s="26"/>
      <c r="GW295" s="26"/>
      <c r="GX295" s="26"/>
      <c r="GY295" s="26"/>
      <c r="GZ295" s="26"/>
      <c r="HA295" s="26"/>
      <c r="HB295" s="26"/>
      <c r="HC295" s="26"/>
      <c r="HD295" s="26"/>
      <c r="HE295" s="26"/>
      <c r="HF295" s="26"/>
      <c r="HG295" s="26"/>
      <c r="HH295" s="26"/>
      <c r="HI295" s="26"/>
      <c r="HJ295" s="26"/>
      <c r="HK295" s="26"/>
      <c r="HL295" s="26"/>
      <c r="HM295" s="26"/>
      <c r="HN295" s="26"/>
      <c r="HO295" s="26"/>
      <c r="HP295" s="26"/>
      <c r="HQ295" s="26"/>
      <c r="HR295" s="26"/>
      <c r="HS295" s="26"/>
      <c r="HT295" s="26"/>
      <c r="HU295" s="26"/>
      <c r="HV295" s="26"/>
      <c r="HW295" s="26"/>
      <c r="HX295" s="26"/>
      <c r="HY295" s="26"/>
      <c r="HZ295" s="26"/>
      <c r="IA295" s="26"/>
      <c r="IB295" s="26"/>
      <c r="IC295" s="26"/>
      <c r="ID295" s="26"/>
      <c r="IE295" s="26"/>
      <c r="IF295" s="26"/>
      <c r="IG295" s="26"/>
      <c r="IH295" s="26"/>
      <c r="II295" s="26"/>
      <c r="IJ295" s="26"/>
      <c r="IK295" s="26"/>
      <c r="IL295" s="26"/>
      <c r="IM295" s="26"/>
      <c r="IN295" s="26"/>
      <c r="IO295" s="26"/>
      <c r="IP295" s="26"/>
      <c r="IQ295" s="26"/>
      <c r="IR295" s="26"/>
      <c r="IS295" s="26"/>
      <c r="IT295" s="26"/>
      <c r="IU295" s="26"/>
      <c r="IV295" s="26"/>
      <c r="IW295" s="26"/>
      <c r="IX295" s="26"/>
      <c r="IY295" s="26"/>
      <c r="IZ295" s="26"/>
      <c r="JA295" s="26"/>
      <c r="JB295" s="26"/>
      <c r="JC295" s="26"/>
      <c r="JD295" s="26"/>
      <c r="JE295" s="26"/>
      <c r="JF295" s="26"/>
      <c r="JG295" s="26"/>
      <c r="JH295" s="26"/>
      <c r="JI295" s="26"/>
      <c r="JJ295" s="26"/>
    </row>
    <row r="296" spans="1:270" s="6" customFormat="1" ht="20.100000000000001" customHeight="1" x14ac:dyDescent="0.25">
      <c r="A296" s="7"/>
      <c r="B296" s="20"/>
      <c r="C296" s="76"/>
      <c r="D296" s="76"/>
      <c r="E296" s="76"/>
      <c r="F296" s="7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  <c r="FJ296" s="26"/>
      <c r="FK296" s="26"/>
      <c r="FL296" s="26"/>
      <c r="FM296" s="26"/>
      <c r="FN296" s="26"/>
      <c r="FO296" s="26"/>
      <c r="FP296" s="26"/>
      <c r="FQ296" s="26"/>
      <c r="FR296" s="26"/>
      <c r="FS296" s="26"/>
      <c r="FT296" s="26"/>
      <c r="FU296" s="26"/>
      <c r="FV296" s="26"/>
      <c r="FW296" s="26"/>
      <c r="FX296" s="26"/>
      <c r="FY296" s="26"/>
      <c r="FZ296" s="26"/>
      <c r="GA296" s="26"/>
      <c r="GB296" s="26"/>
      <c r="GC296" s="26"/>
      <c r="GD296" s="26"/>
      <c r="GE296" s="26"/>
      <c r="GF296" s="26"/>
      <c r="GG296" s="26"/>
      <c r="GH296" s="26"/>
      <c r="GI296" s="26"/>
      <c r="GJ296" s="26"/>
      <c r="GK296" s="26"/>
      <c r="GL296" s="26"/>
      <c r="GM296" s="26"/>
      <c r="GN296" s="26"/>
      <c r="GO296" s="26"/>
      <c r="GP296" s="26"/>
      <c r="GQ296" s="26"/>
      <c r="GR296" s="26"/>
      <c r="GS296" s="26"/>
      <c r="GT296" s="26"/>
      <c r="GU296" s="26"/>
      <c r="GV296" s="26"/>
      <c r="GW296" s="26"/>
      <c r="GX296" s="26"/>
      <c r="GY296" s="26"/>
      <c r="GZ296" s="26"/>
      <c r="HA296" s="26"/>
      <c r="HB296" s="26"/>
      <c r="HC296" s="26"/>
      <c r="HD296" s="26"/>
      <c r="HE296" s="26"/>
      <c r="HF296" s="26"/>
      <c r="HG296" s="26"/>
      <c r="HH296" s="26"/>
      <c r="HI296" s="26"/>
      <c r="HJ296" s="26"/>
      <c r="HK296" s="26"/>
      <c r="HL296" s="26"/>
      <c r="HM296" s="26"/>
      <c r="HN296" s="26"/>
      <c r="HO296" s="26"/>
      <c r="HP296" s="26"/>
      <c r="HQ296" s="26"/>
      <c r="HR296" s="26"/>
      <c r="HS296" s="26"/>
      <c r="HT296" s="26"/>
      <c r="HU296" s="26"/>
      <c r="HV296" s="26"/>
      <c r="HW296" s="26"/>
      <c r="HX296" s="26"/>
      <c r="HY296" s="26"/>
      <c r="HZ296" s="26"/>
      <c r="IA296" s="26"/>
      <c r="IB296" s="26"/>
      <c r="IC296" s="26"/>
      <c r="ID296" s="26"/>
      <c r="IE296" s="26"/>
      <c r="IF296" s="26"/>
      <c r="IG296" s="26"/>
      <c r="IH296" s="26"/>
      <c r="II296" s="26"/>
      <c r="IJ296" s="26"/>
      <c r="IK296" s="26"/>
      <c r="IL296" s="26"/>
      <c r="IM296" s="26"/>
      <c r="IN296" s="26"/>
      <c r="IO296" s="26"/>
      <c r="IP296" s="26"/>
      <c r="IQ296" s="26"/>
      <c r="IR296" s="26"/>
      <c r="IS296" s="26"/>
      <c r="IT296" s="26"/>
      <c r="IU296" s="26"/>
      <c r="IV296" s="26"/>
      <c r="IW296" s="26"/>
      <c r="IX296" s="26"/>
      <c r="IY296" s="26"/>
      <c r="IZ296" s="26"/>
      <c r="JA296" s="26"/>
      <c r="JB296" s="26"/>
      <c r="JC296" s="26"/>
      <c r="JD296" s="26"/>
      <c r="JE296" s="26"/>
      <c r="JF296" s="26"/>
      <c r="JG296" s="26"/>
      <c r="JH296" s="26"/>
      <c r="JI296" s="26"/>
      <c r="JJ296" s="26"/>
    </row>
    <row r="297" spans="1:270" s="6" customFormat="1" ht="20.100000000000001" customHeight="1" x14ac:dyDescent="0.25">
      <c r="A297" s="7"/>
      <c r="B297" s="20"/>
      <c r="C297" s="76"/>
      <c r="D297" s="76"/>
      <c r="E297" s="76"/>
      <c r="F297" s="7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  <c r="FJ297" s="26"/>
      <c r="FK297" s="26"/>
      <c r="FL297" s="26"/>
      <c r="FM297" s="26"/>
      <c r="FN297" s="26"/>
      <c r="FO297" s="26"/>
      <c r="FP297" s="26"/>
      <c r="FQ297" s="26"/>
      <c r="FR297" s="26"/>
      <c r="FS297" s="26"/>
      <c r="FT297" s="26"/>
      <c r="FU297" s="26"/>
      <c r="FV297" s="26"/>
      <c r="FW297" s="26"/>
      <c r="FX297" s="26"/>
      <c r="FY297" s="26"/>
      <c r="FZ297" s="26"/>
      <c r="GA297" s="26"/>
      <c r="GB297" s="26"/>
      <c r="GC297" s="26"/>
      <c r="GD297" s="26"/>
      <c r="GE297" s="26"/>
      <c r="GF297" s="26"/>
      <c r="GG297" s="26"/>
      <c r="GH297" s="26"/>
      <c r="GI297" s="26"/>
      <c r="GJ297" s="26"/>
      <c r="GK297" s="26"/>
      <c r="GL297" s="26"/>
      <c r="GM297" s="26"/>
      <c r="GN297" s="26"/>
      <c r="GO297" s="26"/>
      <c r="GP297" s="26"/>
      <c r="GQ297" s="26"/>
      <c r="GR297" s="26"/>
      <c r="GS297" s="26"/>
      <c r="GT297" s="26"/>
      <c r="GU297" s="26"/>
      <c r="GV297" s="26"/>
      <c r="GW297" s="26"/>
      <c r="GX297" s="26"/>
      <c r="GY297" s="26"/>
      <c r="GZ297" s="26"/>
      <c r="HA297" s="26"/>
      <c r="HB297" s="26"/>
      <c r="HC297" s="26"/>
      <c r="HD297" s="26"/>
      <c r="HE297" s="26"/>
      <c r="HF297" s="26"/>
      <c r="HG297" s="26"/>
      <c r="HH297" s="26"/>
      <c r="HI297" s="26"/>
      <c r="HJ297" s="26"/>
      <c r="HK297" s="26"/>
      <c r="HL297" s="26"/>
      <c r="HM297" s="26"/>
      <c r="HN297" s="26"/>
      <c r="HO297" s="26"/>
      <c r="HP297" s="26"/>
      <c r="HQ297" s="26"/>
      <c r="HR297" s="26"/>
      <c r="HS297" s="26"/>
      <c r="HT297" s="26"/>
      <c r="HU297" s="26"/>
      <c r="HV297" s="26"/>
      <c r="HW297" s="26"/>
      <c r="HX297" s="26"/>
      <c r="HY297" s="26"/>
      <c r="HZ297" s="26"/>
      <c r="IA297" s="26"/>
      <c r="IB297" s="26"/>
      <c r="IC297" s="26"/>
      <c r="ID297" s="26"/>
      <c r="IE297" s="26"/>
      <c r="IF297" s="26"/>
      <c r="IG297" s="26"/>
      <c r="IH297" s="26"/>
      <c r="II297" s="26"/>
      <c r="IJ297" s="26"/>
      <c r="IK297" s="26"/>
      <c r="IL297" s="26"/>
      <c r="IM297" s="26"/>
      <c r="IN297" s="26"/>
      <c r="IO297" s="26"/>
      <c r="IP297" s="26"/>
      <c r="IQ297" s="26"/>
      <c r="IR297" s="26"/>
      <c r="IS297" s="26"/>
      <c r="IT297" s="26"/>
      <c r="IU297" s="26"/>
      <c r="IV297" s="26"/>
      <c r="IW297" s="26"/>
      <c r="IX297" s="26"/>
      <c r="IY297" s="26"/>
      <c r="IZ297" s="26"/>
      <c r="JA297" s="26"/>
      <c r="JB297" s="26"/>
      <c r="JC297" s="26"/>
      <c r="JD297" s="26"/>
      <c r="JE297" s="26"/>
      <c r="JF297" s="26"/>
      <c r="JG297" s="26"/>
      <c r="JH297" s="26"/>
      <c r="JI297" s="26"/>
      <c r="JJ297" s="26"/>
    </row>
    <row r="298" spans="1:270" s="6" customFormat="1" ht="20.100000000000001" customHeight="1" x14ac:dyDescent="0.25">
      <c r="A298" s="7"/>
      <c r="B298" s="20"/>
      <c r="C298" s="76"/>
      <c r="D298" s="76"/>
      <c r="E298" s="76"/>
      <c r="F298" s="7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  <c r="FJ298" s="26"/>
      <c r="FK298" s="26"/>
      <c r="FL298" s="26"/>
      <c r="FM298" s="26"/>
      <c r="FN298" s="26"/>
      <c r="FO298" s="26"/>
      <c r="FP298" s="26"/>
      <c r="FQ298" s="26"/>
      <c r="FR298" s="26"/>
      <c r="FS298" s="26"/>
      <c r="FT298" s="26"/>
      <c r="FU298" s="26"/>
      <c r="FV298" s="26"/>
      <c r="FW298" s="26"/>
      <c r="FX298" s="26"/>
      <c r="FY298" s="26"/>
      <c r="FZ298" s="26"/>
      <c r="GA298" s="26"/>
      <c r="GB298" s="26"/>
      <c r="GC298" s="26"/>
      <c r="GD298" s="26"/>
      <c r="GE298" s="26"/>
      <c r="GF298" s="26"/>
      <c r="GG298" s="26"/>
      <c r="GH298" s="26"/>
      <c r="GI298" s="26"/>
      <c r="GJ298" s="26"/>
      <c r="GK298" s="26"/>
      <c r="GL298" s="26"/>
      <c r="GM298" s="26"/>
      <c r="GN298" s="26"/>
      <c r="GO298" s="26"/>
      <c r="GP298" s="26"/>
      <c r="GQ298" s="26"/>
      <c r="GR298" s="26"/>
      <c r="GS298" s="26"/>
      <c r="GT298" s="26"/>
      <c r="GU298" s="26"/>
      <c r="GV298" s="26"/>
      <c r="GW298" s="26"/>
      <c r="GX298" s="26"/>
      <c r="GY298" s="26"/>
      <c r="GZ298" s="26"/>
      <c r="HA298" s="26"/>
      <c r="HB298" s="26"/>
      <c r="HC298" s="26"/>
      <c r="HD298" s="26"/>
      <c r="HE298" s="26"/>
      <c r="HF298" s="26"/>
      <c r="HG298" s="26"/>
      <c r="HH298" s="26"/>
      <c r="HI298" s="26"/>
      <c r="HJ298" s="26"/>
      <c r="HK298" s="26"/>
      <c r="HL298" s="26"/>
      <c r="HM298" s="26"/>
      <c r="HN298" s="26"/>
      <c r="HO298" s="26"/>
      <c r="HP298" s="26"/>
      <c r="HQ298" s="26"/>
      <c r="HR298" s="26"/>
      <c r="HS298" s="26"/>
      <c r="HT298" s="26"/>
      <c r="HU298" s="26"/>
      <c r="HV298" s="26"/>
      <c r="HW298" s="26"/>
      <c r="HX298" s="26"/>
      <c r="HY298" s="26"/>
      <c r="HZ298" s="26"/>
      <c r="IA298" s="26"/>
      <c r="IB298" s="26"/>
      <c r="IC298" s="26"/>
      <c r="ID298" s="26"/>
      <c r="IE298" s="26"/>
      <c r="IF298" s="26"/>
      <c r="IG298" s="26"/>
      <c r="IH298" s="26"/>
      <c r="II298" s="26"/>
      <c r="IJ298" s="26"/>
      <c r="IK298" s="26"/>
      <c r="IL298" s="26"/>
      <c r="IM298" s="26"/>
      <c r="IN298" s="26"/>
      <c r="IO298" s="26"/>
      <c r="IP298" s="26"/>
      <c r="IQ298" s="26"/>
      <c r="IR298" s="26"/>
      <c r="IS298" s="26"/>
      <c r="IT298" s="26"/>
      <c r="IU298" s="26"/>
      <c r="IV298" s="26"/>
      <c r="IW298" s="26"/>
      <c r="IX298" s="26"/>
      <c r="IY298" s="26"/>
      <c r="IZ298" s="26"/>
      <c r="JA298" s="26"/>
      <c r="JB298" s="26"/>
      <c r="JC298" s="26"/>
      <c r="JD298" s="26"/>
      <c r="JE298" s="26"/>
      <c r="JF298" s="26"/>
      <c r="JG298" s="26"/>
      <c r="JH298" s="26"/>
      <c r="JI298" s="26"/>
      <c r="JJ298" s="26"/>
    </row>
    <row r="299" spans="1:270" s="6" customFormat="1" ht="20.100000000000001" customHeight="1" x14ac:dyDescent="0.25">
      <c r="A299" s="7"/>
      <c r="B299" s="20"/>
      <c r="C299" s="76"/>
      <c r="D299" s="76"/>
      <c r="E299" s="76"/>
      <c r="F299" s="7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  <c r="FJ299" s="26"/>
      <c r="FK299" s="26"/>
      <c r="FL299" s="26"/>
      <c r="FM299" s="26"/>
      <c r="FN299" s="26"/>
      <c r="FO299" s="26"/>
      <c r="FP299" s="26"/>
      <c r="FQ299" s="26"/>
      <c r="FR299" s="26"/>
      <c r="FS299" s="26"/>
      <c r="FT299" s="26"/>
      <c r="FU299" s="26"/>
      <c r="FV299" s="26"/>
      <c r="FW299" s="26"/>
      <c r="FX299" s="26"/>
      <c r="FY299" s="26"/>
      <c r="FZ299" s="26"/>
      <c r="GA299" s="26"/>
      <c r="GB299" s="26"/>
      <c r="GC299" s="26"/>
      <c r="GD299" s="26"/>
      <c r="GE299" s="26"/>
      <c r="GF299" s="26"/>
      <c r="GG299" s="26"/>
      <c r="GH299" s="26"/>
      <c r="GI299" s="26"/>
      <c r="GJ299" s="26"/>
      <c r="GK299" s="26"/>
      <c r="GL299" s="26"/>
      <c r="GM299" s="26"/>
      <c r="GN299" s="26"/>
      <c r="GO299" s="26"/>
      <c r="GP299" s="26"/>
      <c r="GQ299" s="26"/>
      <c r="GR299" s="26"/>
      <c r="GS299" s="26"/>
      <c r="GT299" s="26"/>
      <c r="GU299" s="26"/>
      <c r="GV299" s="26"/>
      <c r="GW299" s="26"/>
      <c r="GX299" s="26"/>
      <c r="GY299" s="26"/>
      <c r="GZ299" s="26"/>
      <c r="HA299" s="26"/>
      <c r="HB299" s="26"/>
      <c r="HC299" s="26"/>
      <c r="HD299" s="26"/>
      <c r="HE299" s="26"/>
      <c r="HF299" s="26"/>
      <c r="HG299" s="26"/>
      <c r="HH299" s="26"/>
      <c r="HI299" s="26"/>
      <c r="HJ299" s="26"/>
      <c r="HK299" s="26"/>
      <c r="HL299" s="26"/>
      <c r="HM299" s="26"/>
      <c r="HN299" s="26"/>
      <c r="HO299" s="26"/>
      <c r="HP299" s="26"/>
      <c r="HQ299" s="26"/>
      <c r="HR299" s="26"/>
      <c r="HS299" s="26"/>
      <c r="HT299" s="26"/>
      <c r="HU299" s="26"/>
      <c r="HV299" s="26"/>
      <c r="HW299" s="26"/>
      <c r="HX299" s="26"/>
      <c r="HY299" s="26"/>
      <c r="HZ299" s="26"/>
      <c r="IA299" s="26"/>
      <c r="IB299" s="26"/>
      <c r="IC299" s="26"/>
      <c r="ID299" s="26"/>
      <c r="IE299" s="26"/>
      <c r="IF299" s="26"/>
      <c r="IG299" s="26"/>
      <c r="IH299" s="26"/>
      <c r="II299" s="26"/>
      <c r="IJ299" s="26"/>
      <c r="IK299" s="26"/>
      <c r="IL299" s="26"/>
      <c r="IM299" s="26"/>
      <c r="IN299" s="26"/>
      <c r="IO299" s="26"/>
      <c r="IP299" s="26"/>
      <c r="IQ299" s="26"/>
      <c r="IR299" s="26"/>
      <c r="IS299" s="26"/>
      <c r="IT299" s="26"/>
      <c r="IU299" s="26"/>
      <c r="IV299" s="26"/>
      <c r="IW299" s="26"/>
      <c r="IX299" s="26"/>
      <c r="IY299" s="26"/>
      <c r="IZ299" s="26"/>
      <c r="JA299" s="26"/>
      <c r="JB299" s="26"/>
      <c r="JC299" s="26"/>
      <c r="JD299" s="26"/>
      <c r="JE299" s="26"/>
      <c r="JF299" s="26"/>
      <c r="JG299" s="26"/>
      <c r="JH299" s="26"/>
      <c r="JI299" s="26"/>
      <c r="JJ299" s="26"/>
    </row>
    <row r="300" spans="1:270" s="6" customFormat="1" ht="20.100000000000001" customHeight="1" x14ac:dyDescent="0.25">
      <c r="A300" s="7"/>
      <c r="B300" s="20"/>
      <c r="C300" s="76"/>
      <c r="D300" s="76"/>
      <c r="E300" s="76"/>
      <c r="F300" s="7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  <c r="FJ300" s="26"/>
      <c r="FK300" s="26"/>
      <c r="FL300" s="26"/>
      <c r="FM300" s="26"/>
      <c r="FN300" s="26"/>
      <c r="FO300" s="26"/>
      <c r="FP300" s="26"/>
      <c r="FQ300" s="26"/>
      <c r="FR300" s="26"/>
      <c r="FS300" s="26"/>
      <c r="FT300" s="26"/>
      <c r="FU300" s="26"/>
      <c r="FV300" s="26"/>
      <c r="FW300" s="26"/>
      <c r="FX300" s="26"/>
      <c r="FY300" s="26"/>
      <c r="FZ300" s="26"/>
      <c r="GA300" s="26"/>
      <c r="GB300" s="26"/>
      <c r="GC300" s="26"/>
      <c r="GD300" s="26"/>
      <c r="GE300" s="26"/>
      <c r="GF300" s="26"/>
      <c r="GG300" s="26"/>
      <c r="GH300" s="26"/>
      <c r="GI300" s="26"/>
      <c r="GJ300" s="26"/>
      <c r="GK300" s="26"/>
      <c r="GL300" s="26"/>
      <c r="GM300" s="26"/>
      <c r="GN300" s="26"/>
      <c r="GO300" s="26"/>
      <c r="GP300" s="26"/>
      <c r="GQ300" s="26"/>
      <c r="GR300" s="26"/>
      <c r="GS300" s="26"/>
      <c r="GT300" s="26"/>
      <c r="GU300" s="26"/>
      <c r="GV300" s="26"/>
      <c r="GW300" s="26"/>
      <c r="GX300" s="26"/>
      <c r="GY300" s="26"/>
      <c r="GZ300" s="26"/>
      <c r="HA300" s="26"/>
      <c r="HB300" s="26"/>
      <c r="HC300" s="26"/>
      <c r="HD300" s="26"/>
      <c r="HE300" s="26"/>
      <c r="HF300" s="26"/>
      <c r="HG300" s="26"/>
      <c r="HH300" s="26"/>
      <c r="HI300" s="26"/>
      <c r="HJ300" s="26"/>
      <c r="HK300" s="26"/>
      <c r="HL300" s="26"/>
      <c r="HM300" s="26"/>
      <c r="HN300" s="26"/>
      <c r="HO300" s="26"/>
      <c r="HP300" s="26"/>
      <c r="HQ300" s="26"/>
      <c r="HR300" s="26"/>
      <c r="HS300" s="26"/>
      <c r="HT300" s="26"/>
      <c r="HU300" s="26"/>
      <c r="HV300" s="26"/>
      <c r="HW300" s="26"/>
      <c r="HX300" s="26"/>
      <c r="HY300" s="26"/>
      <c r="HZ300" s="26"/>
      <c r="IA300" s="26"/>
      <c r="IB300" s="26"/>
      <c r="IC300" s="26"/>
      <c r="ID300" s="26"/>
      <c r="IE300" s="26"/>
      <c r="IF300" s="26"/>
      <c r="IG300" s="26"/>
      <c r="IH300" s="26"/>
      <c r="II300" s="26"/>
      <c r="IJ300" s="26"/>
      <c r="IK300" s="26"/>
      <c r="IL300" s="26"/>
      <c r="IM300" s="26"/>
      <c r="IN300" s="26"/>
      <c r="IO300" s="26"/>
      <c r="IP300" s="26"/>
      <c r="IQ300" s="26"/>
      <c r="IR300" s="26"/>
      <c r="IS300" s="26"/>
      <c r="IT300" s="26"/>
      <c r="IU300" s="26"/>
      <c r="IV300" s="26"/>
      <c r="IW300" s="26"/>
      <c r="IX300" s="26"/>
      <c r="IY300" s="26"/>
      <c r="IZ300" s="26"/>
      <c r="JA300" s="26"/>
      <c r="JB300" s="26"/>
      <c r="JC300" s="26"/>
      <c r="JD300" s="26"/>
      <c r="JE300" s="26"/>
      <c r="JF300" s="26"/>
      <c r="JG300" s="26"/>
      <c r="JH300" s="26"/>
      <c r="JI300" s="26"/>
      <c r="JJ300" s="26"/>
    </row>
    <row r="301" spans="1:270" s="6" customFormat="1" ht="20.100000000000001" customHeight="1" x14ac:dyDescent="0.25">
      <c r="A301" s="7"/>
      <c r="B301" s="20"/>
      <c r="C301" s="76"/>
      <c r="D301" s="76"/>
      <c r="E301" s="76"/>
      <c r="F301" s="7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  <c r="FJ301" s="26"/>
      <c r="FK301" s="26"/>
      <c r="FL301" s="26"/>
      <c r="FM301" s="26"/>
      <c r="FN301" s="26"/>
      <c r="FO301" s="26"/>
      <c r="FP301" s="26"/>
      <c r="FQ301" s="26"/>
      <c r="FR301" s="26"/>
      <c r="FS301" s="26"/>
      <c r="FT301" s="26"/>
      <c r="FU301" s="26"/>
      <c r="FV301" s="26"/>
      <c r="FW301" s="26"/>
      <c r="FX301" s="26"/>
      <c r="FY301" s="26"/>
      <c r="FZ301" s="26"/>
      <c r="GA301" s="26"/>
      <c r="GB301" s="26"/>
      <c r="GC301" s="26"/>
      <c r="GD301" s="26"/>
      <c r="GE301" s="26"/>
      <c r="GF301" s="26"/>
      <c r="GG301" s="26"/>
      <c r="GH301" s="26"/>
      <c r="GI301" s="26"/>
      <c r="GJ301" s="26"/>
      <c r="GK301" s="26"/>
      <c r="GL301" s="26"/>
      <c r="GM301" s="26"/>
      <c r="GN301" s="26"/>
      <c r="GO301" s="26"/>
      <c r="GP301" s="26"/>
      <c r="GQ301" s="26"/>
      <c r="GR301" s="26"/>
      <c r="GS301" s="26"/>
      <c r="GT301" s="26"/>
      <c r="GU301" s="26"/>
      <c r="GV301" s="26"/>
      <c r="GW301" s="26"/>
      <c r="GX301" s="26"/>
      <c r="GY301" s="26"/>
      <c r="GZ301" s="26"/>
      <c r="HA301" s="26"/>
      <c r="HB301" s="26"/>
      <c r="HC301" s="26"/>
      <c r="HD301" s="26"/>
      <c r="HE301" s="26"/>
      <c r="HF301" s="26"/>
      <c r="HG301" s="26"/>
      <c r="HH301" s="26"/>
      <c r="HI301" s="26"/>
      <c r="HJ301" s="26"/>
      <c r="HK301" s="26"/>
      <c r="HL301" s="26"/>
      <c r="HM301" s="26"/>
      <c r="HN301" s="26"/>
      <c r="HO301" s="26"/>
      <c r="HP301" s="26"/>
      <c r="HQ301" s="26"/>
      <c r="HR301" s="26"/>
      <c r="HS301" s="26"/>
      <c r="HT301" s="26"/>
      <c r="HU301" s="26"/>
      <c r="HV301" s="26"/>
      <c r="HW301" s="26"/>
      <c r="HX301" s="26"/>
      <c r="HY301" s="26"/>
      <c r="HZ301" s="26"/>
      <c r="IA301" s="26"/>
      <c r="IB301" s="26"/>
      <c r="IC301" s="26"/>
      <c r="ID301" s="26"/>
      <c r="IE301" s="26"/>
      <c r="IF301" s="26"/>
      <c r="IG301" s="26"/>
      <c r="IH301" s="26"/>
      <c r="II301" s="26"/>
      <c r="IJ301" s="26"/>
      <c r="IK301" s="26"/>
      <c r="IL301" s="26"/>
      <c r="IM301" s="26"/>
      <c r="IN301" s="26"/>
      <c r="IO301" s="26"/>
      <c r="IP301" s="26"/>
      <c r="IQ301" s="26"/>
      <c r="IR301" s="26"/>
      <c r="IS301" s="26"/>
      <c r="IT301" s="26"/>
      <c r="IU301" s="26"/>
      <c r="IV301" s="26"/>
      <c r="IW301" s="26"/>
      <c r="IX301" s="26"/>
      <c r="IY301" s="26"/>
      <c r="IZ301" s="26"/>
      <c r="JA301" s="26"/>
      <c r="JB301" s="26"/>
      <c r="JC301" s="26"/>
      <c r="JD301" s="26"/>
      <c r="JE301" s="26"/>
      <c r="JF301" s="26"/>
      <c r="JG301" s="26"/>
      <c r="JH301" s="26"/>
      <c r="JI301" s="26"/>
      <c r="JJ301" s="26"/>
    </row>
    <row r="302" spans="1:270" s="6" customFormat="1" ht="20.100000000000001" customHeight="1" x14ac:dyDescent="0.25">
      <c r="A302" s="7"/>
      <c r="B302" s="20"/>
      <c r="C302" s="76"/>
      <c r="D302" s="76"/>
      <c r="E302" s="76"/>
      <c r="F302" s="7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  <c r="FJ302" s="26"/>
      <c r="FK302" s="26"/>
      <c r="FL302" s="26"/>
      <c r="FM302" s="26"/>
      <c r="FN302" s="26"/>
      <c r="FO302" s="26"/>
      <c r="FP302" s="26"/>
      <c r="FQ302" s="26"/>
      <c r="FR302" s="26"/>
      <c r="FS302" s="26"/>
      <c r="FT302" s="26"/>
      <c r="FU302" s="26"/>
      <c r="FV302" s="26"/>
      <c r="FW302" s="26"/>
      <c r="FX302" s="26"/>
      <c r="FY302" s="26"/>
      <c r="FZ302" s="26"/>
      <c r="GA302" s="26"/>
      <c r="GB302" s="26"/>
      <c r="GC302" s="26"/>
      <c r="GD302" s="26"/>
      <c r="GE302" s="26"/>
      <c r="GF302" s="26"/>
      <c r="GG302" s="26"/>
      <c r="GH302" s="26"/>
      <c r="GI302" s="26"/>
      <c r="GJ302" s="26"/>
      <c r="GK302" s="26"/>
      <c r="GL302" s="26"/>
      <c r="GM302" s="26"/>
      <c r="GN302" s="26"/>
      <c r="GO302" s="26"/>
      <c r="GP302" s="26"/>
      <c r="GQ302" s="26"/>
      <c r="GR302" s="26"/>
      <c r="GS302" s="26"/>
      <c r="GT302" s="26"/>
      <c r="GU302" s="26"/>
      <c r="GV302" s="26"/>
      <c r="GW302" s="26"/>
      <c r="GX302" s="26"/>
      <c r="GY302" s="26"/>
      <c r="GZ302" s="26"/>
      <c r="HA302" s="26"/>
      <c r="HB302" s="26"/>
      <c r="HC302" s="26"/>
      <c r="HD302" s="26"/>
      <c r="HE302" s="26"/>
      <c r="HF302" s="26"/>
      <c r="HG302" s="26"/>
      <c r="HH302" s="26"/>
      <c r="HI302" s="26"/>
      <c r="HJ302" s="26"/>
      <c r="HK302" s="26"/>
      <c r="HL302" s="26"/>
      <c r="HM302" s="26"/>
      <c r="HN302" s="26"/>
      <c r="HO302" s="26"/>
      <c r="HP302" s="26"/>
      <c r="HQ302" s="26"/>
      <c r="HR302" s="26"/>
      <c r="HS302" s="26"/>
      <c r="HT302" s="26"/>
      <c r="HU302" s="26"/>
      <c r="HV302" s="26"/>
      <c r="HW302" s="26"/>
      <c r="HX302" s="26"/>
      <c r="HY302" s="26"/>
      <c r="HZ302" s="26"/>
      <c r="IA302" s="26"/>
      <c r="IB302" s="26"/>
      <c r="IC302" s="26"/>
      <c r="ID302" s="26"/>
      <c r="IE302" s="26"/>
      <c r="IF302" s="26"/>
      <c r="IG302" s="26"/>
      <c r="IH302" s="26"/>
      <c r="II302" s="26"/>
      <c r="IJ302" s="26"/>
      <c r="IK302" s="26"/>
      <c r="IL302" s="26"/>
      <c r="IM302" s="26"/>
      <c r="IN302" s="26"/>
      <c r="IO302" s="26"/>
      <c r="IP302" s="26"/>
      <c r="IQ302" s="26"/>
      <c r="IR302" s="26"/>
      <c r="IS302" s="26"/>
      <c r="IT302" s="26"/>
      <c r="IU302" s="26"/>
      <c r="IV302" s="26"/>
      <c r="IW302" s="26"/>
      <c r="IX302" s="26"/>
      <c r="IY302" s="26"/>
      <c r="IZ302" s="26"/>
      <c r="JA302" s="26"/>
      <c r="JB302" s="26"/>
      <c r="JC302" s="26"/>
      <c r="JD302" s="26"/>
      <c r="JE302" s="26"/>
      <c r="JF302" s="26"/>
      <c r="JG302" s="26"/>
      <c r="JH302" s="26"/>
      <c r="JI302" s="26"/>
      <c r="JJ302" s="26"/>
    </row>
    <row r="303" spans="1:270" s="6" customFormat="1" ht="20.100000000000001" customHeight="1" x14ac:dyDescent="0.25">
      <c r="A303" s="7"/>
      <c r="B303" s="20"/>
      <c r="C303" s="76"/>
      <c r="D303" s="76"/>
      <c r="E303" s="76"/>
      <c r="F303" s="7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  <c r="FJ303" s="26"/>
      <c r="FK303" s="26"/>
      <c r="FL303" s="26"/>
      <c r="FM303" s="26"/>
      <c r="FN303" s="26"/>
      <c r="FO303" s="26"/>
      <c r="FP303" s="26"/>
      <c r="FQ303" s="26"/>
      <c r="FR303" s="26"/>
      <c r="FS303" s="26"/>
      <c r="FT303" s="26"/>
      <c r="FU303" s="26"/>
      <c r="FV303" s="26"/>
      <c r="FW303" s="26"/>
      <c r="FX303" s="26"/>
      <c r="FY303" s="26"/>
      <c r="FZ303" s="26"/>
      <c r="GA303" s="26"/>
      <c r="GB303" s="26"/>
      <c r="GC303" s="26"/>
      <c r="GD303" s="26"/>
      <c r="GE303" s="26"/>
      <c r="GF303" s="26"/>
      <c r="GG303" s="26"/>
      <c r="GH303" s="26"/>
      <c r="GI303" s="26"/>
      <c r="GJ303" s="26"/>
      <c r="GK303" s="26"/>
      <c r="GL303" s="26"/>
      <c r="GM303" s="26"/>
      <c r="GN303" s="26"/>
      <c r="GO303" s="26"/>
      <c r="GP303" s="26"/>
      <c r="GQ303" s="26"/>
      <c r="GR303" s="26"/>
      <c r="GS303" s="26"/>
      <c r="GT303" s="26"/>
      <c r="GU303" s="26"/>
      <c r="GV303" s="26"/>
      <c r="GW303" s="26"/>
      <c r="GX303" s="26"/>
      <c r="GY303" s="26"/>
      <c r="GZ303" s="26"/>
      <c r="HA303" s="26"/>
      <c r="HB303" s="26"/>
      <c r="HC303" s="26"/>
      <c r="HD303" s="26"/>
      <c r="HE303" s="26"/>
      <c r="HF303" s="26"/>
      <c r="HG303" s="26"/>
      <c r="HH303" s="26"/>
      <c r="HI303" s="26"/>
      <c r="HJ303" s="26"/>
      <c r="HK303" s="26"/>
      <c r="HL303" s="26"/>
      <c r="HM303" s="26"/>
      <c r="HN303" s="26"/>
      <c r="HO303" s="26"/>
      <c r="HP303" s="26"/>
      <c r="HQ303" s="26"/>
      <c r="HR303" s="26"/>
      <c r="HS303" s="26"/>
      <c r="HT303" s="26"/>
      <c r="HU303" s="26"/>
      <c r="HV303" s="26"/>
      <c r="HW303" s="26"/>
      <c r="HX303" s="26"/>
      <c r="HY303" s="26"/>
      <c r="HZ303" s="26"/>
      <c r="IA303" s="26"/>
      <c r="IB303" s="26"/>
      <c r="IC303" s="26"/>
      <c r="ID303" s="26"/>
      <c r="IE303" s="26"/>
      <c r="IF303" s="26"/>
      <c r="IG303" s="26"/>
      <c r="IH303" s="26"/>
      <c r="II303" s="26"/>
      <c r="IJ303" s="26"/>
      <c r="IK303" s="26"/>
      <c r="IL303" s="26"/>
      <c r="IM303" s="26"/>
      <c r="IN303" s="26"/>
      <c r="IO303" s="26"/>
      <c r="IP303" s="26"/>
      <c r="IQ303" s="26"/>
      <c r="IR303" s="26"/>
      <c r="IS303" s="26"/>
      <c r="IT303" s="26"/>
      <c r="IU303" s="26"/>
      <c r="IV303" s="26"/>
      <c r="IW303" s="26"/>
      <c r="IX303" s="26"/>
      <c r="IY303" s="26"/>
      <c r="IZ303" s="26"/>
      <c r="JA303" s="26"/>
      <c r="JB303" s="26"/>
      <c r="JC303" s="26"/>
      <c r="JD303" s="26"/>
      <c r="JE303" s="26"/>
      <c r="JF303" s="26"/>
      <c r="JG303" s="26"/>
      <c r="JH303" s="26"/>
      <c r="JI303" s="26"/>
      <c r="JJ303" s="26"/>
    </row>
    <row r="304" spans="1:270" s="6" customFormat="1" ht="20.100000000000001" customHeight="1" x14ac:dyDescent="0.25">
      <c r="A304" s="7"/>
      <c r="B304" s="20"/>
      <c r="C304" s="76"/>
      <c r="D304" s="76"/>
      <c r="E304" s="76"/>
      <c r="F304" s="7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  <c r="FJ304" s="26"/>
      <c r="FK304" s="26"/>
      <c r="FL304" s="26"/>
      <c r="FM304" s="26"/>
      <c r="FN304" s="26"/>
      <c r="FO304" s="26"/>
      <c r="FP304" s="26"/>
      <c r="FQ304" s="26"/>
      <c r="FR304" s="26"/>
      <c r="FS304" s="26"/>
      <c r="FT304" s="26"/>
      <c r="FU304" s="26"/>
      <c r="FV304" s="26"/>
      <c r="FW304" s="26"/>
      <c r="FX304" s="26"/>
      <c r="FY304" s="26"/>
      <c r="FZ304" s="26"/>
      <c r="GA304" s="26"/>
      <c r="GB304" s="26"/>
      <c r="GC304" s="26"/>
      <c r="GD304" s="26"/>
      <c r="GE304" s="26"/>
      <c r="GF304" s="26"/>
      <c r="GG304" s="26"/>
      <c r="GH304" s="26"/>
      <c r="GI304" s="26"/>
      <c r="GJ304" s="26"/>
      <c r="GK304" s="26"/>
      <c r="GL304" s="26"/>
      <c r="GM304" s="26"/>
      <c r="GN304" s="26"/>
      <c r="GO304" s="26"/>
      <c r="GP304" s="26"/>
      <c r="GQ304" s="26"/>
      <c r="GR304" s="26"/>
      <c r="GS304" s="26"/>
      <c r="GT304" s="26"/>
      <c r="GU304" s="26"/>
      <c r="GV304" s="26"/>
      <c r="GW304" s="26"/>
      <c r="GX304" s="26"/>
      <c r="GY304" s="26"/>
      <c r="GZ304" s="26"/>
      <c r="HA304" s="26"/>
      <c r="HB304" s="26"/>
      <c r="HC304" s="26"/>
      <c r="HD304" s="26"/>
      <c r="HE304" s="26"/>
      <c r="HF304" s="26"/>
      <c r="HG304" s="26"/>
      <c r="HH304" s="26"/>
      <c r="HI304" s="26"/>
      <c r="HJ304" s="26"/>
      <c r="HK304" s="26"/>
      <c r="HL304" s="26"/>
      <c r="HM304" s="26"/>
      <c r="HN304" s="26"/>
      <c r="HO304" s="26"/>
      <c r="HP304" s="26"/>
      <c r="HQ304" s="26"/>
      <c r="HR304" s="26"/>
      <c r="HS304" s="26"/>
      <c r="HT304" s="26"/>
      <c r="HU304" s="26"/>
      <c r="HV304" s="26"/>
      <c r="HW304" s="26"/>
      <c r="HX304" s="26"/>
      <c r="HY304" s="26"/>
      <c r="HZ304" s="26"/>
      <c r="IA304" s="26"/>
      <c r="IB304" s="26"/>
      <c r="IC304" s="26"/>
      <c r="ID304" s="26"/>
      <c r="IE304" s="26"/>
      <c r="IF304" s="26"/>
      <c r="IG304" s="26"/>
      <c r="IH304" s="26"/>
      <c r="II304" s="26"/>
      <c r="IJ304" s="26"/>
      <c r="IK304" s="26"/>
      <c r="IL304" s="26"/>
      <c r="IM304" s="26"/>
      <c r="IN304" s="26"/>
      <c r="IO304" s="26"/>
      <c r="IP304" s="26"/>
      <c r="IQ304" s="26"/>
      <c r="IR304" s="26"/>
      <c r="IS304" s="26"/>
      <c r="IT304" s="26"/>
      <c r="IU304" s="26"/>
      <c r="IV304" s="26"/>
      <c r="IW304" s="26"/>
      <c r="IX304" s="26"/>
      <c r="IY304" s="26"/>
      <c r="IZ304" s="26"/>
      <c r="JA304" s="26"/>
      <c r="JB304" s="26"/>
      <c r="JC304" s="26"/>
      <c r="JD304" s="26"/>
      <c r="JE304" s="26"/>
      <c r="JF304" s="26"/>
      <c r="JG304" s="26"/>
      <c r="JH304" s="26"/>
      <c r="JI304" s="26"/>
      <c r="JJ304" s="26"/>
    </row>
    <row r="305" spans="1:270" s="6" customFormat="1" ht="20.100000000000001" customHeight="1" x14ac:dyDescent="0.25">
      <c r="A305" s="7"/>
      <c r="B305" s="20"/>
      <c r="C305" s="76"/>
      <c r="D305" s="76"/>
      <c r="E305" s="76"/>
      <c r="F305" s="7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  <c r="FJ305" s="26"/>
      <c r="FK305" s="26"/>
      <c r="FL305" s="26"/>
      <c r="FM305" s="26"/>
      <c r="FN305" s="26"/>
      <c r="FO305" s="26"/>
      <c r="FP305" s="26"/>
      <c r="FQ305" s="26"/>
      <c r="FR305" s="26"/>
      <c r="FS305" s="26"/>
      <c r="FT305" s="26"/>
      <c r="FU305" s="26"/>
      <c r="FV305" s="26"/>
      <c r="FW305" s="26"/>
      <c r="FX305" s="26"/>
      <c r="FY305" s="26"/>
      <c r="FZ305" s="26"/>
      <c r="GA305" s="26"/>
      <c r="GB305" s="26"/>
      <c r="GC305" s="26"/>
      <c r="GD305" s="26"/>
      <c r="GE305" s="26"/>
      <c r="GF305" s="26"/>
      <c r="GG305" s="26"/>
      <c r="GH305" s="26"/>
      <c r="GI305" s="26"/>
      <c r="GJ305" s="26"/>
      <c r="GK305" s="26"/>
      <c r="GL305" s="26"/>
      <c r="GM305" s="26"/>
      <c r="GN305" s="26"/>
      <c r="GO305" s="26"/>
      <c r="GP305" s="26"/>
      <c r="GQ305" s="26"/>
      <c r="GR305" s="26"/>
      <c r="GS305" s="26"/>
      <c r="GT305" s="26"/>
      <c r="GU305" s="26"/>
      <c r="GV305" s="26"/>
      <c r="GW305" s="26"/>
      <c r="GX305" s="26"/>
      <c r="GY305" s="26"/>
      <c r="GZ305" s="26"/>
      <c r="HA305" s="26"/>
      <c r="HB305" s="26"/>
      <c r="HC305" s="26"/>
      <c r="HD305" s="26"/>
      <c r="HE305" s="26"/>
      <c r="HF305" s="26"/>
      <c r="HG305" s="26"/>
      <c r="HH305" s="26"/>
      <c r="HI305" s="26"/>
      <c r="HJ305" s="26"/>
      <c r="HK305" s="26"/>
      <c r="HL305" s="26"/>
      <c r="HM305" s="26"/>
      <c r="HN305" s="26"/>
      <c r="HO305" s="26"/>
      <c r="HP305" s="26"/>
      <c r="HQ305" s="26"/>
      <c r="HR305" s="26"/>
      <c r="HS305" s="26"/>
      <c r="HT305" s="26"/>
      <c r="HU305" s="26"/>
      <c r="HV305" s="26"/>
      <c r="HW305" s="26"/>
      <c r="HX305" s="26"/>
      <c r="HY305" s="26"/>
      <c r="HZ305" s="26"/>
      <c r="IA305" s="26"/>
      <c r="IB305" s="26"/>
      <c r="IC305" s="26"/>
      <c r="ID305" s="26"/>
      <c r="IE305" s="26"/>
      <c r="IF305" s="26"/>
      <c r="IG305" s="26"/>
      <c r="IH305" s="26"/>
      <c r="II305" s="26"/>
      <c r="IJ305" s="26"/>
      <c r="IK305" s="26"/>
      <c r="IL305" s="26"/>
      <c r="IM305" s="26"/>
      <c r="IN305" s="26"/>
      <c r="IO305" s="26"/>
      <c r="IP305" s="26"/>
      <c r="IQ305" s="26"/>
      <c r="IR305" s="26"/>
      <c r="IS305" s="26"/>
      <c r="IT305" s="26"/>
      <c r="IU305" s="26"/>
      <c r="IV305" s="26"/>
      <c r="IW305" s="26"/>
      <c r="IX305" s="26"/>
      <c r="IY305" s="26"/>
      <c r="IZ305" s="26"/>
      <c r="JA305" s="26"/>
      <c r="JB305" s="26"/>
      <c r="JC305" s="26"/>
      <c r="JD305" s="26"/>
      <c r="JE305" s="26"/>
      <c r="JF305" s="26"/>
      <c r="JG305" s="26"/>
      <c r="JH305" s="26"/>
      <c r="JI305" s="26"/>
      <c r="JJ305" s="26"/>
    </row>
    <row r="306" spans="1:270" s="6" customFormat="1" ht="20.100000000000001" customHeight="1" x14ac:dyDescent="0.25">
      <c r="A306" s="7"/>
      <c r="B306" s="20"/>
      <c r="C306" s="76"/>
      <c r="D306" s="76"/>
      <c r="E306" s="76"/>
      <c r="F306" s="7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  <c r="FJ306" s="26"/>
      <c r="FK306" s="26"/>
      <c r="FL306" s="26"/>
      <c r="FM306" s="26"/>
      <c r="FN306" s="26"/>
      <c r="FO306" s="26"/>
      <c r="FP306" s="26"/>
      <c r="FQ306" s="26"/>
      <c r="FR306" s="26"/>
      <c r="FS306" s="26"/>
      <c r="FT306" s="26"/>
      <c r="FU306" s="26"/>
      <c r="FV306" s="26"/>
      <c r="FW306" s="26"/>
      <c r="FX306" s="26"/>
      <c r="FY306" s="26"/>
      <c r="FZ306" s="26"/>
      <c r="GA306" s="26"/>
      <c r="GB306" s="26"/>
      <c r="GC306" s="26"/>
      <c r="GD306" s="26"/>
      <c r="GE306" s="26"/>
      <c r="GF306" s="26"/>
      <c r="GG306" s="26"/>
      <c r="GH306" s="26"/>
      <c r="GI306" s="26"/>
      <c r="GJ306" s="26"/>
      <c r="GK306" s="26"/>
      <c r="GL306" s="26"/>
      <c r="GM306" s="26"/>
      <c r="GN306" s="26"/>
      <c r="GO306" s="26"/>
      <c r="GP306" s="26"/>
      <c r="GQ306" s="26"/>
      <c r="GR306" s="26"/>
      <c r="GS306" s="26"/>
      <c r="GT306" s="26"/>
      <c r="GU306" s="26"/>
      <c r="GV306" s="26"/>
      <c r="GW306" s="26"/>
      <c r="GX306" s="26"/>
      <c r="GY306" s="26"/>
      <c r="GZ306" s="26"/>
      <c r="HA306" s="26"/>
      <c r="HB306" s="26"/>
      <c r="HC306" s="26"/>
      <c r="HD306" s="26"/>
      <c r="HE306" s="26"/>
      <c r="HF306" s="26"/>
      <c r="HG306" s="26"/>
      <c r="HH306" s="26"/>
      <c r="HI306" s="26"/>
      <c r="HJ306" s="26"/>
      <c r="HK306" s="26"/>
      <c r="HL306" s="26"/>
      <c r="HM306" s="26"/>
      <c r="HN306" s="26"/>
      <c r="HO306" s="26"/>
      <c r="HP306" s="26"/>
      <c r="HQ306" s="26"/>
      <c r="HR306" s="26"/>
      <c r="HS306" s="26"/>
      <c r="HT306" s="26"/>
      <c r="HU306" s="26"/>
      <c r="HV306" s="26"/>
      <c r="HW306" s="26"/>
      <c r="HX306" s="26"/>
      <c r="HY306" s="26"/>
      <c r="HZ306" s="26"/>
      <c r="IA306" s="26"/>
      <c r="IB306" s="26"/>
      <c r="IC306" s="26"/>
      <c r="ID306" s="26"/>
      <c r="IE306" s="26"/>
      <c r="IF306" s="26"/>
      <c r="IG306" s="26"/>
      <c r="IH306" s="26"/>
      <c r="II306" s="26"/>
      <c r="IJ306" s="26"/>
      <c r="IK306" s="26"/>
      <c r="IL306" s="26"/>
      <c r="IM306" s="26"/>
      <c r="IN306" s="26"/>
      <c r="IO306" s="26"/>
      <c r="IP306" s="26"/>
      <c r="IQ306" s="26"/>
      <c r="IR306" s="26"/>
      <c r="IS306" s="26"/>
      <c r="IT306" s="26"/>
      <c r="IU306" s="26"/>
      <c r="IV306" s="26"/>
      <c r="IW306" s="26"/>
      <c r="IX306" s="26"/>
      <c r="IY306" s="26"/>
      <c r="IZ306" s="26"/>
      <c r="JA306" s="26"/>
      <c r="JB306" s="26"/>
      <c r="JC306" s="26"/>
      <c r="JD306" s="26"/>
      <c r="JE306" s="26"/>
      <c r="JF306" s="26"/>
      <c r="JG306" s="26"/>
      <c r="JH306" s="26"/>
      <c r="JI306" s="26"/>
      <c r="JJ306" s="26"/>
    </row>
    <row r="307" spans="1:270" s="6" customFormat="1" ht="20.100000000000001" customHeight="1" x14ac:dyDescent="0.25">
      <c r="A307" s="7"/>
      <c r="B307" s="20"/>
      <c r="C307" s="76"/>
      <c r="D307" s="76"/>
      <c r="E307" s="76"/>
      <c r="F307" s="7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  <c r="FJ307" s="26"/>
      <c r="FK307" s="26"/>
      <c r="FL307" s="26"/>
      <c r="FM307" s="26"/>
      <c r="FN307" s="26"/>
      <c r="FO307" s="26"/>
      <c r="FP307" s="26"/>
      <c r="FQ307" s="26"/>
      <c r="FR307" s="26"/>
      <c r="FS307" s="26"/>
      <c r="FT307" s="26"/>
      <c r="FU307" s="26"/>
      <c r="FV307" s="26"/>
      <c r="FW307" s="26"/>
      <c r="FX307" s="26"/>
      <c r="FY307" s="26"/>
      <c r="FZ307" s="26"/>
      <c r="GA307" s="26"/>
      <c r="GB307" s="26"/>
      <c r="GC307" s="26"/>
      <c r="GD307" s="26"/>
      <c r="GE307" s="26"/>
      <c r="GF307" s="26"/>
      <c r="GG307" s="26"/>
      <c r="GH307" s="26"/>
      <c r="GI307" s="26"/>
      <c r="GJ307" s="26"/>
      <c r="GK307" s="26"/>
      <c r="GL307" s="26"/>
      <c r="GM307" s="26"/>
      <c r="GN307" s="26"/>
      <c r="GO307" s="26"/>
      <c r="GP307" s="26"/>
      <c r="GQ307" s="26"/>
      <c r="GR307" s="26"/>
      <c r="GS307" s="26"/>
      <c r="GT307" s="26"/>
      <c r="GU307" s="26"/>
      <c r="GV307" s="26"/>
      <c r="GW307" s="26"/>
      <c r="GX307" s="26"/>
      <c r="GY307" s="26"/>
      <c r="GZ307" s="26"/>
      <c r="HA307" s="26"/>
      <c r="HB307" s="26"/>
      <c r="HC307" s="26"/>
      <c r="HD307" s="26"/>
      <c r="HE307" s="26"/>
      <c r="HF307" s="26"/>
      <c r="HG307" s="26"/>
      <c r="HH307" s="26"/>
      <c r="HI307" s="26"/>
      <c r="HJ307" s="26"/>
      <c r="HK307" s="26"/>
      <c r="HL307" s="26"/>
      <c r="HM307" s="26"/>
      <c r="HN307" s="26"/>
      <c r="HO307" s="26"/>
      <c r="HP307" s="26"/>
      <c r="HQ307" s="26"/>
      <c r="HR307" s="26"/>
      <c r="HS307" s="26"/>
      <c r="HT307" s="26"/>
      <c r="HU307" s="26"/>
      <c r="HV307" s="26"/>
      <c r="HW307" s="26"/>
      <c r="HX307" s="26"/>
      <c r="HY307" s="26"/>
      <c r="HZ307" s="26"/>
      <c r="IA307" s="26"/>
      <c r="IB307" s="26"/>
      <c r="IC307" s="26"/>
      <c r="ID307" s="26"/>
      <c r="IE307" s="26"/>
      <c r="IF307" s="26"/>
      <c r="IG307" s="26"/>
      <c r="IH307" s="26"/>
      <c r="II307" s="26"/>
      <c r="IJ307" s="26"/>
      <c r="IK307" s="26"/>
      <c r="IL307" s="26"/>
      <c r="IM307" s="26"/>
      <c r="IN307" s="26"/>
      <c r="IO307" s="26"/>
      <c r="IP307" s="26"/>
      <c r="IQ307" s="26"/>
      <c r="IR307" s="26"/>
      <c r="IS307" s="26"/>
      <c r="IT307" s="26"/>
      <c r="IU307" s="26"/>
      <c r="IV307" s="26"/>
      <c r="IW307" s="26"/>
      <c r="IX307" s="26"/>
      <c r="IY307" s="26"/>
      <c r="IZ307" s="26"/>
      <c r="JA307" s="26"/>
      <c r="JB307" s="26"/>
      <c r="JC307" s="26"/>
      <c r="JD307" s="26"/>
      <c r="JE307" s="26"/>
      <c r="JF307" s="26"/>
      <c r="JG307" s="26"/>
      <c r="JH307" s="26"/>
      <c r="JI307" s="26"/>
      <c r="JJ307" s="26"/>
    </row>
    <row r="308" spans="1:270" s="6" customFormat="1" ht="20.100000000000001" customHeight="1" x14ac:dyDescent="0.25">
      <c r="A308" s="7"/>
      <c r="B308" s="20"/>
      <c r="C308" s="76"/>
      <c r="D308" s="76"/>
      <c r="E308" s="76"/>
      <c r="F308" s="7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  <c r="FJ308" s="26"/>
      <c r="FK308" s="26"/>
      <c r="FL308" s="26"/>
      <c r="FM308" s="26"/>
      <c r="FN308" s="26"/>
      <c r="FO308" s="26"/>
      <c r="FP308" s="26"/>
      <c r="FQ308" s="26"/>
      <c r="FR308" s="26"/>
      <c r="FS308" s="26"/>
      <c r="FT308" s="26"/>
      <c r="FU308" s="26"/>
      <c r="FV308" s="26"/>
      <c r="FW308" s="26"/>
      <c r="FX308" s="26"/>
      <c r="FY308" s="26"/>
      <c r="FZ308" s="26"/>
      <c r="GA308" s="26"/>
      <c r="GB308" s="26"/>
      <c r="GC308" s="26"/>
      <c r="GD308" s="26"/>
      <c r="GE308" s="26"/>
      <c r="GF308" s="26"/>
      <c r="GG308" s="26"/>
      <c r="GH308" s="26"/>
      <c r="GI308" s="26"/>
      <c r="GJ308" s="26"/>
      <c r="GK308" s="26"/>
      <c r="GL308" s="26"/>
      <c r="GM308" s="26"/>
      <c r="GN308" s="26"/>
      <c r="GO308" s="26"/>
      <c r="GP308" s="26"/>
      <c r="GQ308" s="26"/>
      <c r="GR308" s="26"/>
      <c r="GS308" s="26"/>
      <c r="GT308" s="26"/>
      <c r="GU308" s="26"/>
      <c r="GV308" s="26"/>
      <c r="GW308" s="26"/>
      <c r="GX308" s="26"/>
      <c r="GY308" s="26"/>
      <c r="GZ308" s="26"/>
      <c r="HA308" s="26"/>
      <c r="HB308" s="26"/>
      <c r="HC308" s="26"/>
      <c r="HD308" s="26"/>
      <c r="HE308" s="26"/>
      <c r="HF308" s="26"/>
      <c r="HG308" s="26"/>
      <c r="HH308" s="26"/>
      <c r="HI308" s="26"/>
      <c r="HJ308" s="26"/>
      <c r="HK308" s="26"/>
      <c r="HL308" s="26"/>
      <c r="HM308" s="26"/>
      <c r="HN308" s="26"/>
      <c r="HO308" s="26"/>
      <c r="HP308" s="26"/>
      <c r="HQ308" s="26"/>
      <c r="HR308" s="26"/>
      <c r="HS308" s="26"/>
      <c r="HT308" s="26"/>
      <c r="HU308" s="26"/>
      <c r="HV308" s="26"/>
      <c r="HW308" s="26"/>
      <c r="HX308" s="26"/>
      <c r="HY308" s="26"/>
      <c r="HZ308" s="26"/>
      <c r="IA308" s="26"/>
      <c r="IB308" s="26"/>
      <c r="IC308" s="26"/>
      <c r="ID308" s="26"/>
      <c r="IE308" s="26"/>
      <c r="IF308" s="26"/>
      <c r="IG308" s="26"/>
      <c r="IH308" s="26"/>
      <c r="II308" s="26"/>
      <c r="IJ308" s="26"/>
      <c r="IK308" s="26"/>
      <c r="IL308" s="26"/>
      <c r="IM308" s="26"/>
      <c r="IN308" s="26"/>
      <c r="IO308" s="26"/>
      <c r="IP308" s="26"/>
      <c r="IQ308" s="26"/>
      <c r="IR308" s="26"/>
      <c r="IS308" s="26"/>
      <c r="IT308" s="26"/>
      <c r="IU308" s="26"/>
      <c r="IV308" s="26"/>
      <c r="IW308" s="26"/>
      <c r="IX308" s="26"/>
      <c r="IY308" s="26"/>
      <c r="IZ308" s="26"/>
      <c r="JA308" s="26"/>
      <c r="JB308" s="26"/>
      <c r="JC308" s="26"/>
      <c r="JD308" s="26"/>
      <c r="JE308" s="26"/>
      <c r="JF308" s="26"/>
      <c r="JG308" s="26"/>
      <c r="JH308" s="26"/>
      <c r="JI308" s="26"/>
      <c r="JJ308" s="26"/>
    </row>
    <row r="309" spans="1:270" s="6" customFormat="1" ht="20.100000000000001" customHeight="1" x14ac:dyDescent="0.25">
      <c r="A309" s="7"/>
      <c r="B309" s="20"/>
      <c r="C309" s="76"/>
      <c r="D309" s="76"/>
      <c r="E309" s="76"/>
      <c r="F309" s="7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  <c r="FJ309" s="26"/>
      <c r="FK309" s="26"/>
      <c r="FL309" s="26"/>
      <c r="FM309" s="26"/>
      <c r="FN309" s="26"/>
      <c r="FO309" s="26"/>
      <c r="FP309" s="26"/>
      <c r="FQ309" s="26"/>
      <c r="FR309" s="26"/>
      <c r="FS309" s="26"/>
      <c r="FT309" s="26"/>
      <c r="FU309" s="26"/>
      <c r="FV309" s="26"/>
      <c r="FW309" s="26"/>
      <c r="FX309" s="26"/>
      <c r="FY309" s="26"/>
      <c r="FZ309" s="26"/>
      <c r="GA309" s="26"/>
      <c r="GB309" s="26"/>
      <c r="GC309" s="26"/>
      <c r="GD309" s="26"/>
      <c r="GE309" s="26"/>
      <c r="GF309" s="26"/>
      <c r="GG309" s="26"/>
      <c r="GH309" s="26"/>
      <c r="GI309" s="26"/>
      <c r="GJ309" s="26"/>
      <c r="GK309" s="26"/>
      <c r="GL309" s="26"/>
      <c r="GM309" s="26"/>
      <c r="GN309" s="26"/>
      <c r="GO309" s="26"/>
      <c r="GP309" s="26"/>
      <c r="GQ309" s="26"/>
      <c r="GR309" s="26"/>
      <c r="GS309" s="26"/>
      <c r="GT309" s="26"/>
      <c r="GU309" s="26"/>
      <c r="GV309" s="26"/>
      <c r="GW309" s="26"/>
      <c r="GX309" s="26"/>
      <c r="GY309" s="26"/>
      <c r="GZ309" s="26"/>
      <c r="HA309" s="26"/>
      <c r="HB309" s="26"/>
      <c r="HC309" s="26"/>
      <c r="HD309" s="26"/>
      <c r="HE309" s="26"/>
      <c r="HF309" s="26"/>
      <c r="HG309" s="26"/>
      <c r="HH309" s="26"/>
      <c r="HI309" s="26"/>
      <c r="HJ309" s="26"/>
      <c r="HK309" s="26"/>
      <c r="HL309" s="26"/>
      <c r="HM309" s="26"/>
      <c r="HN309" s="26"/>
      <c r="HO309" s="26"/>
      <c r="HP309" s="26"/>
      <c r="HQ309" s="26"/>
      <c r="HR309" s="26"/>
      <c r="HS309" s="26"/>
      <c r="HT309" s="26"/>
      <c r="HU309" s="26"/>
      <c r="HV309" s="26"/>
      <c r="HW309" s="26"/>
      <c r="HX309" s="26"/>
      <c r="HY309" s="26"/>
      <c r="HZ309" s="26"/>
      <c r="IA309" s="26"/>
      <c r="IB309" s="26"/>
      <c r="IC309" s="26"/>
      <c r="ID309" s="26"/>
      <c r="IE309" s="26"/>
      <c r="IF309" s="26"/>
      <c r="IG309" s="26"/>
      <c r="IH309" s="26"/>
      <c r="II309" s="26"/>
      <c r="IJ309" s="26"/>
      <c r="IK309" s="26"/>
      <c r="IL309" s="26"/>
      <c r="IM309" s="26"/>
      <c r="IN309" s="26"/>
      <c r="IO309" s="26"/>
      <c r="IP309" s="26"/>
      <c r="IQ309" s="26"/>
      <c r="IR309" s="26"/>
      <c r="IS309" s="26"/>
      <c r="IT309" s="26"/>
      <c r="IU309" s="26"/>
      <c r="IV309" s="26"/>
      <c r="IW309" s="26"/>
      <c r="IX309" s="26"/>
      <c r="IY309" s="26"/>
      <c r="IZ309" s="26"/>
      <c r="JA309" s="26"/>
      <c r="JB309" s="26"/>
      <c r="JC309" s="26"/>
      <c r="JD309" s="26"/>
      <c r="JE309" s="26"/>
      <c r="JF309" s="26"/>
      <c r="JG309" s="26"/>
      <c r="JH309" s="26"/>
      <c r="JI309" s="26"/>
      <c r="JJ309" s="26"/>
    </row>
    <row r="310" spans="1:270" s="6" customFormat="1" ht="20.100000000000001" customHeight="1" x14ac:dyDescent="0.25">
      <c r="A310" s="7"/>
      <c r="B310" s="20"/>
      <c r="C310" s="76"/>
      <c r="D310" s="76"/>
      <c r="E310" s="76"/>
      <c r="F310" s="7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  <c r="FJ310" s="26"/>
      <c r="FK310" s="26"/>
      <c r="FL310" s="26"/>
      <c r="FM310" s="26"/>
      <c r="FN310" s="26"/>
      <c r="FO310" s="26"/>
      <c r="FP310" s="26"/>
      <c r="FQ310" s="26"/>
      <c r="FR310" s="26"/>
      <c r="FS310" s="26"/>
      <c r="FT310" s="26"/>
      <c r="FU310" s="26"/>
      <c r="FV310" s="26"/>
      <c r="FW310" s="26"/>
      <c r="FX310" s="26"/>
      <c r="FY310" s="26"/>
      <c r="FZ310" s="26"/>
      <c r="GA310" s="26"/>
      <c r="GB310" s="26"/>
      <c r="GC310" s="26"/>
      <c r="GD310" s="26"/>
      <c r="GE310" s="26"/>
      <c r="GF310" s="26"/>
      <c r="GG310" s="26"/>
      <c r="GH310" s="26"/>
      <c r="GI310" s="26"/>
      <c r="GJ310" s="26"/>
      <c r="GK310" s="26"/>
      <c r="GL310" s="26"/>
      <c r="GM310" s="26"/>
      <c r="GN310" s="26"/>
      <c r="GO310" s="26"/>
      <c r="GP310" s="26"/>
      <c r="GQ310" s="26"/>
      <c r="GR310" s="26"/>
      <c r="GS310" s="26"/>
      <c r="GT310" s="26"/>
      <c r="GU310" s="26"/>
      <c r="GV310" s="26"/>
      <c r="GW310" s="26"/>
      <c r="GX310" s="26"/>
      <c r="GY310" s="26"/>
      <c r="GZ310" s="26"/>
      <c r="HA310" s="26"/>
      <c r="HB310" s="26"/>
      <c r="HC310" s="26"/>
      <c r="HD310" s="26"/>
      <c r="HE310" s="26"/>
      <c r="HF310" s="26"/>
      <c r="HG310" s="26"/>
      <c r="HH310" s="26"/>
      <c r="HI310" s="26"/>
      <c r="HJ310" s="26"/>
      <c r="HK310" s="26"/>
      <c r="HL310" s="26"/>
      <c r="HM310" s="26"/>
      <c r="HN310" s="26"/>
      <c r="HO310" s="26"/>
      <c r="HP310" s="26"/>
      <c r="HQ310" s="26"/>
      <c r="HR310" s="26"/>
      <c r="HS310" s="26"/>
      <c r="HT310" s="26"/>
      <c r="HU310" s="26"/>
      <c r="HV310" s="26"/>
      <c r="HW310" s="26"/>
      <c r="HX310" s="26"/>
      <c r="HY310" s="26"/>
      <c r="HZ310" s="26"/>
      <c r="IA310" s="26"/>
      <c r="IB310" s="26"/>
      <c r="IC310" s="26"/>
      <c r="ID310" s="26"/>
      <c r="IE310" s="26"/>
      <c r="IF310" s="26"/>
      <c r="IG310" s="26"/>
      <c r="IH310" s="26"/>
      <c r="II310" s="26"/>
      <c r="IJ310" s="26"/>
      <c r="IK310" s="26"/>
      <c r="IL310" s="26"/>
      <c r="IM310" s="26"/>
      <c r="IN310" s="26"/>
      <c r="IO310" s="26"/>
      <c r="IP310" s="26"/>
      <c r="IQ310" s="26"/>
      <c r="IR310" s="26"/>
      <c r="IS310" s="26"/>
      <c r="IT310" s="26"/>
      <c r="IU310" s="26"/>
      <c r="IV310" s="26"/>
      <c r="IW310" s="26"/>
      <c r="IX310" s="26"/>
      <c r="IY310" s="26"/>
      <c r="IZ310" s="26"/>
      <c r="JA310" s="26"/>
      <c r="JB310" s="26"/>
      <c r="JC310" s="26"/>
      <c r="JD310" s="26"/>
      <c r="JE310" s="26"/>
      <c r="JF310" s="26"/>
      <c r="JG310" s="26"/>
      <c r="JH310" s="26"/>
      <c r="JI310" s="26"/>
      <c r="JJ310" s="26"/>
    </row>
    <row r="311" spans="1:270" s="6" customFormat="1" ht="20.100000000000001" customHeight="1" x14ac:dyDescent="0.25">
      <c r="A311" s="7"/>
      <c r="B311" s="20"/>
      <c r="C311" s="76"/>
      <c r="D311" s="76"/>
      <c r="E311" s="76"/>
      <c r="F311" s="7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  <c r="FJ311" s="26"/>
      <c r="FK311" s="26"/>
      <c r="FL311" s="26"/>
      <c r="FM311" s="26"/>
      <c r="FN311" s="26"/>
      <c r="FO311" s="26"/>
      <c r="FP311" s="26"/>
      <c r="FQ311" s="26"/>
      <c r="FR311" s="26"/>
      <c r="FS311" s="26"/>
      <c r="FT311" s="26"/>
      <c r="FU311" s="26"/>
      <c r="FV311" s="26"/>
      <c r="FW311" s="26"/>
      <c r="FX311" s="26"/>
      <c r="FY311" s="26"/>
      <c r="FZ311" s="26"/>
      <c r="GA311" s="26"/>
      <c r="GB311" s="26"/>
      <c r="GC311" s="26"/>
      <c r="GD311" s="26"/>
      <c r="GE311" s="26"/>
      <c r="GF311" s="26"/>
      <c r="GG311" s="26"/>
      <c r="GH311" s="26"/>
      <c r="GI311" s="26"/>
      <c r="GJ311" s="26"/>
      <c r="GK311" s="26"/>
      <c r="GL311" s="26"/>
      <c r="GM311" s="26"/>
      <c r="GN311" s="26"/>
      <c r="GO311" s="26"/>
      <c r="GP311" s="26"/>
      <c r="GQ311" s="26"/>
      <c r="GR311" s="26"/>
      <c r="GS311" s="26"/>
      <c r="GT311" s="26"/>
      <c r="GU311" s="26"/>
      <c r="GV311" s="26"/>
      <c r="GW311" s="26"/>
      <c r="GX311" s="26"/>
      <c r="GY311" s="26"/>
      <c r="GZ311" s="26"/>
      <c r="HA311" s="26"/>
      <c r="HB311" s="26"/>
      <c r="HC311" s="26"/>
      <c r="HD311" s="26"/>
      <c r="HE311" s="26"/>
      <c r="HF311" s="26"/>
      <c r="HG311" s="26"/>
      <c r="HH311" s="26"/>
      <c r="HI311" s="26"/>
      <c r="HJ311" s="26"/>
      <c r="HK311" s="26"/>
      <c r="HL311" s="26"/>
      <c r="HM311" s="26"/>
      <c r="HN311" s="26"/>
      <c r="HO311" s="26"/>
      <c r="HP311" s="26"/>
      <c r="HQ311" s="26"/>
      <c r="HR311" s="26"/>
      <c r="HS311" s="26"/>
      <c r="HT311" s="26"/>
      <c r="HU311" s="26"/>
      <c r="HV311" s="26"/>
      <c r="HW311" s="26"/>
      <c r="HX311" s="26"/>
      <c r="HY311" s="26"/>
      <c r="HZ311" s="26"/>
      <c r="IA311" s="26"/>
      <c r="IB311" s="26"/>
      <c r="IC311" s="26"/>
      <c r="ID311" s="26"/>
      <c r="IE311" s="26"/>
      <c r="IF311" s="26"/>
      <c r="IG311" s="26"/>
      <c r="IH311" s="26"/>
      <c r="II311" s="26"/>
      <c r="IJ311" s="26"/>
      <c r="IK311" s="26"/>
      <c r="IL311" s="26"/>
      <c r="IM311" s="26"/>
      <c r="IN311" s="26"/>
      <c r="IO311" s="26"/>
      <c r="IP311" s="26"/>
      <c r="IQ311" s="26"/>
      <c r="IR311" s="26"/>
      <c r="IS311" s="26"/>
      <c r="IT311" s="26"/>
      <c r="IU311" s="26"/>
      <c r="IV311" s="26"/>
      <c r="IW311" s="26"/>
      <c r="IX311" s="26"/>
      <c r="IY311" s="26"/>
      <c r="IZ311" s="26"/>
      <c r="JA311" s="26"/>
      <c r="JB311" s="26"/>
      <c r="JC311" s="26"/>
      <c r="JD311" s="26"/>
      <c r="JE311" s="26"/>
      <c r="JF311" s="26"/>
      <c r="JG311" s="26"/>
      <c r="JH311" s="26"/>
      <c r="JI311" s="26"/>
      <c r="JJ311" s="26"/>
    </row>
    <row r="312" spans="1:270" s="6" customFormat="1" ht="20.100000000000001" customHeight="1" x14ac:dyDescent="0.25">
      <c r="A312" s="7"/>
      <c r="B312" s="20"/>
      <c r="C312" s="76"/>
      <c r="D312" s="76"/>
      <c r="E312" s="76"/>
      <c r="F312" s="7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  <c r="FJ312" s="26"/>
      <c r="FK312" s="26"/>
      <c r="FL312" s="26"/>
      <c r="FM312" s="26"/>
      <c r="FN312" s="26"/>
      <c r="FO312" s="26"/>
      <c r="FP312" s="26"/>
      <c r="FQ312" s="26"/>
      <c r="FR312" s="26"/>
      <c r="FS312" s="26"/>
      <c r="FT312" s="26"/>
      <c r="FU312" s="26"/>
      <c r="FV312" s="26"/>
      <c r="FW312" s="26"/>
      <c r="FX312" s="26"/>
      <c r="FY312" s="26"/>
      <c r="FZ312" s="26"/>
      <c r="GA312" s="26"/>
      <c r="GB312" s="26"/>
      <c r="GC312" s="26"/>
      <c r="GD312" s="26"/>
      <c r="GE312" s="26"/>
      <c r="GF312" s="26"/>
      <c r="GG312" s="26"/>
      <c r="GH312" s="26"/>
      <c r="GI312" s="26"/>
      <c r="GJ312" s="26"/>
      <c r="GK312" s="26"/>
      <c r="GL312" s="26"/>
      <c r="GM312" s="26"/>
      <c r="GN312" s="26"/>
      <c r="GO312" s="26"/>
      <c r="GP312" s="26"/>
      <c r="GQ312" s="26"/>
      <c r="GR312" s="26"/>
      <c r="GS312" s="26"/>
      <c r="GT312" s="26"/>
      <c r="GU312" s="26"/>
      <c r="GV312" s="26"/>
      <c r="GW312" s="26"/>
      <c r="GX312" s="26"/>
      <c r="GY312" s="26"/>
      <c r="GZ312" s="26"/>
      <c r="HA312" s="26"/>
      <c r="HB312" s="26"/>
      <c r="HC312" s="26"/>
      <c r="HD312" s="26"/>
      <c r="HE312" s="26"/>
      <c r="HF312" s="26"/>
      <c r="HG312" s="26"/>
      <c r="HH312" s="26"/>
      <c r="HI312" s="26"/>
      <c r="HJ312" s="26"/>
      <c r="HK312" s="26"/>
      <c r="HL312" s="26"/>
      <c r="HM312" s="26"/>
      <c r="HN312" s="26"/>
      <c r="HO312" s="26"/>
      <c r="HP312" s="26"/>
      <c r="HQ312" s="26"/>
      <c r="HR312" s="26"/>
      <c r="HS312" s="26"/>
      <c r="HT312" s="26"/>
      <c r="HU312" s="26"/>
      <c r="HV312" s="26"/>
      <c r="HW312" s="26"/>
      <c r="HX312" s="26"/>
      <c r="HY312" s="26"/>
      <c r="HZ312" s="26"/>
      <c r="IA312" s="26"/>
      <c r="IB312" s="26"/>
      <c r="IC312" s="26"/>
      <c r="ID312" s="26"/>
      <c r="IE312" s="26"/>
      <c r="IF312" s="26"/>
      <c r="IG312" s="26"/>
      <c r="IH312" s="26"/>
      <c r="II312" s="26"/>
      <c r="IJ312" s="26"/>
      <c r="IK312" s="26"/>
      <c r="IL312" s="26"/>
      <c r="IM312" s="26"/>
      <c r="IN312" s="26"/>
      <c r="IO312" s="26"/>
      <c r="IP312" s="26"/>
      <c r="IQ312" s="26"/>
      <c r="IR312" s="26"/>
      <c r="IS312" s="26"/>
      <c r="IT312" s="26"/>
      <c r="IU312" s="26"/>
      <c r="IV312" s="26"/>
      <c r="IW312" s="26"/>
      <c r="IX312" s="26"/>
      <c r="IY312" s="26"/>
      <c r="IZ312" s="26"/>
      <c r="JA312" s="26"/>
      <c r="JB312" s="26"/>
      <c r="JC312" s="26"/>
      <c r="JD312" s="26"/>
      <c r="JE312" s="26"/>
      <c r="JF312" s="26"/>
      <c r="JG312" s="26"/>
      <c r="JH312" s="26"/>
      <c r="JI312" s="26"/>
      <c r="JJ312" s="26"/>
    </row>
    <row r="313" spans="1:270" s="6" customFormat="1" ht="20.100000000000001" customHeight="1" x14ac:dyDescent="0.25">
      <c r="A313" s="7"/>
      <c r="B313" s="20"/>
      <c r="C313" s="76"/>
      <c r="D313" s="76"/>
      <c r="E313" s="76"/>
      <c r="F313" s="7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  <c r="FJ313" s="26"/>
      <c r="FK313" s="26"/>
      <c r="FL313" s="26"/>
      <c r="FM313" s="26"/>
      <c r="FN313" s="26"/>
      <c r="FO313" s="26"/>
      <c r="FP313" s="26"/>
      <c r="FQ313" s="26"/>
      <c r="FR313" s="26"/>
      <c r="FS313" s="26"/>
      <c r="FT313" s="26"/>
      <c r="FU313" s="26"/>
      <c r="FV313" s="26"/>
      <c r="FW313" s="26"/>
      <c r="FX313" s="26"/>
      <c r="FY313" s="26"/>
      <c r="FZ313" s="26"/>
      <c r="GA313" s="26"/>
      <c r="GB313" s="26"/>
      <c r="GC313" s="26"/>
      <c r="GD313" s="26"/>
      <c r="GE313" s="26"/>
      <c r="GF313" s="26"/>
      <c r="GG313" s="26"/>
      <c r="GH313" s="26"/>
      <c r="GI313" s="26"/>
      <c r="GJ313" s="26"/>
      <c r="GK313" s="26"/>
      <c r="GL313" s="26"/>
      <c r="GM313" s="26"/>
      <c r="GN313" s="26"/>
      <c r="GO313" s="26"/>
      <c r="GP313" s="26"/>
      <c r="GQ313" s="26"/>
      <c r="GR313" s="26"/>
      <c r="GS313" s="26"/>
      <c r="GT313" s="26"/>
      <c r="GU313" s="26"/>
      <c r="GV313" s="26"/>
      <c r="GW313" s="26"/>
      <c r="GX313" s="26"/>
      <c r="GY313" s="26"/>
      <c r="GZ313" s="26"/>
      <c r="HA313" s="26"/>
      <c r="HB313" s="26"/>
      <c r="HC313" s="26"/>
      <c r="HD313" s="26"/>
      <c r="HE313" s="26"/>
      <c r="HF313" s="26"/>
      <c r="HG313" s="26"/>
      <c r="HH313" s="26"/>
      <c r="HI313" s="26"/>
      <c r="HJ313" s="26"/>
      <c r="HK313" s="26"/>
      <c r="HL313" s="26"/>
      <c r="HM313" s="26"/>
      <c r="HN313" s="26"/>
      <c r="HO313" s="26"/>
      <c r="HP313" s="26"/>
      <c r="HQ313" s="26"/>
      <c r="HR313" s="26"/>
      <c r="HS313" s="26"/>
      <c r="HT313" s="26"/>
      <c r="HU313" s="26"/>
      <c r="HV313" s="26"/>
      <c r="HW313" s="26"/>
      <c r="HX313" s="26"/>
      <c r="HY313" s="26"/>
      <c r="HZ313" s="26"/>
      <c r="IA313" s="26"/>
      <c r="IB313" s="26"/>
      <c r="IC313" s="26"/>
      <c r="ID313" s="26"/>
      <c r="IE313" s="26"/>
      <c r="IF313" s="26"/>
      <c r="IG313" s="26"/>
      <c r="IH313" s="26"/>
      <c r="II313" s="26"/>
      <c r="IJ313" s="26"/>
      <c r="IK313" s="26"/>
      <c r="IL313" s="26"/>
      <c r="IM313" s="26"/>
      <c r="IN313" s="26"/>
      <c r="IO313" s="26"/>
      <c r="IP313" s="26"/>
      <c r="IQ313" s="26"/>
      <c r="IR313" s="26"/>
      <c r="IS313" s="26"/>
      <c r="IT313" s="26"/>
      <c r="IU313" s="26"/>
      <c r="IV313" s="26"/>
      <c r="IW313" s="26"/>
      <c r="IX313" s="26"/>
      <c r="IY313" s="26"/>
      <c r="IZ313" s="26"/>
      <c r="JA313" s="26"/>
      <c r="JB313" s="26"/>
      <c r="JC313" s="26"/>
      <c r="JD313" s="26"/>
      <c r="JE313" s="26"/>
      <c r="JF313" s="26"/>
      <c r="JG313" s="26"/>
      <c r="JH313" s="26"/>
      <c r="JI313" s="26"/>
      <c r="JJ313" s="26"/>
    </row>
    <row r="314" spans="1:270" s="6" customFormat="1" ht="20.100000000000001" customHeight="1" x14ac:dyDescent="0.25">
      <c r="A314" s="7"/>
      <c r="B314" s="20"/>
      <c r="C314" s="76"/>
      <c r="D314" s="76"/>
      <c r="E314" s="76"/>
      <c r="F314" s="7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  <c r="FJ314" s="26"/>
      <c r="FK314" s="26"/>
      <c r="FL314" s="26"/>
      <c r="FM314" s="26"/>
      <c r="FN314" s="26"/>
      <c r="FO314" s="26"/>
      <c r="FP314" s="26"/>
      <c r="FQ314" s="26"/>
      <c r="FR314" s="26"/>
      <c r="FS314" s="26"/>
      <c r="FT314" s="26"/>
      <c r="FU314" s="26"/>
      <c r="FV314" s="26"/>
      <c r="FW314" s="26"/>
      <c r="FX314" s="26"/>
      <c r="FY314" s="26"/>
      <c r="FZ314" s="26"/>
      <c r="GA314" s="26"/>
      <c r="GB314" s="26"/>
      <c r="GC314" s="26"/>
      <c r="GD314" s="26"/>
      <c r="GE314" s="26"/>
      <c r="GF314" s="26"/>
      <c r="GG314" s="26"/>
      <c r="GH314" s="26"/>
      <c r="GI314" s="26"/>
      <c r="GJ314" s="26"/>
      <c r="GK314" s="26"/>
      <c r="GL314" s="26"/>
      <c r="GM314" s="26"/>
      <c r="GN314" s="26"/>
      <c r="GO314" s="26"/>
      <c r="GP314" s="26"/>
      <c r="GQ314" s="26"/>
      <c r="GR314" s="26"/>
      <c r="GS314" s="26"/>
      <c r="GT314" s="26"/>
      <c r="GU314" s="26"/>
      <c r="GV314" s="26"/>
      <c r="GW314" s="26"/>
      <c r="GX314" s="26"/>
      <c r="GY314" s="26"/>
      <c r="GZ314" s="26"/>
      <c r="HA314" s="26"/>
      <c r="HB314" s="26"/>
      <c r="HC314" s="26"/>
      <c r="HD314" s="26"/>
      <c r="HE314" s="26"/>
      <c r="HF314" s="26"/>
      <c r="HG314" s="26"/>
      <c r="HH314" s="26"/>
      <c r="HI314" s="26"/>
      <c r="HJ314" s="26"/>
      <c r="HK314" s="26"/>
      <c r="HL314" s="26"/>
      <c r="HM314" s="26"/>
      <c r="HN314" s="26"/>
      <c r="HO314" s="26"/>
      <c r="HP314" s="26"/>
      <c r="HQ314" s="26"/>
      <c r="HR314" s="26"/>
      <c r="HS314" s="26"/>
      <c r="HT314" s="26"/>
      <c r="HU314" s="26"/>
      <c r="HV314" s="26"/>
      <c r="HW314" s="26"/>
      <c r="HX314" s="26"/>
      <c r="HY314" s="26"/>
      <c r="HZ314" s="26"/>
      <c r="IA314" s="26"/>
      <c r="IB314" s="26"/>
      <c r="IC314" s="26"/>
      <c r="ID314" s="26"/>
      <c r="IE314" s="26"/>
      <c r="IF314" s="26"/>
      <c r="IG314" s="26"/>
      <c r="IH314" s="26"/>
      <c r="II314" s="26"/>
      <c r="IJ314" s="26"/>
      <c r="IK314" s="26"/>
      <c r="IL314" s="26"/>
      <c r="IM314" s="26"/>
      <c r="IN314" s="26"/>
      <c r="IO314" s="26"/>
      <c r="IP314" s="26"/>
      <c r="IQ314" s="26"/>
      <c r="IR314" s="26"/>
      <c r="IS314" s="26"/>
      <c r="IT314" s="26"/>
      <c r="IU314" s="26"/>
      <c r="IV314" s="26"/>
      <c r="IW314" s="26"/>
      <c r="IX314" s="26"/>
      <c r="IY314" s="26"/>
      <c r="IZ314" s="26"/>
      <c r="JA314" s="26"/>
      <c r="JB314" s="26"/>
      <c r="JC314" s="26"/>
      <c r="JD314" s="26"/>
      <c r="JE314" s="26"/>
      <c r="JF314" s="26"/>
      <c r="JG314" s="26"/>
      <c r="JH314" s="26"/>
      <c r="JI314" s="26"/>
      <c r="JJ314" s="26"/>
    </row>
    <row r="315" spans="1:270" s="6" customFormat="1" ht="20.100000000000001" customHeight="1" x14ac:dyDescent="0.25">
      <c r="A315" s="7"/>
      <c r="B315" s="20"/>
      <c r="C315" s="76"/>
      <c r="D315" s="76"/>
      <c r="E315" s="76"/>
      <c r="F315" s="7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  <c r="FJ315" s="26"/>
      <c r="FK315" s="26"/>
      <c r="FL315" s="26"/>
      <c r="FM315" s="26"/>
      <c r="FN315" s="26"/>
      <c r="FO315" s="26"/>
      <c r="FP315" s="26"/>
      <c r="FQ315" s="26"/>
      <c r="FR315" s="26"/>
      <c r="FS315" s="26"/>
      <c r="FT315" s="26"/>
      <c r="FU315" s="26"/>
      <c r="FV315" s="26"/>
      <c r="FW315" s="26"/>
      <c r="FX315" s="26"/>
      <c r="FY315" s="26"/>
      <c r="FZ315" s="26"/>
      <c r="GA315" s="26"/>
      <c r="GB315" s="26"/>
      <c r="GC315" s="26"/>
      <c r="GD315" s="26"/>
      <c r="GE315" s="26"/>
      <c r="GF315" s="26"/>
      <c r="GG315" s="26"/>
      <c r="GH315" s="26"/>
      <c r="GI315" s="26"/>
      <c r="GJ315" s="26"/>
      <c r="GK315" s="26"/>
      <c r="GL315" s="26"/>
      <c r="GM315" s="26"/>
      <c r="GN315" s="26"/>
      <c r="GO315" s="26"/>
      <c r="GP315" s="26"/>
      <c r="GQ315" s="26"/>
      <c r="GR315" s="26"/>
      <c r="GS315" s="26"/>
      <c r="GT315" s="26"/>
      <c r="GU315" s="26"/>
      <c r="GV315" s="26"/>
      <c r="GW315" s="26"/>
      <c r="GX315" s="26"/>
      <c r="GY315" s="26"/>
      <c r="GZ315" s="26"/>
      <c r="HA315" s="26"/>
      <c r="HB315" s="26"/>
      <c r="HC315" s="26"/>
      <c r="HD315" s="26"/>
      <c r="HE315" s="26"/>
      <c r="HF315" s="26"/>
      <c r="HG315" s="26"/>
      <c r="HH315" s="26"/>
      <c r="HI315" s="26"/>
      <c r="HJ315" s="26"/>
      <c r="HK315" s="26"/>
      <c r="HL315" s="26"/>
      <c r="HM315" s="26"/>
      <c r="HN315" s="26"/>
      <c r="HO315" s="26"/>
      <c r="HP315" s="26"/>
      <c r="HQ315" s="26"/>
      <c r="HR315" s="26"/>
      <c r="HS315" s="26"/>
      <c r="HT315" s="26"/>
      <c r="HU315" s="26"/>
      <c r="HV315" s="26"/>
      <c r="HW315" s="26"/>
      <c r="HX315" s="26"/>
      <c r="HY315" s="26"/>
      <c r="HZ315" s="26"/>
      <c r="IA315" s="26"/>
      <c r="IB315" s="26"/>
      <c r="IC315" s="26"/>
      <c r="ID315" s="26"/>
      <c r="IE315" s="26"/>
      <c r="IF315" s="26"/>
      <c r="IG315" s="26"/>
      <c r="IH315" s="26"/>
      <c r="II315" s="26"/>
      <c r="IJ315" s="26"/>
      <c r="IK315" s="26"/>
      <c r="IL315" s="26"/>
      <c r="IM315" s="26"/>
      <c r="IN315" s="26"/>
      <c r="IO315" s="26"/>
      <c r="IP315" s="26"/>
      <c r="IQ315" s="26"/>
      <c r="IR315" s="26"/>
      <c r="IS315" s="26"/>
      <c r="IT315" s="26"/>
      <c r="IU315" s="26"/>
      <c r="IV315" s="26"/>
      <c r="IW315" s="26"/>
      <c r="IX315" s="26"/>
      <c r="IY315" s="26"/>
      <c r="IZ315" s="26"/>
      <c r="JA315" s="26"/>
      <c r="JB315" s="26"/>
      <c r="JC315" s="26"/>
      <c r="JD315" s="26"/>
      <c r="JE315" s="26"/>
      <c r="JF315" s="26"/>
      <c r="JG315" s="26"/>
      <c r="JH315" s="26"/>
      <c r="JI315" s="26"/>
      <c r="JJ315" s="26"/>
    </row>
    <row r="316" spans="1:270" s="6" customFormat="1" ht="20.100000000000001" customHeight="1" x14ac:dyDescent="0.25">
      <c r="A316" s="7"/>
      <c r="B316" s="20"/>
      <c r="C316" s="76"/>
      <c r="D316" s="76"/>
      <c r="E316" s="76"/>
      <c r="F316" s="7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  <c r="FJ316" s="26"/>
      <c r="FK316" s="26"/>
      <c r="FL316" s="26"/>
      <c r="FM316" s="26"/>
      <c r="FN316" s="26"/>
      <c r="FO316" s="26"/>
      <c r="FP316" s="26"/>
      <c r="FQ316" s="26"/>
      <c r="FR316" s="26"/>
      <c r="FS316" s="26"/>
      <c r="FT316" s="26"/>
      <c r="FU316" s="26"/>
      <c r="FV316" s="26"/>
      <c r="FW316" s="26"/>
      <c r="FX316" s="26"/>
      <c r="FY316" s="26"/>
      <c r="FZ316" s="26"/>
      <c r="GA316" s="26"/>
      <c r="GB316" s="26"/>
      <c r="GC316" s="26"/>
      <c r="GD316" s="26"/>
      <c r="GE316" s="26"/>
      <c r="GF316" s="26"/>
      <c r="GG316" s="26"/>
      <c r="GH316" s="26"/>
      <c r="GI316" s="26"/>
      <c r="GJ316" s="26"/>
      <c r="GK316" s="26"/>
      <c r="GL316" s="26"/>
      <c r="GM316" s="26"/>
      <c r="GN316" s="26"/>
      <c r="GO316" s="26"/>
      <c r="GP316" s="26"/>
      <c r="GQ316" s="26"/>
      <c r="GR316" s="26"/>
      <c r="GS316" s="26"/>
      <c r="GT316" s="26"/>
      <c r="GU316" s="26"/>
      <c r="GV316" s="26"/>
      <c r="GW316" s="26"/>
      <c r="GX316" s="26"/>
      <c r="GY316" s="26"/>
      <c r="GZ316" s="26"/>
      <c r="HA316" s="26"/>
      <c r="HB316" s="26"/>
      <c r="HC316" s="26"/>
      <c r="HD316" s="26"/>
      <c r="HE316" s="26"/>
      <c r="HF316" s="26"/>
      <c r="HG316" s="26"/>
      <c r="HH316" s="26"/>
      <c r="HI316" s="26"/>
      <c r="HJ316" s="26"/>
      <c r="HK316" s="26"/>
      <c r="HL316" s="26"/>
      <c r="HM316" s="26"/>
      <c r="HN316" s="26"/>
      <c r="HO316" s="26"/>
      <c r="HP316" s="26"/>
      <c r="HQ316" s="26"/>
      <c r="HR316" s="26"/>
      <c r="HS316" s="26"/>
      <c r="HT316" s="26"/>
      <c r="HU316" s="26"/>
      <c r="HV316" s="26"/>
      <c r="HW316" s="26"/>
      <c r="HX316" s="26"/>
      <c r="HY316" s="26"/>
      <c r="HZ316" s="26"/>
      <c r="IA316" s="26"/>
      <c r="IB316" s="26"/>
      <c r="IC316" s="26"/>
      <c r="ID316" s="26"/>
      <c r="IE316" s="26"/>
      <c r="IF316" s="26"/>
      <c r="IG316" s="26"/>
      <c r="IH316" s="26"/>
      <c r="II316" s="26"/>
      <c r="IJ316" s="26"/>
      <c r="IK316" s="26"/>
      <c r="IL316" s="26"/>
      <c r="IM316" s="26"/>
      <c r="IN316" s="26"/>
      <c r="IO316" s="26"/>
      <c r="IP316" s="26"/>
      <c r="IQ316" s="26"/>
      <c r="IR316" s="26"/>
      <c r="IS316" s="26"/>
      <c r="IT316" s="26"/>
      <c r="IU316" s="26"/>
      <c r="IV316" s="26"/>
      <c r="IW316" s="26"/>
      <c r="IX316" s="26"/>
      <c r="IY316" s="26"/>
      <c r="IZ316" s="26"/>
      <c r="JA316" s="26"/>
      <c r="JB316" s="26"/>
      <c r="JC316" s="26"/>
      <c r="JD316" s="26"/>
      <c r="JE316" s="26"/>
      <c r="JF316" s="26"/>
      <c r="JG316" s="26"/>
      <c r="JH316" s="26"/>
      <c r="JI316" s="26"/>
      <c r="JJ316" s="26"/>
    </row>
    <row r="317" spans="1:270" s="6" customFormat="1" ht="20.100000000000001" customHeight="1" x14ac:dyDescent="0.25">
      <c r="A317" s="7"/>
      <c r="B317" s="20"/>
      <c r="C317" s="76"/>
      <c r="D317" s="76"/>
      <c r="E317" s="76"/>
      <c r="F317" s="7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  <c r="FJ317" s="26"/>
      <c r="FK317" s="26"/>
      <c r="FL317" s="26"/>
      <c r="FM317" s="26"/>
      <c r="FN317" s="26"/>
      <c r="FO317" s="26"/>
      <c r="FP317" s="26"/>
      <c r="FQ317" s="26"/>
      <c r="FR317" s="26"/>
      <c r="FS317" s="26"/>
      <c r="FT317" s="26"/>
      <c r="FU317" s="26"/>
      <c r="FV317" s="26"/>
      <c r="FW317" s="26"/>
      <c r="FX317" s="26"/>
      <c r="FY317" s="26"/>
      <c r="FZ317" s="26"/>
      <c r="GA317" s="26"/>
      <c r="GB317" s="26"/>
      <c r="GC317" s="26"/>
      <c r="GD317" s="26"/>
      <c r="GE317" s="26"/>
      <c r="GF317" s="26"/>
      <c r="GG317" s="26"/>
      <c r="GH317" s="26"/>
      <c r="GI317" s="26"/>
      <c r="GJ317" s="26"/>
      <c r="GK317" s="26"/>
      <c r="GL317" s="26"/>
      <c r="GM317" s="26"/>
      <c r="GN317" s="26"/>
      <c r="GO317" s="26"/>
      <c r="GP317" s="26"/>
      <c r="GQ317" s="26"/>
      <c r="GR317" s="26"/>
      <c r="GS317" s="26"/>
      <c r="GT317" s="26"/>
      <c r="GU317" s="26"/>
      <c r="GV317" s="26"/>
      <c r="GW317" s="26"/>
      <c r="GX317" s="26"/>
      <c r="GY317" s="26"/>
      <c r="GZ317" s="26"/>
      <c r="HA317" s="26"/>
      <c r="HB317" s="26"/>
      <c r="HC317" s="26"/>
      <c r="HD317" s="26"/>
      <c r="HE317" s="26"/>
      <c r="HF317" s="26"/>
      <c r="HG317" s="26"/>
      <c r="HH317" s="26"/>
      <c r="HI317" s="26"/>
      <c r="HJ317" s="26"/>
      <c r="HK317" s="26"/>
      <c r="HL317" s="26"/>
      <c r="HM317" s="26"/>
      <c r="HN317" s="26"/>
      <c r="HO317" s="26"/>
      <c r="HP317" s="26"/>
      <c r="HQ317" s="26"/>
      <c r="HR317" s="26"/>
      <c r="HS317" s="26"/>
      <c r="HT317" s="26"/>
      <c r="HU317" s="26"/>
      <c r="HV317" s="26"/>
      <c r="HW317" s="26"/>
      <c r="HX317" s="26"/>
      <c r="HY317" s="26"/>
      <c r="HZ317" s="26"/>
      <c r="IA317" s="26"/>
      <c r="IB317" s="26"/>
      <c r="IC317" s="26"/>
      <c r="ID317" s="26"/>
      <c r="IE317" s="26"/>
      <c r="IF317" s="26"/>
      <c r="IG317" s="26"/>
      <c r="IH317" s="26"/>
      <c r="II317" s="26"/>
      <c r="IJ317" s="26"/>
      <c r="IK317" s="26"/>
      <c r="IL317" s="26"/>
      <c r="IM317" s="26"/>
      <c r="IN317" s="26"/>
      <c r="IO317" s="26"/>
      <c r="IP317" s="26"/>
      <c r="IQ317" s="26"/>
      <c r="IR317" s="26"/>
      <c r="IS317" s="26"/>
      <c r="IT317" s="26"/>
      <c r="IU317" s="26"/>
      <c r="IV317" s="26"/>
      <c r="IW317" s="26"/>
      <c r="IX317" s="26"/>
      <c r="IY317" s="26"/>
      <c r="IZ317" s="26"/>
      <c r="JA317" s="26"/>
      <c r="JB317" s="26"/>
      <c r="JC317" s="26"/>
      <c r="JD317" s="26"/>
      <c r="JE317" s="26"/>
      <c r="JF317" s="26"/>
      <c r="JG317" s="26"/>
      <c r="JH317" s="26"/>
      <c r="JI317" s="26"/>
      <c r="JJ317" s="26"/>
    </row>
    <row r="318" spans="1:270" s="6" customFormat="1" ht="20.100000000000001" customHeight="1" x14ac:dyDescent="0.25">
      <c r="A318" s="7"/>
      <c r="B318" s="20"/>
      <c r="C318" s="76"/>
      <c r="D318" s="76"/>
      <c r="E318" s="76"/>
      <c r="F318" s="7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  <c r="FJ318" s="26"/>
      <c r="FK318" s="26"/>
      <c r="FL318" s="26"/>
      <c r="FM318" s="26"/>
      <c r="FN318" s="26"/>
      <c r="FO318" s="26"/>
      <c r="FP318" s="26"/>
      <c r="FQ318" s="26"/>
      <c r="FR318" s="26"/>
      <c r="FS318" s="26"/>
      <c r="FT318" s="26"/>
      <c r="FU318" s="26"/>
      <c r="FV318" s="26"/>
      <c r="FW318" s="26"/>
      <c r="FX318" s="26"/>
      <c r="FY318" s="26"/>
      <c r="FZ318" s="26"/>
      <c r="GA318" s="26"/>
      <c r="GB318" s="26"/>
      <c r="GC318" s="26"/>
      <c r="GD318" s="26"/>
      <c r="GE318" s="26"/>
      <c r="GF318" s="26"/>
      <c r="GG318" s="26"/>
      <c r="GH318" s="26"/>
      <c r="GI318" s="26"/>
      <c r="GJ318" s="26"/>
      <c r="GK318" s="26"/>
      <c r="GL318" s="26"/>
      <c r="GM318" s="26"/>
      <c r="GN318" s="26"/>
      <c r="GO318" s="26"/>
      <c r="GP318" s="26"/>
      <c r="GQ318" s="26"/>
      <c r="GR318" s="26"/>
      <c r="GS318" s="26"/>
      <c r="GT318" s="26"/>
      <c r="GU318" s="26"/>
      <c r="GV318" s="26"/>
      <c r="GW318" s="26"/>
      <c r="GX318" s="26"/>
      <c r="GY318" s="26"/>
      <c r="GZ318" s="26"/>
      <c r="HA318" s="26"/>
      <c r="HB318" s="26"/>
      <c r="HC318" s="26"/>
      <c r="HD318" s="26"/>
      <c r="HE318" s="26"/>
      <c r="HF318" s="26"/>
      <c r="HG318" s="26"/>
      <c r="HH318" s="26"/>
      <c r="HI318" s="26"/>
      <c r="HJ318" s="26"/>
      <c r="HK318" s="26"/>
      <c r="HL318" s="26"/>
      <c r="HM318" s="26"/>
      <c r="HN318" s="26"/>
      <c r="HO318" s="26"/>
      <c r="HP318" s="26"/>
      <c r="HQ318" s="26"/>
      <c r="HR318" s="26"/>
      <c r="HS318" s="26"/>
      <c r="HT318" s="26"/>
      <c r="HU318" s="26"/>
      <c r="HV318" s="26"/>
      <c r="HW318" s="26"/>
      <c r="HX318" s="26"/>
      <c r="HY318" s="26"/>
      <c r="HZ318" s="26"/>
      <c r="IA318" s="26"/>
      <c r="IB318" s="26"/>
      <c r="IC318" s="26"/>
      <c r="ID318" s="26"/>
      <c r="IE318" s="26"/>
      <c r="IF318" s="26"/>
      <c r="IG318" s="26"/>
      <c r="IH318" s="26"/>
      <c r="II318" s="26"/>
      <c r="IJ318" s="26"/>
      <c r="IK318" s="26"/>
      <c r="IL318" s="26"/>
      <c r="IM318" s="26"/>
      <c r="IN318" s="26"/>
      <c r="IO318" s="26"/>
      <c r="IP318" s="26"/>
      <c r="IQ318" s="26"/>
      <c r="IR318" s="26"/>
      <c r="IS318" s="26"/>
      <c r="IT318" s="26"/>
      <c r="IU318" s="26"/>
      <c r="IV318" s="26"/>
      <c r="IW318" s="26"/>
      <c r="IX318" s="26"/>
      <c r="IY318" s="26"/>
      <c r="IZ318" s="26"/>
      <c r="JA318" s="26"/>
      <c r="JB318" s="26"/>
      <c r="JC318" s="26"/>
      <c r="JD318" s="26"/>
      <c r="JE318" s="26"/>
      <c r="JF318" s="26"/>
      <c r="JG318" s="26"/>
      <c r="JH318" s="26"/>
      <c r="JI318" s="26"/>
      <c r="JJ318" s="26"/>
    </row>
    <row r="319" spans="1:270" s="6" customFormat="1" ht="20.100000000000001" customHeight="1" x14ac:dyDescent="0.25">
      <c r="A319" s="7"/>
      <c r="B319" s="20"/>
      <c r="C319" s="76"/>
      <c r="D319" s="76"/>
      <c r="E319" s="76"/>
      <c r="F319" s="7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  <c r="FJ319" s="26"/>
      <c r="FK319" s="26"/>
      <c r="FL319" s="26"/>
      <c r="FM319" s="26"/>
      <c r="FN319" s="26"/>
      <c r="FO319" s="26"/>
      <c r="FP319" s="26"/>
      <c r="FQ319" s="26"/>
      <c r="FR319" s="26"/>
      <c r="FS319" s="26"/>
      <c r="FT319" s="26"/>
      <c r="FU319" s="26"/>
      <c r="FV319" s="26"/>
      <c r="FW319" s="26"/>
      <c r="FX319" s="26"/>
      <c r="FY319" s="26"/>
      <c r="FZ319" s="26"/>
      <c r="GA319" s="26"/>
      <c r="GB319" s="26"/>
      <c r="GC319" s="26"/>
      <c r="GD319" s="26"/>
      <c r="GE319" s="26"/>
      <c r="GF319" s="26"/>
      <c r="GG319" s="26"/>
      <c r="GH319" s="26"/>
      <c r="GI319" s="26"/>
      <c r="GJ319" s="26"/>
      <c r="GK319" s="26"/>
      <c r="GL319" s="26"/>
      <c r="GM319" s="26"/>
      <c r="GN319" s="26"/>
      <c r="GO319" s="26"/>
      <c r="GP319" s="26"/>
      <c r="GQ319" s="26"/>
      <c r="GR319" s="26"/>
      <c r="GS319" s="26"/>
      <c r="GT319" s="26"/>
      <c r="GU319" s="26"/>
      <c r="GV319" s="26"/>
      <c r="GW319" s="26"/>
      <c r="GX319" s="26"/>
      <c r="GY319" s="26"/>
      <c r="GZ319" s="26"/>
      <c r="HA319" s="26"/>
      <c r="HB319" s="26"/>
      <c r="HC319" s="26"/>
      <c r="HD319" s="26"/>
      <c r="HE319" s="26"/>
      <c r="HF319" s="26"/>
      <c r="HG319" s="26"/>
      <c r="HH319" s="26"/>
      <c r="HI319" s="26"/>
      <c r="HJ319" s="26"/>
      <c r="HK319" s="26"/>
      <c r="HL319" s="26"/>
      <c r="HM319" s="26"/>
      <c r="HN319" s="26"/>
      <c r="HO319" s="26"/>
      <c r="HP319" s="26"/>
      <c r="HQ319" s="26"/>
      <c r="HR319" s="26"/>
      <c r="HS319" s="26"/>
      <c r="HT319" s="26"/>
      <c r="HU319" s="26"/>
      <c r="HV319" s="26"/>
      <c r="HW319" s="26"/>
      <c r="HX319" s="26"/>
      <c r="HY319" s="26"/>
      <c r="HZ319" s="26"/>
      <c r="IA319" s="26"/>
      <c r="IB319" s="26"/>
      <c r="IC319" s="26"/>
      <c r="ID319" s="26"/>
      <c r="IE319" s="26"/>
      <c r="IF319" s="26"/>
      <c r="IG319" s="26"/>
      <c r="IH319" s="26"/>
      <c r="II319" s="26"/>
      <c r="IJ319" s="26"/>
      <c r="IK319" s="26"/>
      <c r="IL319" s="26"/>
      <c r="IM319" s="26"/>
      <c r="IN319" s="26"/>
      <c r="IO319" s="26"/>
      <c r="IP319" s="26"/>
      <c r="IQ319" s="26"/>
      <c r="IR319" s="26"/>
      <c r="IS319" s="26"/>
      <c r="IT319" s="26"/>
      <c r="IU319" s="26"/>
      <c r="IV319" s="26"/>
      <c r="IW319" s="26"/>
      <c r="IX319" s="26"/>
      <c r="IY319" s="26"/>
      <c r="IZ319" s="26"/>
      <c r="JA319" s="26"/>
      <c r="JB319" s="26"/>
      <c r="JC319" s="26"/>
      <c r="JD319" s="26"/>
      <c r="JE319" s="26"/>
      <c r="JF319" s="26"/>
      <c r="JG319" s="26"/>
      <c r="JH319" s="26"/>
      <c r="JI319" s="26"/>
      <c r="JJ319" s="26"/>
    </row>
    <row r="320" spans="1:270" s="6" customFormat="1" ht="20.100000000000001" customHeight="1" x14ac:dyDescent="0.25">
      <c r="A320" s="7"/>
      <c r="B320" s="20"/>
      <c r="C320" s="76"/>
      <c r="D320" s="76"/>
      <c r="E320" s="76"/>
      <c r="F320" s="7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  <c r="FJ320" s="26"/>
      <c r="FK320" s="26"/>
      <c r="FL320" s="26"/>
      <c r="FM320" s="26"/>
      <c r="FN320" s="26"/>
      <c r="FO320" s="26"/>
      <c r="FP320" s="26"/>
      <c r="FQ320" s="26"/>
      <c r="FR320" s="26"/>
      <c r="FS320" s="26"/>
      <c r="FT320" s="26"/>
      <c r="FU320" s="26"/>
      <c r="FV320" s="26"/>
      <c r="FW320" s="26"/>
      <c r="FX320" s="26"/>
      <c r="FY320" s="26"/>
      <c r="FZ320" s="26"/>
      <c r="GA320" s="26"/>
      <c r="GB320" s="26"/>
      <c r="GC320" s="26"/>
      <c r="GD320" s="26"/>
      <c r="GE320" s="26"/>
      <c r="GF320" s="26"/>
      <c r="GG320" s="26"/>
      <c r="GH320" s="26"/>
      <c r="GI320" s="26"/>
      <c r="GJ320" s="26"/>
      <c r="GK320" s="26"/>
      <c r="GL320" s="26"/>
      <c r="GM320" s="26"/>
      <c r="GN320" s="26"/>
      <c r="GO320" s="26"/>
      <c r="GP320" s="26"/>
      <c r="GQ320" s="26"/>
      <c r="GR320" s="26"/>
      <c r="GS320" s="26"/>
      <c r="GT320" s="26"/>
      <c r="GU320" s="26"/>
      <c r="GV320" s="26"/>
      <c r="GW320" s="26"/>
      <c r="GX320" s="26"/>
      <c r="GY320" s="26"/>
      <c r="GZ320" s="26"/>
      <c r="HA320" s="26"/>
      <c r="HB320" s="26"/>
      <c r="HC320" s="26"/>
      <c r="HD320" s="26"/>
      <c r="HE320" s="26"/>
      <c r="HF320" s="26"/>
      <c r="HG320" s="26"/>
      <c r="HH320" s="26"/>
      <c r="HI320" s="26"/>
      <c r="HJ320" s="26"/>
      <c r="HK320" s="26"/>
      <c r="HL320" s="26"/>
      <c r="HM320" s="26"/>
      <c r="HN320" s="26"/>
      <c r="HO320" s="26"/>
      <c r="HP320" s="26"/>
      <c r="HQ320" s="26"/>
      <c r="HR320" s="26"/>
      <c r="HS320" s="26"/>
      <c r="HT320" s="26"/>
      <c r="HU320" s="26"/>
      <c r="HV320" s="26"/>
      <c r="HW320" s="26"/>
      <c r="HX320" s="26"/>
      <c r="HY320" s="26"/>
      <c r="HZ320" s="26"/>
      <c r="IA320" s="26"/>
      <c r="IB320" s="26"/>
      <c r="IC320" s="26"/>
      <c r="ID320" s="26"/>
      <c r="IE320" s="26"/>
      <c r="IF320" s="26"/>
      <c r="IG320" s="26"/>
      <c r="IH320" s="26"/>
      <c r="II320" s="26"/>
      <c r="IJ320" s="26"/>
      <c r="IK320" s="26"/>
      <c r="IL320" s="26"/>
      <c r="IM320" s="26"/>
      <c r="IN320" s="26"/>
      <c r="IO320" s="26"/>
      <c r="IP320" s="26"/>
      <c r="IQ320" s="26"/>
      <c r="IR320" s="26"/>
      <c r="IS320" s="26"/>
      <c r="IT320" s="26"/>
      <c r="IU320" s="26"/>
      <c r="IV320" s="26"/>
      <c r="IW320" s="26"/>
      <c r="IX320" s="26"/>
      <c r="IY320" s="26"/>
      <c r="IZ320" s="26"/>
      <c r="JA320" s="26"/>
      <c r="JB320" s="26"/>
      <c r="JC320" s="26"/>
      <c r="JD320" s="26"/>
      <c r="JE320" s="26"/>
      <c r="JF320" s="26"/>
      <c r="JG320" s="26"/>
      <c r="JH320" s="26"/>
      <c r="JI320" s="26"/>
      <c r="JJ320" s="26"/>
    </row>
    <row r="321" spans="1:270" s="6" customFormat="1" ht="20.100000000000001" customHeight="1" x14ac:dyDescent="0.25">
      <c r="A321" s="7"/>
      <c r="B321" s="20"/>
      <c r="C321" s="76"/>
      <c r="D321" s="76"/>
      <c r="E321" s="76"/>
      <c r="F321" s="7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  <c r="FJ321" s="26"/>
      <c r="FK321" s="26"/>
      <c r="FL321" s="26"/>
      <c r="FM321" s="26"/>
      <c r="FN321" s="26"/>
      <c r="FO321" s="26"/>
      <c r="FP321" s="26"/>
      <c r="FQ321" s="26"/>
      <c r="FR321" s="26"/>
      <c r="FS321" s="26"/>
      <c r="FT321" s="26"/>
      <c r="FU321" s="26"/>
      <c r="FV321" s="26"/>
      <c r="FW321" s="26"/>
      <c r="FX321" s="26"/>
      <c r="FY321" s="26"/>
      <c r="FZ321" s="26"/>
      <c r="GA321" s="26"/>
      <c r="GB321" s="26"/>
      <c r="GC321" s="26"/>
      <c r="GD321" s="26"/>
      <c r="GE321" s="26"/>
      <c r="GF321" s="26"/>
      <c r="GG321" s="26"/>
      <c r="GH321" s="26"/>
      <c r="GI321" s="26"/>
      <c r="GJ321" s="26"/>
      <c r="GK321" s="26"/>
      <c r="GL321" s="26"/>
      <c r="GM321" s="26"/>
      <c r="GN321" s="26"/>
      <c r="GO321" s="26"/>
      <c r="GP321" s="26"/>
      <c r="GQ321" s="26"/>
      <c r="GR321" s="26"/>
      <c r="GS321" s="26"/>
      <c r="GT321" s="26"/>
      <c r="GU321" s="26"/>
      <c r="GV321" s="26"/>
      <c r="GW321" s="26"/>
      <c r="GX321" s="26"/>
      <c r="GY321" s="26"/>
      <c r="GZ321" s="26"/>
      <c r="HA321" s="26"/>
      <c r="HB321" s="26"/>
      <c r="HC321" s="26"/>
      <c r="HD321" s="26"/>
      <c r="HE321" s="26"/>
      <c r="HF321" s="26"/>
      <c r="HG321" s="26"/>
      <c r="HH321" s="26"/>
      <c r="HI321" s="26"/>
      <c r="HJ321" s="26"/>
      <c r="HK321" s="26"/>
      <c r="HL321" s="26"/>
      <c r="HM321" s="26"/>
      <c r="HN321" s="26"/>
      <c r="HO321" s="26"/>
      <c r="HP321" s="26"/>
      <c r="HQ321" s="26"/>
      <c r="HR321" s="26"/>
      <c r="HS321" s="26"/>
      <c r="HT321" s="26"/>
      <c r="HU321" s="26"/>
      <c r="HV321" s="26"/>
      <c r="HW321" s="26"/>
      <c r="HX321" s="26"/>
      <c r="HY321" s="26"/>
      <c r="HZ321" s="26"/>
      <c r="IA321" s="26"/>
      <c r="IB321" s="26"/>
      <c r="IC321" s="26"/>
      <c r="ID321" s="26"/>
      <c r="IE321" s="26"/>
      <c r="IF321" s="26"/>
      <c r="IG321" s="26"/>
      <c r="IH321" s="26"/>
      <c r="II321" s="26"/>
      <c r="IJ321" s="26"/>
      <c r="IK321" s="26"/>
      <c r="IL321" s="26"/>
      <c r="IM321" s="26"/>
      <c r="IN321" s="26"/>
      <c r="IO321" s="26"/>
      <c r="IP321" s="26"/>
      <c r="IQ321" s="26"/>
      <c r="IR321" s="26"/>
      <c r="IS321" s="26"/>
      <c r="IT321" s="26"/>
      <c r="IU321" s="26"/>
      <c r="IV321" s="26"/>
      <c r="IW321" s="26"/>
      <c r="IX321" s="26"/>
      <c r="IY321" s="26"/>
      <c r="IZ321" s="26"/>
      <c r="JA321" s="26"/>
      <c r="JB321" s="26"/>
      <c r="JC321" s="26"/>
      <c r="JD321" s="26"/>
      <c r="JE321" s="26"/>
      <c r="JF321" s="26"/>
      <c r="JG321" s="26"/>
      <c r="JH321" s="26"/>
      <c r="JI321" s="26"/>
      <c r="JJ321" s="26"/>
    </row>
    <row r="322" spans="1:270" s="6" customFormat="1" ht="20.100000000000001" customHeight="1" x14ac:dyDescent="0.25">
      <c r="A322" s="7"/>
      <c r="B322" s="20"/>
      <c r="C322" s="76"/>
      <c r="D322" s="76"/>
      <c r="E322" s="76"/>
      <c r="F322" s="7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  <c r="FJ322" s="26"/>
      <c r="FK322" s="26"/>
      <c r="FL322" s="26"/>
      <c r="FM322" s="26"/>
      <c r="FN322" s="26"/>
      <c r="FO322" s="26"/>
      <c r="FP322" s="26"/>
      <c r="FQ322" s="26"/>
      <c r="FR322" s="26"/>
      <c r="FS322" s="26"/>
      <c r="FT322" s="26"/>
      <c r="FU322" s="26"/>
      <c r="FV322" s="26"/>
      <c r="FW322" s="26"/>
      <c r="FX322" s="26"/>
      <c r="FY322" s="26"/>
      <c r="FZ322" s="26"/>
      <c r="GA322" s="26"/>
      <c r="GB322" s="26"/>
      <c r="GC322" s="26"/>
      <c r="GD322" s="26"/>
      <c r="GE322" s="26"/>
      <c r="GF322" s="26"/>
      <c r="GG322" s="26"/>
      <c r="GH322" s="26"/>
      <c r="GI322" s="26"/>
      <c r="GJ322" s="26"/>
      <c r="GK322" s="26"/>
      <c r="GL322" s="26"/>
      <c r="GM322" s="26"/>
      <c r="GN322" s="26"/>
      <c r="GO322" s="26"/>
      <c r="GP322" s="26"/>
      <c r="GQ322" s="26"/>
      <c r="GR322" s="26"/>
      <c r="GS322" s="26"/>
      <c r="GT322" s="26"/>
      <c r="GU322" s="26"/>
      <c r="GV322" s="26"/>
      <c r="GW322" s="26"/>
      <c r="GX322" s="26"/>
      <c r="GY322" s="26"/>
      <c r="GZ322" s="26"/>
      <c r="HA322" s="26"/>
      <c r="HB322" s="26"/>
      <c r="HC322" s="26"/>
      <c r="HD322" s="26"/>
      <c r="HE322" s="26"/>
      <c r="HF322" s="26"/>
      <c r="HG322" s="26"/>
      <c r="HH322" s="26"/>
      <c r="HI322" s="26"/>
      <c r="HJ322" s="26"/>
      <c r="HK322" s="26"/>
      <c r="HL322" s="26"/>
      <c r="HM322" s="26"/>
      <c r="HN322" s="26"/>
      <c r="HO322" s="26"/>
      <c r="HP322" s="26"/>
      <c r="HQ322" s="26"/>
      <c r="HR322" s="26"/>
      <c r="HS322" s="26"/>
      <c r="HT322" s="26"/>
      <c r="HU322" s="26"/>
      <c r="HV322" s="26"/>
      <c r="HW322" s="26"/>
      <c r="HX322" s="26"/>
      <c r="HY322" s="26"/>
      <c r="HZ322" s="26"/>
      <c r="IA322" s="26"/>
      <c r="IB322" s="26"/>
      <c r="IC322" s="26"/>
      <c r="ID322" s="26"/>
      <c r="IE322" s="26"/>
      <c r="IF322" s="26"/>
      <c r="IG322" s="26"/>
      <c r="IH322" s="26"/>
      <c r="II322" s="26"/>
      <c r="IJ322" s="26"/>
      <c r="IK322" s="26"/>
      <c r="IL322" s="26"/>
      <c r="IM322" s="26"/>
      <c r="IN322" s="26"/>
      <c r="IO322" s="26"/>
      <c r="IP322" s="26"/>
      <c r="IQ322" s="26"/>
      <c r="IR322" s="26"/>
      <c r="IS322" s="26"/>
      <c r="IT322" s="26"/>
      <c r="IU322" s="26"/>
      <c r="IV322" s="26"/>
      <c r="IW322" s="26"/>
      <c r="IX322" s="26"/>
      <c r="IY322" s="26"/>
      <c r="IZ322" s="26"/>
      <c r="JA322" s="26"/>
      <c r="JB322" s="26"/>
      <c r="JC322" s="26"/>
      <c r="JD322" s="26"/>
      <c r="JE322" s="26"/>
      <c r="JF322" s="26"/>
      <c r="JG322" s="26"/>
      <c r="JH322" s="26"/>
      <c r="JI322" s="26"/>
      <c r="JJ322" s="26"/>
    </row>
    <row r="323" spans="1:270" s="6" customFormat="1" ht="20.100000000000001" customHeight="1" x14ac:dyDescent="0.25">
      <c r="A323" s="7"/>
      <c r="B323" s="20"/>
      <c r="C323" s="76"/>
      <c r="D323" s="76"/>
      <c r="E323" s="76"/>
      <c r="F323" s="7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  <c r="FJ323" s="26"/>
      <c r="FK323" s="26"/>
      <c r="FL323" s="26"/>
      <c r="FM323" s="26"/>
      <c r="FN323" s="26"/>
      <c r="FO323" s="26"/>
      <c r="FP323" s="26"/>
      <c r="FQ323" s="26"/>
      <c r="FR323" s="26"/>
      <c r="FS323" s="26"/>
      <c r="FT323" s="26"/>
      <c r="FU323" s="26"/>
      <c r="FV323" s="26"/>
      <c r="FW323" s="26"/>
      <c r="FX323" s="26"/>
      <c r="FY323" s="26"/>
      <c r="FZ323" s="26"/>
      <c r="GA323" s="26"/>
      <c r="GB323" s="26"/>
      <c r="GC323" s="26"/>
      <c r="GD323" s="26"/>
      <c r="GE323" s="26"/>
      <c r="GF323" s="26"/>
      <c r="GG323" s="26"/>
      <c r="GH323" s="26"/>
      <c r="GI323" s="26"/>
      <c r="GJ323" s="26"/>
      <c r="GK323" s="26"/>
      <c r="GL323" s="26"/>
      <c r="GM323" s="26"/>
      <c r="GN323" s="26"/>
      <c r="GO323" s="26"/>
      <c r="GP323" s="26"/>
      <c r="GQ323" s="26"/>
      <c r="GR323" s="26"/>
      <c r="GS323" s="26"/>
      <c r="GT323" s="26"/>
      <c r="GU323" s="26"/>
      <c r="GV323" s="26"/>
      <c r="GW323" s="26"/>
      <c r="GX323" s="26"/>
      <c r="GY323" s="26"/>
      <c r="GZ323" s="26"/>
      <c r="HA323" s="26"/>
      <c r="HB323" s="26"/>
      <c r="HC323" s="26"/>
      <c r="HD323" s="26"/>
      <c r="HE323" s="26"/>
      <c r="HF323" s="26"/>
      <c r="HG323" s="26"/>
      <c r="HH323" s="26"/>
      <c r="HI323" s="26"/>
      <c r="HJ323" s="26"/>
      <c r="HK323" s="26"/>
      <c r="HL323" s="26"/>
      <c r="HM323" s="26"/>
      <c r="HN323" s="26"/>
      <c r="HO323" s="26"/>
      <c r="HP323" s="26"/>
      <c r="HQ323" s="26"/>
      <c r="HR323" s="26"/>
      <c r="HS323" s="26"/>
      <c r="HT323" s="26"/>
      <c r="HU323" s="26"/>
      <c r="HV323" s="26"/>
      <c r="HW323" s="26"/>
      <c r="HX323" s="26"/>
      <c r="HY323" s="26"/>
      <c r="HZ323" s="26"/>
      <c r="IA323" s="26"/>
      <c r="IB323" s="26"/>
      <c r="IC323" s="26"/>
      <c r="ID323" s="26"/>
      <c r="IE323" s="26"/>
      <c r="IF323" s="26"/>
      <c r="IG323" s="26"/>
      <c r="IH323" s="26"/>
      <c r="II323" s="26"/>
      <c r="IJ323" s="26"/>
      <c r="IK323" s="26"/>
      <c r="IL323" s="26"/>
      <c r="IM323" s="26"/>
      <c r="IN323" s="26"/>
      <c r="IO323" s="26"/>
      <c r="IP323" s="26"/>
      <c r="IQ323" s="26"/>
      <c r="IR323" s="26"/>
      <c r="IS323" s="26"/>
      <c r="IT323" s="26"/>
      <c r="IU323" s="26"/>
      <c r="IV323" s="26"/>
      <c r="IW323" s="26"/>
      <c r="IX323" s="26"/>
      <c r="IY323" s="26"/>
      <c r="IZ323" s="26"/>
      <c r="JA323" s="26"/>
      <c r="JB323" s="26"/>
      <c r="JC323" s="26"/>
      <c r="JD323" s="26"/>
      <c r="JE323" s="26"/>
      <c r="JF323" s="26"/>
      <c r="JG323" s="26"/>
      <c r="JH323" s="26"/>
      <c r="JI323" s="26"/>
      <c r="JJ323" s="26"/>
    </row>
    <row r="324" spans="1:270" s="6" customFormat="1" ht="20.100000000000001" customHeight="1" x14ac:dyDescent="0.25">
      <c r="A324" s="7"/>
      <c r="B324" s="20"/>
      <c r="C324" s="76"/>
      <c r="D324" s="76"/>
      <c r="E324" s="76"/>
      <c r="F324" s="7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  <c r="FJ324" s="26"/>
      <c r="FK324" s="26"/>
      <c r="FL324" s="26"/>
      <c r="FM324" s="26"/>
      <c r="FN324" s="26"/>
      <c r="FO324" s="26"/>
      <c r="FP324" s="26"/>
      <c r="FQ324" s="26"/>
      <c r="FR324" s="26"/>
      <c r="FS324" s="26"/>
      <c r="FT324" s="26"/>
      <c r="FU324" s="26"/>
      <c r="FV324" s="26"/>
      <c r="FW324" s="26"/>
      <c r="FX324" s="26"/>
      <c r="FY324" s="26"/>
      <c r="FZ324" s="26"/>
      <c r="GA324" s="26"/>
      <c r="GB324" s="26"/>
      <c r="GC324" s="26"/>
      <c r="GD324" s="26"/>
      <c r="GE324" s="26"/>
      <c r="GF324" s="26"/>
      <c r="GG324" s="26"/>
      <c r="GH324" s="26"/>
      <c r="GI324" s="26"/>
      <c r="GJ324" s="26"/>
      <c r="GK324" s="26"/>
      <c r="GL324" s="26"/>
      <c r="GM324" s="26"/>
      <c r="GN324" s="26"/>
      <c r="GO324" s="26"/>
      <c r="GP324" s="26"/>
      <c r="GQ324" s="26"/>
      <c r="GR324" s="26"/>
      <c r="GS324" s="26"/>
      <c r="GT324" s="26"/>
      <c r="GU324" s="26"/>
      <c r="GV324" s="26"/>
      <c r="GW324" s="26"/>
      <c r="GX324" s="26"/>
      <c r="GY324" s="26"/>
      <c r="GZ324" s="26"/>
      <c r="HA324" s="26"/>
      <c r="HB324" s="26"/>
      <c r="HC324" s="26"/>
      <c r="HD324" s="26"/>
      <c r="HE324" s="26"/>
      <c r="HF324" s="26"/>
      <c r="HG324" s="26"/>
      <c r="HH324" s="26"/>
      <c r="HI324" s="26"/>
      <c r="HJ324" s="26"/>
      <c r="HK324" s="26"/>
      <c r="HL324" s="26"/>
      <c r="HM324" s="26"/>
      <c r="HN324" s="26"/>
      <c r="HO324" s="26"/>
      <c r="HP324" s="26"/>
      <c r="HQ324" s="26"/>
      <c r="HR324" s="26"/>
      <c r="HS324" s="26"/>
      <c r="HT324" s="26"/>
      <c r="HU324" s="26"/>
      <c r="HV324" s="26"/>
      <c r="HW324" s="26"/>
      <c r="HX324" s="26"/>
      <c r="HY324" s="26"/>
      <c r="HZ324" s="26"/>
      <c r="IA324" s="26"/>
      <c r="IB324" s="26"/>
      <c r="IC324" s="26"/>
      <c r="ID324" s="26"/>
      <c r="IE324" s="26"/>
      <c r="IF324" s="26"/>
      <c r="IG324" s="26"/>
      <c r="IH324" s="26"/>
      <c r="II324" s="26"/>
      <c r="IJ324" s="26"/>
      <c r="IK324" s="26"/>
      <c r="IL324" s="26"/>
      <c r="IM324" s="26"/>
      <c r="IN324" s="26"/>
      <c r="IO324" s="26"/>
      <c r="IP324" s="26"/>
      <c r="IQ324" s="26"/>
      <c r="IR324" s="26"/>
      <c r="IS324" s="26"/>
      <c r="IT324" s="26"/>
      <c r="IU324" s="26"/>
      <c r="IV324" s="26"/>
      <c r="IW324" s="26"/>
      <c r="IX324" s="26"/>
      <c r="IY324" s="26"/>
      <c r="IZ324" s="26"/>
      <c r="JA324" s="26"/>
      <c r="JB324" s="26"/>
      <c r="JC324" s="26"/>
      <c r="JD324" s="26"/>
      <c r="JE324" s="26"/>
      <c r="JF324" s="26"/>
      <c r="JG324" s="26"/>
      <c r="JH324" s="26"/>
      <c r="JI324" s="26"/>
      <c r="JJ324" s="26"/>
    </row>
    <row r="325" spans="1:270" s="6" customFormat="1" ht="20.100000000000001" customHeight="1" x14ac:dyDescent="0.25">
      <c r="A325" s="7"/>
      <c r="B325" s="20"/>
      <c r="C325" s="76"/>
      <c r="D325" s="76"/>
      <c r="E325" s="76"/>
      <c r="F325" s="7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  <c r="FJ325" s="26"/>
      <c r="FK325" s="26"/>
      <c r="FL325" s="26"/>
      <c r="FM325" s="26"/>
      <c r="FN325" s="26"/>
      <c r="FO325" s="26"/>
      <c r="FP325" s="26"/>
      <c r="FQ325" s="26"/>
      <c r="FR325" s="26"/>
      <c r="FS325" s="26"/>
      <c r="FT325" s="26"/>
      <c r="FU325" s="26"/>
      <c r="FV325" s="26"/>
      <c r="FW325" s="26"/>
      <c r="FX325" s="26"/>
      <c r="FY325" s="26"/>
      <c r="FZ325" s="26"/>
      <c r="GA325" s="26"/>
      <c r="GB325" s="26"/>
      <c r="GC325" s="26"/>
      <c r="GD325" s="26"/>
      <c r="GE325" s="26"/>
      <c r="GF325" s="26"/>
      <c r="GG325" s="26"/>
      <c r="GH325" s="26"/>
      <c r="GI325" s="26"/>
      <c r="GJ325" s="26"/>
      <c r="GK325" s="26"/>
      <c r="GL325" s="26"/>
      <c r="GM325" s="26"/>
      <c r="GN325" s="26"/>
      <c r="GO325" s="26"/>
      <c r="GP325" s="26"/>
      <c r="GQ325" s="26"/>
      <c r="GR325" s="26"/>
      <c r="GS325" s="26"/>
      <c r="GT325" s="26"/>
      <c r="GU325" s="26"/>
      <c r="GV325" s="26"/>
      <c r="GW325" s="26"/>
      <c r="GX325" s="26"/>
      <c r="GY325" s="26"/>
      <c r="GZ325" s="26"/>
      <c r="HA325" s="26"/>
      <c r="HB325" s="26"/>
      <c r="HC325" s="26"/>
      <c r="HD325" s="26"/>
      <c r="HE325" s="26"/>
      <c r="HF325" s="26"/>
      <c r="HG325" s="26"/>
      <c r="HH325" s="26"/>
      <c r="HI325" s="26"/>
      <c r="HJ325" s="26"/>
      <c r="HK325" s="26"/>
      <c r="HL325" s="26"/>
      <c r="HM325" s="26"/>
      <c r="HN325" s="26"/>
      <c r="HO325" s="26"/>
      <c r="HP325" s="26"/>
      <c r="HQ325" s="26"/>
      <c r="HR325" s="26"/>
      <c r="HS325" s="26"/>
      <c r="HT325" s="26"/>
      <c r="HU325" s="26"/>
      <c r="HV325" s="26"/>
      <c r="HW325" s="26"/>
      <c r="HX325" s="26"/>
      <c r="HY325" s="26"/>
      <c r="HZ325" s="26"/>
      <c r="IA325" s="26"/>
      <c r="IB325" s="26"/>
      <c r="IC325" s="26"/>
      <c r="ID325" s="26"/>
      <c r="IE325" s="26"/>
      <c r="IF325" s="26"/>
      <c r="IG325" s="26"/>
      <c r="IH325" s="26"/>
      <c r="II325" s="26"/>
      <c r="IJ325" s="26"/>
      <c r="IK325" s="26"/>
      <c r="IL325" s="26"/>
      <c r="IM325" s="26"/>
      <c r="IN325" s="26"/>
      <c r="IO325" s="26"/>
      <c r="IP325" s="26"/>
      <c r="IQ325" s="26"/>
      <c r="IR325" s="26"/>
      <c r="IS325" s="26"/>
      <c r="IT325" s="26"/>
      <c r="IU325" s="26"/>
      <c r="IV325" s="26"/>
      <c r="IW325" s="26"/>
      <c r="IX325" s="26"/>
      <c r="IY325" s="26"/>
      <c r="IZ325" s="26"/>
      <c r="JA325" s="26"/>
      <c r="JB325" s="26"/>
      <c r="JC325" s="26"/>
      <c r="JD325" s="26"/>
      <c r="JE325" s="26"/>
      <c r="JF325" s="26"/>
      <c r="JG325" s="26"/>
      <c r="JH325" s="26"/>
      <c r="JI325" s="26"/>
      <c r="JJ325" s="26"/>
    </row>
    <row r="326" spans="1:270" s="6" customFormat="1" ht="20.100000000000001" customHeight="1" x14ac:dyDescent="0.25">
      <c r="A326" s="7"/>
      <c r="B326" s="20"/>
      <c r="C326" s="76"/>
      <c r="D326" s="76"/>
      <c r="E326" s="76"/>
      <c r="F326" s="7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  <c r="FJ326" s="26"/>
      <c r="FK326" s="26"/>
      <c r="FL326" s="26"/>
      <c r="FM326" s="26"/>
      <c r="FN326" s="26"/>
      <c r="FO326" s="26"/>
      <c r="FP326" s="26"/>
      <c r="FQ326" s="26"/>
      <c r="FR326" s="26"/>
      <c r="FS326" s="26"/>
      <c r="FT326" s="26"/>
      <c r="FU326" s="26"/>
      <c r="FV326" s="26"/>
      <c r="FW326" s="26"/>
      <c r="FX326" s="26"/>
      <c r="FY326" s="26"/>
      <c r="FZ326" s="26"/>
      <c r="GA326" s="26"/>
      <c r="GB326" s="26"/>
      <c r="GC326" s="26"/>
      <c r="GD326" s="26"/>
      <c r="GE326" s="26"/>
      <c r="GF326" s="26"/>
      <c r="GG326" s="26"/>
      <c r="GH326" s="26"/>
      <c r="GI326" s="26"/>
      <c r="GJ326" s="26"/>
      <c r="GK326" s="26"/>
      <c r="GL326" s="26"/>
      <c r="GM326" s="26"/>
      <c r="GN326" s="26"/>
      <c r="GO326" s="26"/>
      <c r="GP326" s="26"/>
      <c r="GQ326" s="26"/>
      <c r="GR326" s="26"/>
      <c r="GS326" s="26"/>
      <c r="GT326" s="26"/>
      <c r="GU326" s="26"/>
      <c r="GV326" s="26"/>
      <c r="GW326" s="26"/>
      <c r="GX326" s="26"/>
      <c r="GY326" s="26"/>
      <c r="GZ326" s="26"/>
      <c r="HA326" s="26"/>
      <c r="HB326" s="26"/>
      <c r="HC326" s="26"/>
      <c r="HD326" s="26"/>
      <c r="HE326" s="26"/>
      <c r="HF326" s="26"/>
      <c r="HG326" s="26"/>
      <c r="HH326" s="26"/>
      <c r="HI326" s="26"/>
      <c r="HJ326" s="26"/>
      <c r="HK326" s="26"/>
      <c r="HL326" s="26"/>
      <c r="HM326" s="26"/>
      <c r="HN326" s="26"/>
      <c r="HO326" s="26"/>
      <c r="HP326" s="26"/>
      <c r="HQ326" s="26"/>
      <c r="HR326" s="26"/>
      <c r="HS326" s="26"/>
      <c r="HT326" s="26"/>
      <c r="HU326" s="26"/>
      <c r="HV326" s="26"/>
      <c r="HW326" s="26"/>
      <c r="HX326" s="26"/>
      <c r="HY326" s="26"/>
      <c r="HZ326" s="26"/>
      <c r="IA326" s="26"/>
      <c r="IB326" s="26"/>
      <c r="IC326" s="26"/>
      <c r="ID326" s="26"/>
      <c r="IE326" s="26"/>
      <c r="IF326" s="26"/>
      <c r="IG326" s="26"/>
      <c r="IH326" s="26"/>
      <c r="II326" s="26"/>
      <c r="IJ326" s="26"/>
      <c r="IK326" s="26"/>
      <c r="IL326" s="26"/>
      <c r="IM326" s="26"/>
      <c r="IN326" s="26"/>
      <c r="IO326" s="26"/>
      <c r="IP326" s="26"/>
      <c r="IQ326" s="26"/>
      <c r="IR326" s="26"/>
      <c r="IS326" s="26"/>
      <c r="IT326" s="26"/>
      <c r="IU326" s="26"/>
      <c r="IV326" s="26"/>
      <c r="IW326" s="26"/>
      <c r="IX326" s="26"/>
      <c r="IY326" s="26"/>
      <c r="IZ326" s="26"/>
      <c r="JA326" s="26"/>
      <c r="JB326" s="26"/>
      <c r="JC326" s="26"/>
      <c r="JD326" s="26"/>
      <c r="JE326" s="26"/>
      <c r="JF326" s="26"/>
      <c r="JG326" s="26"/>
      <c r="JH326" s="26"/>
      <c r="JI326" s="26"/>
      <c r="JJ326" s="26"/>
    </row>
    <row r="327" spans="1:270" s="6" customFormat="1" ht="20.100000000000001" customHeight="1" x14ac:dyDescent="0.25">
      <c r="A327" s="7"/>
      <c r="B327" s="20"/>
      <c r="C327" s="76"/>
      <c r="D327" s="76"/>
      <c r="E327" s="76"/>
      <c r="F327" s="7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  <c r="FJ327" s="26"/>
      <c r="FK327" s="26"/>
      <c r="FL327" s="26"/>
      <c r="FM327" s="26"/>
      <c r="FN327" s="26"/>
      <c r="FO327" s="26"/>
      <c r="FP327" s="26"/>
      <c r="FQ327" s="26"/>
      <c r="FR327" s="26"/>
      <c r="FS327" s="26"/>
      <c r="FT327" s="26"/>
      <c r="FU327" s="26"/>
      <c r="FV327" s="26"/>
      <c r="FW327" s="26"/>
      <c r="FX327" s="26"/>
      <c r="FY327" s="26"/>
      <c r="FZ327" s="26"/>
      <c r="GA327" s="26"/>
      <c r="GB327" s="26"/>
      <c r="GC327" s="26"/>
      <c r="GD327" s="26"/>
      <c r="GE327" s="26"/>
      <c r="GF327" s="26"/>
      <c r="GG327" s="26"/>
      <c r="GH327" s="26"/>
      <c r="GI327" s="26"/>
      <c r="GJ327" s="26"/>
      <c r="GK327" s="26"/>
      <c r="GL327" s="26"/>
      <c r="GM327" s="26"/>
      <c r="GN327" s="26"/>
      <c r="GO327" s="26"/>
      <c r="GP327" s="26"/>
      <c r="GQ327" s="26"/>
      <c r="GR327" s="26"/>
      <c r="GS327" s="26"/>
      <c r="GT327" s="26"/>
      <c r="GU327" s="26"/>
      <c r="GV327" s="26"/>
      <c r="GW327" s="26"/>
      <c r="GX327" s="26"/>
      <c r="GY327" s="26"/>
      <c r="GZ327" s="26"/>
      <c r="HA327" s="26"/>
      <c r="HB327" s="26"/>
      <c r="HC327" s="26"/>
      <c r="HD327" s="26"/>
      <c r="HE327" s="26"/>
      <c r="HF327" s="26"/>
      <c r="HG327" s="26"/>
      <c r="HH327" s="26"/>
      <c r="HI327" s="26"/>
      <c r="HJ327" s="26"/>
      <c r="HK327" s="26"/>
      <c r="HL327" s="26"/>
      <c r="HM327" s="26"/>
      <c r="HN327" s="26"/>
      <c r="HO327" s="26"/>
      <c r="HP327" s="26"/>
      <c r="HQ327" s="26"/>
      <c r="HR327" s="26"/>
      <c r="HS327" s="26"/>
      <c r="HT327" s="26"/>
      <c r="HU327" s="26"/>
      <c r="HV327" s="26"/>
      <c r="HW327" s="26"/>
      <c r="HX327" s="26"/>
      <c r="HY327" s="26"/>
      <c r="HZ327" s="26"/>
      <c r="IA327" s="26"/>
      <c r="IB327" s="26"/>
      <c r="IC327" s="26"/>
      <c r="ID327" s="26"/>
      <c r="IE327" s="26"/>
      <c r="IF327" s="26"/>
      <c r="IG327" s="26"/>
      <c r="IH327" s="26"/>
      <c r="II327" s="26"/>
      <c r="IJ327" s="26"/>
      <c r="IK327" s="26"/>
      <c r="IL327" s="26"/>
      <c r="IM327" s="26"/>
      <c r="IN327" s="26"/>
      <c r="IO327" s="26"/>
      <c r="IP327" s="26"/>
      <c r="IQ327" s="26"/>
      <c r="IR327" s="26"/>
      <c r="IS327" s="26"/>
      <c r="IT327" s="26"/>
      <c r="IU327" s="26"/>
      <c r="IV327" s="26"/>
      <c r="IW327" s="26"/>
      <c r="IX327" s="26"/>
      <c r="IY327" s="26"/>
      <c r="IZ327" s="26"/>
      <c r="JA327" s="26"/>
      <c r="JB327" s="26"/>
      <c r="JC327" s="26"/>
      <c r="JD327" s="26"/>
      <c r="JE327" s="26"/>
      <c r="JF327" s="26"/>
      <c r="JG327" s="26"/>
      <c r="JH327" s="26"/>
      <c r="JI327" s="26"/>
      <c r="JJ327" s="26"/>
    </row>
    <row r="328" spans="1:270" s="6" customFormat="1" ht="20.100000000000001" customHeight="1" x14ac:dyDescent="0.25">
      <c r="A328" s="7"/>
      <c r="B328" s="20"/>
      <c r="C328" s="76"/>
      <c r="D328" s="76"/>
      <c r="E328" s="76"/>
      <c r="F328" s="7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  <c r="FJ328" s="26"/>
      <c r="FK328" s="26"/>
      <c r="FL328" s="26"/>
      <c r="FM328" s="26"/>
      <c r="FN328" s="26"/>
      <c r="FO328" s="26"/>
      <c r="FP328" s="26"/>
      <c r="FQ328" s="26"/>
      <c r="FR328" s="26"/>
      <c r="FS328" s="26"/>
      <c r="FT328" s="26"/>
      <c r="FU328" s="26"/>
      <c r="FV328" s="26"/>
      <c r="FW328" s="26"/>
      <c r="FX328" s="26"/>
      <c r="FY328" s="26"/>
      <c r="FZ328" s="26"/>
      <c r="GA328" s="26"/>
      <c r="GB328" s="26"/>
      <c r="GC328" s="26"/>
      <c r="GD328" s="26"/>
      <c r="GE328" s="26"/>
      <c r="GF328" s="26"/>
      <c r="GG328" s="26"/>
      <c r="GH328" s="26"/>
      <c r="GI328" s="26"/>
      <c r="GJ328" s="26"/>
      <c r="GK328" s="26"/>
      <c r="GL328" s="26"/>
      <c r="GM328" s="26"/>
      <c r="GN328" s="26"/>
      <c r="GO328" s="26"/>
      <c r="GP328" s="26"/>
      <c r="GQ328" s="26"/>
      <c r="GR328" s="26"/>
      <c r="GS328" s="26"/>
      <c r="GT328" s="26"/>
      <c r="GU328" s="26"/>
      <c r="GV328" s="26"/>
      <c r="GW328" s="26"/>
      <c r="GX328" s="26"/>
      <c r="GY328" s="26"/>
      <c r="GZ328" s="26"/>
      <c r="HA328" s="26"/>
      <c r="HB328" s="26"/>
      <c r="HC328" s="26"/>
      <c r="HD328" s="26"/>
      <c r="HE328" s="26"/>
      <c r="HF328" s="26"/>
      <c r="HG328" s="26"/>
      <c r="HH328" s="26"/>
      <c r="HI328" s="26"/>
      <c r="HJ328" s="26"/>
      <c r="HK328" s="26"/>
      <c r="HL328" s="26"/>
      <c r="HM328" s="26"/>
      <c r="HN328" s="26"/>
      <c r="HO328" s="26"/>
      <c r="HP328" s="26"/>
      <c r="HQ328" s="26"/>
      <c r="HR328" s="26"/>
      <c r="HS328" s="26"/>
      <c r="HT328" s="26"/>
      <c r="HU328" s="26"/>
      <c r="HV328" s="26"/>
      <c r="HW328" s="26"/>
      <c r="HX328" s="26"/>
      <c r="HY328" s="26"/>
      <c r="HZ328" s="26"/>
      <c r="IA328" s="26"/>
      <c r="IB328" s="26"/>
      <c r="IC328" s="26"/>
      <c r="ID328" s="26"/>
      <c r="IE328" s="26"/>
      <c r="IF328" s="26"/>
      <c r="IG328" s="26"/>
      <c r="IH328" s="26"/>
      <c r="II328" s="26"/>
      <c r="IJ328" s="26"/>
      <c r="IK328" s="26"/>
      <c r="IL328" s="26"/>
      <c r="IM328" s="26"/>
      <c r="IN328" s="26"/>
      <c r="IO328" s="26"/>
      <c r="IP328" s="26"/>
      <c r="IQ328" s="26"/>
      <c r="IR328" s="26"/>
      <c r="IS328" s="26"/>
      <c r="IT328" s="26"/>
      <c r="IU328" s="26"/>
      <c r="IV328" s="26"/>
      <c r="IW328" s="26"/>
      <c r="IX328" s="26"/>
      <c r="IY328" s="26"/>
      <c r="IZ328" s="26"/>
      <c r="JA328" s="26"/>
      <c r="JB328" s="26"/>
      <c r="JC328" s="26"/>
      <c r="JD328" s="26"/>
      <c r="JE328" s="26"/>
      <c r="JF328" s="26"/>
      <c r="JG328" s="26"/>
      <c r="JH328" s="26"/>
      <c r="JI328" s="26"/>
      <c r="JJ328" s="26"/>
    </row>
    <row r="329" spans="1:270" s="6" customFormat="1" ht="20.100000000000001" customHeight="1" x14ac:dyDescent="0.25">
      <c r="A329" s="7"/>
      <c r="B329" s="20"/>
      <c r="C329" s="76"/>
      <c r="D329" s="76"/>
      <c r="E329" s="76"/>
      <c r="F329" s="7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  <c r="FJ329" s="26"/>
      <c r="FK329" s="26"/>
      <c r="FL329" s="26"/>
      <c r="FM329" s="26"/>
      <c r="FN329" s="26"/>
      <c r="FO329" s="26"/>
      <c r="FP329" s="26"/>
      <c r="FQ329" s="26"/>
      <c r="FR329" s="26"/>
      <c r="FS329" s="26"/>
      <c r="FT329" s="26"/>
      <c r="FU329" s="26"/>
      <c r="FV329" s="26"/>
      <c r="FW329" s="26"/>
      <c r="FX329" s="26"/>
      <c r="FY329" s="26"/>
      <c r="FZ329" s="26"/>
      <c r="GA329" s="26"/>
      <c r="GB329" s="26"/>
      <c r="GC329" s="26"/>
      <c r="GD329" s="26"/>
      <c r="GE329" s="26"/>
      <c r="GF329" s="26"/>
      <c r="GG329" s="26"/>
      <c r="GH329" s="26"/>
      <c r="GI329" s="26"/>
      <c r="GJ329" s="26"/>
      <c r="GK329" s="26"/>
      <c r="GL329" s="26"/>
      <c r="GM329" s="26"/>
      <c r="GN329" s="26"/>
      <c r="GO329" s="26"/>
      <c r="GP329" s="26"/>
      <c r="GQ329" s="26"/>
      <c r="GR329" s="26"/>
      <c r="GS329" s="26"/>
      <c r="GT329" s="26"/>
      <c r="GU329" s="26"/>
      <c r="GV329" s="26"/>
      <c r="GW329" s="26"/>
      <c r="GX329" s="26"/>
      <c r="GY329" s="26"/>
      <c r="GZ329" s="26"/>
      <c r="HA329" s="26"/>
      <c r="HB329" s="26"/>
      <c r="HC329" s="26"/>
      <c r="HD329" s="26"/>
      <c r="HE329" s="26"/>
      <c r="HF329" s="26"/>
      <c r="HG329" s="26"/>
      <c r="HH329" s="26"/>
      <c r="HI329" s="26"/>
      <c r="HJ329" s="26"/>
      <c r="HK329" s="26"/>
      <c r="HL329" s="26"/>
      <c r="HM329" s="26"/>
      <c r="HN329" s="26"/>
      <c r="HO329" s="26"/>
      <c r="HP329" s="26"/>
      <c r="HQ329" s="26"/>
      <c r="HR329" s="26"/>
      <c r="HS329" s="26"/>
      <c r="HT329" s="26"/>
      <c r="HU329" s="26"/>
      <c r="HV329" s="26"/>
      <c r="HW329" s="26"/>
      <c r="HX329" s="26"/>
      <c r="HY329" s="26"/>
      <c r="HZ329" s="26"/>
      <c r="IA329" s="26"/>
      <c r="IB329" s="26"/>
      <c r="IC329" s="26"/>
      <c r="ID329" s="26"/>
      <c r="IE329" s="26"/>
      <c r="IF329" s="26"/>
      <c r="IG329" s="26"/>
      <c r="IH329" s="26"/>
      <c r="II329" s="26"/>
      <c r="IJ329" s="26"/>
      <c r="IK329" s="26"/>
      <c r="IL329" s="26"/>
      <c r="IM329" s="26"/>
      <c r="IN329" s="26"/>
      <c r="IO329" s="26"/>
      <c r="IP329" s="26"/>
      <c r="IQ329" s="26"/>
      <c r="IR329" s="26"/>
      <c r="IS329" s="26"/>
      <c r="IT329" s="26"/>
      <c r="IU329" s="26"/>
      <c r="IV329" s="26"/>
      <c r="IW329" s="26"/>
      <c r="IX329" s="26"/>
      <c r="IY329" s="26"/>
      <c r="IZ329" s="26"/>
      <c r="JA329" s="26"/>
      <c r="JB329" s="26"/>
      <c r="JC329" s="26"/>
      <c r="JD329" s="26"/>
      <c r="JE329" s="26"/>
      <c r="JF329" s="26"/>
      <c r="JG329" s="26"/>
      <c r="JH329" s="26"/>
      <c r="JI329" s="26"/>
      <c r="JJ329" s="26"/>
    </row>
    <row r="330" spans="1:270" s="6" customFormat="1" ht="20.100000000000001" customHeight="1" x14ac:dyDescent="0.25">
      <c r="A330" s="7"/>
      <c r="B330" s="20"/>
      <c r="C330" s="76"/>
      <c r="D330" s="76"/>
      <c r="E330" s="76"/>
      <c r="F330" s="7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  <c r="FJ330" s="26"/>
      <c r="FK330" s="26"/>
      <c r="FL330" s="26"/>
      <c r="FM330" s="26"/>
      <c r="FN330" s="26"/>
      <c r="FO330" s="26"/>
      <c r="FP330" s="26"/>
      <c r="FQ330" s="26"/>
      <c r="FR330" s="26"/>
      <c r="FS330" s="26"/>
      <c r="FT330" s="26"/>
      <c r="FU330" s="26"/>
      <c r="FV330" s="26"/>
      <c r="FW330" s="26"/>
      <c r="FX330" s="26"/>
      <c r="FY330" s="26"/>
      <c r="FZ330" s="26"/>
      <c r="GA330" s="26"/>
      <c r="GB330" s="26"/>
      <c r="GC330" s="26"/>
      <c r="GD330" s="26"/>
      <c r="GE330" s="26"/>
      <c r="GF330" s="26"/>
      <c r="GG330" s="26"/>
      <c r="GH330" s="26"/>
      <c r="GI330" s="26"/>
      <c r="GJ330" s="26"/>
      <c r="GK330" s="26"/>
      <c r="GL330" s="26"/>
      <c r="GM330" s="26"/>
      <c r="GN330" s="26"/>
      <c r="GO330" s="26"/>
      <c r="GP330" s="26"/>
      <c r="GQ330" s="26"/>
      <c r="GR330" s="26"/>
      <c r="GS330" s="26"/>
      <c r="GT330" s="26"/>
      <c r="GU330" s="26"/>
      <c r="GV330" s="26"/>
      <c r="GW330" s="26"/>
      <c r="GX330" s="26"/>
      <c r="GY330" s="26"/>
      <c r="GZ330" s="26"/>
      <c r="HA330" s="26"/>
      <c r="HB330" s="26"/>
      <c r="HC330" s="26"/>
      <c r="HD330" s="26"/>
      <c r="HE330" s="26"/>
      <c r="HF330" s="26"/>
      <c r="HG330" s="26"/>
      <c r="HH330" s="26"/>
      <c r="HI330" s="26"/>
      <c r="HJ330" s="26"/>
      <c r="HK330" s="26"/>
      <c r="HL330" s="26"/>
      <c r="HM330" s="26"/>
      <c r="HN330" s="26"/>
      <c r="HO330" s="26"/>
      <c r="HP330" s="26"/>
      <c r="HQ330" s="26"/>
      <c r="HR330" s="26"/>
      <c r="HS330" s="26"/>
      <c r="HT330" s="26"/>
      <c r="HU330" s="26"/>
      <c r="HV330" s="26"/>
      <c r="HW330" s="26"/>
      <c r="HX330" s="26"/>
      <c r="HY330" s="26"/>
      <c r="HZ330" s="26"/>
      <c r="IA330" s="26"/>
      <c r="IB330" s="26"/>
      <c r="IC330" s="26"/>
      <c r="ID330" s="26"/>
      <c r="IE330" s="26"/>
      <c r="IF330" s="26"/>
      <c r="IG330" s="26"/>
      <c r="IH330" s="26"/>
      <c r="II330" s="26"/>
      <c r="IJ330" s="26"/>
      <c r="IK330" s="26"/>
      <c r="IL330" s="26"/>
      <c r="IM330" s="26"/>
      <c r="IN330" s="26"/>
      <c r="IO330" s="26"/>
      <c r="IP330" s="26"/>
      <c r="IQ330" s="26"/>
      <c r="IR330" s="26"/>
      <c r="IS330" s="26"/>
      <c r="IT330" s="26"/>
      <c r="IU330" s="26"/>
      <c r="IV330" s="26"/>
      <c r="IW330" s="26"/>
      <c r="IX330" s="26"/>
      <c r="IY330" s="26"/>
      <c r="IZ330" s="26"/>
      <c r="JA330" s="26"/>
      <c r="JB330" s="26"/>
      <c r="JC330" s="26"/>
      <c r="JD330" s="26"/>
      <c r="JE330" s="26"/>
      <c r="JF330" s="26"/>
      <c r="JG330" s="26"/>
      <c r="JH330" s="26"/>
      <c r="JI330" s="26"/>
      <c r="JJ330" s="26"/>
    </row>
    <row r="331" spans="1:270" s="6" customFormat="1" ht="20.100000000000001" customHeight="1" x14ac:dyDescent="0.25">
      <c r="A331" s="7"/>
      <c r="B331" s="20"/>
      <c r="C331" s="76"/>
      <c r="D331" s="76"/>
      <c r="E331" s="76"/>
      <c r="F331" s="7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  <c r="FJ331" s="26"/>
      <c r="FK331" s="26"/>
      <c r="FL331" s="26"/>
      <c r="FM331" s="26"/>
      <c r="FN331" s="26"/>
      <c r="FO331" s="26"/>
      <c r="FP331" s="26"/>
      <c r="FQ331" s="26"/>
      <c r="FR331" s="26"/>
      <c r="FS331" s="26"/>
      <c r="FT331" s="26"/>
      <c r="FU331" s="26"/>
      <c r="FV331" s="26"/>
      <c r="FW331" s="26"/>
      <c r="FX331" s="26"/>
      <c r="FY331" s="26"/>
      <c r="FZ331" s="26"/>
      <c r="GA331" s="26"/>
      <c r="GB331" s="26"/>
      <c r="GC331" s="26"/>
      <c r="GD331" s="26"/>
      <c r="GE331" s="26"/>
      <c r="GF331" s="26"/>
      <c r="GG331" s="26"/>
      <c r="GH331" s="26"/>
      <c r="GI331" s="26"/>
      <c r="GJ331" s="26"/>
      <c r="GK331" s="26"/>
      <c r="GL331" s="26"/>
      <c r="GM331" s="26"/>
      <c r="GN331" s="26"/>
      <c r="GO331" s="26"/>
      <c r="GP331" s="26"/>
      <c r="GQ331" s="26"/>
      <c r="GR331" s="26"/>
      <c r="GS331" s="26"/>
      <c r="GT331" s="26"/>
      <c r="GU331" s="26"/>
      <c r="GV331" s="26"/>
      <c r="GW331" s="26"/>
      <c r="GX331" s="26"/>
      <c r="GY331" s="26"/>
      <c r="GZ331" s="26"/>
      <c r="HA331" s="26"/>
      <c r="HB331" s="26"/>
      <c r="HC331" s="26"/>
      <c r="HD331" s="26"/>
      <c r="HE331" s="26"/>
      <c r="HF331" s="26"/>
      <c r="HG331" s="26"/>
      <c r="HH331" s="26"/>
      <c r="HI331" s="26"/>
      <c r="HJ331" s="26"/>
      <c r="HK331" s="26"/>
      <c r="HL331" s="26"/>
      <c r="HM331" s="26"/>
      <c r="HN331" s="26"/>
      <c r="HO331" s="26"/>
      <c r="HP331" s="26"/>
      <c r="HQ331" s="26"/>
      <c r="HR331" s="26"/>
      <c r="HS331" s="26"/>
      <c r="HT331" s="26"/>
      <c r="HU331" s="26"/>
      <c r="HV331" s="26"/>
      <c r="HW331" s="26"/>
      <c r="HX331" s="26"/>
      <c r="HY331" s="26"/>
      <c r="HZ331" s="26"/>
      <c r="IA331" s="26"/>
      <c r="IB331" s="26"/>
      <c r="IC331" s="26"/>
      <c r="ID331" s="26"/>
      <c r="IE331" s="26"/>
      <c r="IF331" s="26"/>
      <c r="IG331" s="26"/>
      <c r="IH331" s="26"/>
      <c r="II331" s="26"/>
      <c r="IJ331" s="26"/>
      <c r="IK331" s="26"/>
      <c r="IL331" s="26"/>
      <c r="IM331" s="26"/>
      <c r="IN331" s="26"/>
      <c r="IO331" s="26"/>
      <c r="IP331" s="26"/>
      <c r="IQ331" s="26"/>
      <c r="IR331" s="26"/>
      <c r="IS331" s="26"/>
      <c r="IT331" s="26"/>
      <c r="IU331" s="26"/>
      <c r="IV331" s="26"/>
      <c r="IW331" s="26"/>
      <c r="IX331" s="26"/>
      <c r="IY331" s="26"/>
      <c r="IZ331" s="26"/>
      <c r="JA331" s="26"/>
      <c r="JB331" s="26"/>
      <c r="JC331" s="26"/>
      <c r="JD331" s="26"/>
      <c r="JE331" s="26"/>
      <c r="JF331" s="26"/>
      <c r="JG331" s="26"/>
      <c r="JH331" s="26"/>
      <c r="JI331" s="26"/>
      <c r="JJ331" s="26"/>
    </row>
    <row r="332" spans="1:270" s="6" customFormat="1" ht="20.100000000000001" customHeight="1" x14ac:dyDescent="0.25">
      <c r="A332" s="7"/>
      <c r="B332" s="20"/>
      <c r="C332" s="76"/>
      <c r="D332" s="76"/>
      <c r="E332" s="76"/>
      <c r="F332" s="7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  <c r="FJ332" s="26"/>
      <c r="FK332" s="26"/>
      <c r="FL332" s="26"/>
      <c r="FM332" s="26"/>
      <c r="FN332" s="26"/>
      <c r="FO332" s="26"/>
      <c r="FP332" s="26"/>
      <c r="FQ332" s="26"/>
      <c r="FR332" s="26"/>
      <c r="FS332" s="26"/>
      <c r="FT332" s="26"/>
      <c r="FU332" s="26"/>
      <c r="FV332" s="26"/>
      <c r="FW332" s="26"/>
      <c r="FX332" s="26"/>
      <c r="FY332" s="26"/>
      <c r="FZ332" s="26"/>
      <c r="GA332" s="26"/>
      <c r="GB332" s="26"/>
      <c r="GC332" s="26"/>
      <c r="GD332" s="26"/>
      <c r="GE332" s="26"/>
      <c r="GF332" s="26"/>
      <c r="GG332" s="26"/>
      <c r="GH332" s="26"/>
      <c r="GI332" s="26"/>
      <c r="GJ332" s="26"/>
      <c r="GK332" s="26"/>
      <c r="GL332" s="26"/>
      <c r="GM332" s="26"/>
      <c r="GN332" s="26"/>
      <c r="GO332" s="26"/>
      <c r="GP332" s="26"/>
      <c r="GQ332" s="26"/>
      <c r="GR332" s="26"/>
      <c r="GS332" s="26"/>
      <c r="GT332" s="26"/>
      <c r="GU332" s="26"/>
      <c r="GV332" s="26"/>
      <c r="GW332" s="26"/>
      <c r="GX332" s="26"/>
      <c r="GY332" s="26"/>
      <c r="GZ332" s="26"/>
      <c r="HA332" s="26"/>
      <c r="HB332" s="26"/>
      <c r="HC332" s="26"/>
      <c r="HD332" s="26"/>
      <c r="HE332" s="26"/>
      <c r="HF332" s="26"/>
      <c r="HG332" s="26"/>
      <c r="HH332" s="26"/>
      <c r="HI332" s="26"/>
      <c r="HJ332" s="26"/>
      <c r="HK332" s="26"/>
      <c r="HL332" s="26"/>
      <c r="HM332" s="26"/>
      <c r="HN332" s="26"/>
      <c r="HO332" s="26"/>
      <c r="HP332" s="26"/>
      <c r="HQ332" s="26"/>
      <c r="HR332" s="26"/>
      <c r="HS332" s="26"/>
      <c r="HT332" s="26"/>
      <c r="HU332" s="26"/>
      <c r="HV332" s="26"/>
      <c r="HW332" s="26"/>
      <c r="HX332" s="26"/>
      <c r="HY332" s="26"/>
      <c r="HZ332" s="26"/>
      <c r="IA332" s="26"/>
      <c r="IB332" s="26"/>
      <c r="IC332" s="26"/>
      <c r="ID332" s="26"/>
      <c r="IE332" s="26"/>
      <c r="IF332" s="26"/>
      <c r="IG332" s="26"/>
      <c r="IH332" s="26"/>
      <c r="II332" s="26"/>
      <c r="IJ332" s="26"/>
      <c r="IK332" s="26"/>
      <c r="IL332" s="26"/>
      <c r="IM332" s="26"/>
      <c r="IN332" s="26"/>
      <c r="IO332" s="26"/>
      <c r="IP332" s="26"/>
      <c r="IQ332" s="26"/>
      <c r="IR332" s="26"/>
      <c r="IS332" s="26"/>
      <c r="IT332" s="26"/>
      <c r="IU332" s="26"/>
      <c r="IV332" s="26"/>
      <c r="IW332" s="26"/>
      <c r="IX332" s="26"/>
      <c r="IY332" s="26"/>
      <c r="IZ332" s="26"/>
      <c r="JA332" s="26"/>
      <c r="JB332" s="26"/>
      <c r="JC332" s="26"/>
      <c r="JD332" s="26"/>
      <c r="JE332" s="26"/>
      <c r="JF332" s="26"/>
      <c r="JG332" s="26"/>
      <c r="JH332" s="26"/>
      <c r="JI332" s="26"/>
      <c r="JJ332" s="26"/>
    </row>
    <row r="333" spans="1:270" s="6" customFormat="1" ht="20.100000000000001" customHeight="1" x14ac:dyDescent="0.25">
      <c r="A333" s="7"/>
      <c r="B333" s="20"/>
      <c r="C333" s="76"/>
      <c r="D333" s="76"/>
      <c r="E333" s="76"/>
      <c r="F333" s="7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  <c r="FJ333" s="26"/>
      <c r="FK333" s="26"/>
      <c r="FL333" s="26"/>
      <c r="FM333" s="26"/>
      <c r="FN333" s="26"/>
      <c r="FO333" s="26"/>
      <c r="FP333" s="26"/>
      <c r="FQ333" s="26"/>
      <c r="FR333" s="26"/>
      <c r="FS333" s="26"/>
      <c r="FT333" s="26"/>
      <c r="FU333" s="26"/>
      <c r="FV333" s="26"/>
      <c r="FW333" s="26"/>
      <c r="FX333" s="26"/>
      <c r="FY333" s="26"/>
      <c r="FZ333" s="26"/>
      <c r="GA333" s="26"/>
      <c r="GB333" s="26"/>
      <c r="GC333" s="26"/>
      <c r="GD333" s="26"/>
      <c r="GE333" s="26"/>
      <c r="GF333" s="26"/>
      <c r="GG333" s="26"/>
      <c r="GH333" s="26"/>
      <c r="GI333" s="26"/>
      <c r="GJ333" s="26"/>
      <c r="GK333" s="26"/>
      <c r="GL333" s="26"/>
      <c r="GM333" s="26"/>
      <c r="GN333" s="26"/>
      <c r="GO333" s="26"/>
      <c r="GP333" s="26"/>
      <c r="GQ333" s="26"/>
      <c r="GR333" s="26"/>
      <c r="GS333" s="26"/>
      <c r="GT333" s="26"/>
      <c r="GU333" s="26"/>
      <c r="GV333" s="26"/>
      <c r="GW333" s="26"/>
      <c r="GX333" s="26"/>
      <c r="GY333" s="26"/>
      <c r="GZ333" s="26"/>
      <c r="HA333" s="26"/>
      <c r="HB333" s="26"/>
      <c r="HC333" s="26"/>
      <c r="HD333" s="26"/>
      <c r="HE333" s="26"/>
      <c r="HF333" s="26"/>
      <c r="HG333" s="26"/>
      <c r="HH333" s="26"/>
      <c r="HI333" s="26"/>
      <c r="HJ333" s="26"/>
      <c r="HK333" s="26"/>
      <c r="HL333" s="26"/>
      <c r="HM333" s="26"/>
      <c r="HN333" s="26"/>
      <c r="HO333" s="26"/>
      <c r="HP333" s="26"/>
      <c r="HQ333" s="26"/>
      <c r="HR333" s="26"/>
      <c r="HS333" s="26"/>
      <c r="HT333" s="26"/>
      <c r="HU333" s="26"/>
      <c r="HV333" s="26"/>
      <c r="HW333" s="26"/>
      <c r="HX333" s="26"/>
      <c r="HY333" s="26"/>
      <c r="HZ333" s="26"/>
      <c r="IA333" s="26"/>
      <c r="IB333" s="26"/>
      <c r="IC333" s="26"/>
      <c r="ID333" s="26"/>
      <c r="IE333" s="26"/>
      <c r="IF333" s="26"/>
      <c r="IG333" s="26"/>
      <c r="IH333" s="26"/>
      <c r="II333" s="26"/>
      <c r="IJ333" s="26"/>
      <c r="IK333" s="26"/>
      <c r="IL333" s="26"/>
      <c r="IM333" s="26"/>
      <c r="IN333" s="26"/>
      <c r="IO333" s="26"/>
      <c r="IP333" s="26"/>
      <c r="IQ333" s="26"/>
      <c r="IR333" s="26"/>
      <c r="IS333" s="26"/>
      <c r="IT333" s="26"/>
      <c r="IU333" s="26"/>
      <c r="IV333" s="26"/>
      <c r="IW333" s="26"/>
      <c r="IX333" s="26"/>
      <c r="IY333" s="26"/>
      <c r="IZ333" s="26"/>
      <c r="JA333" s="26"/>
      <c r="JB333" s="26"/>
      <c r="JC333" s="26"/>
      <c r="JD333" s="26"/>
      <c r="JE333" s="26"/>
      <c r="JF333" s="26"/>
      <c r="JG333" s="26"/>
      <c r="JH333" s="26"/>
      <c r="JI333" s="26"/>
      <c r="JJ333" s="26"/>
    </row>
    <row r="334" spans="1:270" s="6" customFormat="1" ht="20.100000000000001" customHeight="1" x14ac:dyDescent="0.25">
      <c r="A334" s="7"/>
      <c r="B334" s="20"/>
      <c r="C334" s="76"/>
      <c r="D334" s="76"/>
      <c r="E334" s="76"/>
      <c r="F334" s="7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  <c r="FJ334" s="26"/>
      <c r="FK334" s="26"/>
      <c r="FL334" s="26"/>
      <c r="FM334" s="26"/>
      <c r="FN334" s="26"/>
      <c r="FO334" s="26"/>
      <c r="FP334" s="26"/>
      <c r="FQ334" s="26"/>
      <c r="FR334" s="26"/>
      <c r="FS334" s="26"/>
      <c r="FT334" s="26"/>
      <c r="FU334" s="26"/>
      <c r="FV334" s="26"/>
      <c r="FW334" s="26"/>
      <c r="FX334" s="26"/>
      <c r="FY334" s="26"/>
      <c r="FZ334" s="26"/>
      <c r="GA334" s="26"/>
      <c r="GB334" s="26"/>
      <c r="GC334" s="26"/>
      <c r="GD334" s="26"/>
      <c r="GE334" s="26"/>
      <c r="GF334" s="26"/>
      <c r="GG334" s="26"/>
      <c r="GH334" s="26"/>
      <c r="GI334" s="26"/>
      <c r="GJ334" s="26"/>
      <c r="GK334" s="26"/>
      <c r="GL334" s="26"/>
      <c r="GM334" s="26"/>
      <c r="GN334" s="26"/>
      <c r="GO334" s="26"/>
      <c r="GP334" s="26"/>
      <c r="GQ334" s="26"/>
      <c r="GR334" s="26"/>
      <c r="GS334" s="26"/>
      <c r="GT334" s="26"/>
      <c r="GU334" s="26"/>
      <c r="GV334" s="26"/>
      <c r="GW334" s="26"/>
      <c r="GX334" s="26"/>
      <c r="GY334" s="26"/>
      <c r="GZ334" s="26"/>
      <c r="HA334" s="26"/>
      <c r="HB334" s="26"/>
      <c r="HC334" s="26"/>
      <c r="HD334" s="26"/>
      <c r="HE334" s="26"/>
      <c r="HF334" s="26"/>
      <c r="HG334" s="26"/>
      <c r="HH334" s="26"/>
      <c r="HI334" s="26"/>
      <c r="HJ334" s="26"/>
      <c r="HK334" s="26"/>
      <c r="HL334" s="26"/>
      <c r="HM334" s="26"/>
      <c r="HN334" s="26"/>
      <c r="HO334" s="26"/>
      <c r="HP334" s="26"/>
      <c r="HQ334" s="26"/>
      <c r="HR334" s="26"/>
      <c r="HS334" s="26"/>
      <c r="HT334" s="26"/>
      <c r="HU334" s="26"/>
      <c r="HV334" s="26"/>
      <c r="HW334" s="26"/>
      <c r="HX334" s="26"/>
      <c r="HY334" s="26"/>
      <c r="HZ334" s="26"/>
      <c r="IA334" s="26"/>
      <c r="IB334" s="26"/>
      <c r="IC334" s="26"/>
      <c r="ID334" s="26"/>
      <c r="IE334" s="26"/>
      <c r="IF334" s="26"/>
      <c r="IG334" s="26"/>
      <c r="IH334" s="26"/>
      <c r="II334" s="26"/>
      <c r="IJ334" s="26"/>
      <c r="IK334" s="26"/>
      <c r="IL334" s="26"/>
      <c r="IM334" s="26"/>
      <c r="IN334" s="26"/>
      <c r="IO334" s="26"/>
      <c r="IP334" s="26"/>
      <c r="IQ334" s="26"/>
      <c r="IR334" s="26"/>
      <c r="IS334" s="26"/>
      <c r="IT334" s="26"/>
      <c r="IU334" s="26"/>
      <c r="IV334" s="26"/>
      <c r="IW334" s="26"/>
      <c r="IX334" s="26"/>
      <c r="IY334" s="26"/>
      <c r="IZ334" s="26"/>
      <c r="JA334" s="26"/>
      <c r="JB334" s="26"/>
      <c r="JC334" s="26"/>
      <c r="JD334" s="26"/>
      <c r="JE334" s="26"/>
      <c r="JF334" s="26"/>
      <c r="JG334" s="26"/>
      <c r="JH334" s="26"/>
      <c r="JI334" s="26"/>
      <c r="JJ334" s="26"/>
    </row>
    <row r="335" spans="1:270" s="6" customFormat="1" ht="20.100000000000001" customHeight="1" x14ac:dyDescent="0.25">
      <c r="A335" s="7"/>
      <c r="B335" s="20"/>
      <c r="C335" s="76"/>
      <c r="D335" s="76"/>
      <c r="E335" s="76"/>
      <c r="F335" s="7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  <c r="FJ335" s="26"/>
      <c r="FK335" s="26"/>
      <c r="FL335" s="26"/>
      <c r="FM335" s="26"/>
      <c r="FN335" s="26"/>
      <c r="FO335" s="26"/>
      <c r="FP335" s="26"/>
      <c r="FQ335" s="26"/>
      <c r="FR335" s="26"/>
      <c r="FS335" s="26"/>
      <c r="FT335" s="26"/>
      <c r="FU335" s="26"/>
      <c r="FV335" s="26"/>
      <c r="FW335" s="26"/>
      <c r="FX335" s="26"/>
      <c r="FY335" s="26"/>
      <c r="FZ335" s="26"/>
      <c r="GA335" s="26"/>
      <c r="GB335" s="26"/>
      <c r="GC335" s="26"/>
      <c r="GD335" s="26"/>
      <c r="GE335" s="26"/>
      <c r="GF335" s="26"/>
      <c r="GG335" s="26"/>
      <c r="GH335" s="26"/>
      <c r="GI335" s="26"/>
      <c r="GJ335" s="26"/>
      <c r="GK335" s="26"/>
      <c r="GL335" s="26"/>
      <c r="GM335" s="26"/>
      <c r="GN335" s="26"/>
      <c r="GO335" s="26"/>
      <c r="GP335" s="26"/>
      <c r="GQ335" s="26"/>
      <c r="GR335" s="26"/>
      <c r="GS335" s="26"/>
      <c r="GT335" s="26"/>
      <c r="GU335" s="26"/>
      <c r="GV335" s="26"/>
      <c r="GW335" s="26"/>
      <c r="GX335" s="26"/>
      <c r="GY335" s="26"/>
      <c r="GZ335" s="26"/>
      <c r="HA335" s="26"/>
      <c r="HB335" s="26"/>
      <c r="HC335" s="26"/>
      <c r="HD335" s="26"/>
      <c r="HE335" s="26"/>
      <c r="HF335" s="26"/>
      <c r="HG335" s="26"/>
      <c r="HH335" s="26"/>
      <c r="HI335" s="26"/>
      <c r="HJ335" s="26"/>
      <c r="HK335" s="26"/>
      <c r="HL335" s="26"/>
      <c r="HM335" s="26"/>
      <c r="HN335" s="26"/>
      <c r="HO335" s="26"/>
      <c r="HP335" s="26"/>
      <c r="HQ335" s="26"/>
      <c r="HR335" s="26"/>
      <c r="HS335" s="26"/>
      <c r="HT335" s="26"/>
      <c r="HU335" s="26"/>
      <c r="HV335" s="26"/>
      <c r="HW335" s="26"/>
      <c r="HX335" s="26"/>
      <c r="HY335" s="26"/>
      <c r="HZ335" s="26"/>
      <c r="IA335" s="26"/>
      <c r="IB335" s="26"/>
      <c r="IC335" s="26"/>
      <c r="ID335" s="26"/>
      <c r="IE335" s="26"/>
      <c r="IF335" s="26"/>
      <c r="IG335" s="26"/>
      <c r="IH335" s="26"/>
      <c r="II335" s="26"/>
      <c r="IJ335" s="26"/>
      <c r="IK335" s="26"/>
      <c r="IL335" s="26"/>
      <c r="IM335" s="26"/>
      <c r="IN335" s="26"/>
      <c r="IO335" s="26"/>
      <c r="IP335" s="26"/>
      <c r="IQ335" s="26"/>
      <c r="IR335" s="26"/>
      <c r="IS335" s="26"/>
      <c r="IT335" s="26"/>
      <c r="IU335" s="26"/>
      <c r="IV335" s="26"/>
      <c r="IW335" s="26"/>
      <c r="IX335" s="26"/>
      <c r="IY335" s="26"/>
      <c r="IZ335" s="26"/>
      <c r="JA335" s="26"/>
      <c r="JB335" s="26"/>
      <c r="JC335" s="26"/>
      <c r="JD335" s="26"/>
      <c r="JE335" s="26"/>
      <c r="JF335" s="26"/>
      <c r="JG335" s="26"/>
      <c r="JH335" s="26"/>
      <c r="JI335" s="26"/>
      <c r="JJ335" s="26"/>
    </row>
    <row r="336" spans="1:270" s="6" customFormat="1" ht="20.100000000000001" customHeight="1" x14ac:dyDescent="0.25">
      <c r="A336" s="7"/>
      <c r="B336" s="20"/>
      <c r="C336" s="76"/>
      <c r="D336" s="76"/>
      <c r="E336" s="76"/>
      <c r="F336" s="7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  <c r="FJ336" s="26"/>
      <c r="FK336" s="26"/>
      <c r="FL336" s="26"/>
      <c r="FM336" s="26"/>
      <c r="FN336" s="26"/>
      <c r="FO336" s="26"/>
      <c r="FP336" s="26"/>
      <c r="FQ336" s="26"/>
      <c r="FR336" s="26"/>
      <c r="FS336" s="26"/>
      <c r="FT336" s="26"/>
      <c r="FU336" s="26"/>
      <c r="FV336" s="26"/>
      <c r="FW336" s="26"/>
      <c r="FX336" s="26"/>
      <c r="FY336" s="26"/>
      <c r="FZ336" s="26"/>
      <c r="GA336" s="26"/>
      <c r="GB336" s="26"/>
      <c r="GC336" s="26"/>
      <c r="GD336" s="26"/>
      <c r="GE336" s="26"/>
      <c r="GF336" s="26"/>
      <c r="GG336" s="26"/>
      <c r="GH336" s="26"/>
      <c r="GI336" s="26"/>
      <c r="GJ336" s="26"/>
      <c r="GK336" s="26"/>
      <c r="GL336" s="26"/>
      <c r="GM336" s="26"/>
      <c r="GN336" s="26"/>
      <c r="GO336" s="26"/>
      <c r="GP336" s="26"/>
      <c r="GQ336" s="26"/>
      <c r="GR336" s="26"/>
      <c r="GS336" s="26"/>
      <c r="GT336" s="26"/>
      <c r="GU336" s="26"/>
      <c r="GV336" s="26"/>
      <c r="GW336" s="26"/>
      <c r="GX336" s="26"/>
      <c r="GY336" s="26"/>
      <c r="GZ336" s="26"/>
      <c r="HA336" s="26"/>
      <c r="HB336" s="26"/>
      <c r="HC336" s="26"/>
      <c r="HD336" s="26"/>
      <c r="HE336" s="26"/>
      <c r="HF336" s="26"/>
      <c r="HG336" s="26"/>
      <c r="HH336" s="26"/>
      <c r="HI336" s="26"/>
      <c r="HJ336" s="26"/>
      <c r="HK336" s="26"/>
      <c r="HL336" s="26"/>
      <c r="HM336" s="26"/>
      <c r="HN336" s="26"/>
      <c r="HO336" s="26"/>
      <c r="HP336" s="26"/>
      <c r="HQ336" s="26"/>
      <c r="HR336" s="26"/>
      <c r="HS336" s="26"/>
      <c r="HT336" s="26"/>
      <c r="HU336" s="26"/>
      <c r="HV336" s="26"/>
      <c r="HW336" s="26"/>
      <c r="HX336" s="26"/>
      <c r="HY336" s="26"/>
      <c r="HZ336" s="26"/>
      <c r="IA336" s="26"/>
      <c r="IB336" s="26"/>
      <c r="IC336" s="26"/>
      <c r="ID336" s="26"/>
      <c r="IE336" s="26"/>
      <c r="IF336" s="26"/>
      <c r="IG336" s="26"/>
      <c r="IH336" s="26"/>
      <c r="II336" s="26"/>
      <c r="IJ336" s="26"/>
      <c r="IK336" s="26"/>
      <c r="IL336" s="26"/>
      <c r="IM336" s="26"/>
      <c r="IN336" s="26"/>
      <c r="IO336" s="26"/>
      <c r="IP336" s="26"/>
      <c r="IQ336" s="26"/>
      <c r="IR336" s="26"/>
      <c r="IS336" s="26"/>
      <c r="IT336" s="26"/>
      <c r="IU336" s="26"/>
      <c r="IV336" s="26"/>
      <c r="IW336" s="26"/>
      <c r="IX336" s="26"/>
      <c r="IY336" s="26"/>
      <c r="IZ336" s="26"/>
      <c r="JA336" s="26"/>
      <c r="JB336" s="26"/>
      <c r="JC336" s="26"/>
      <c r="JD336" s="26"/>
      <c r="JE336" s="26"/>
      <c r="JF336" s="26"/>
      <c r="JG336" s="26"/>
      <c r="JH336" s="26"/>
      <c r="JI336" s="26"/>
      <c r="JJ336" s="26"/>
    </row>
    <row r="337" spans="1:270" s="6" customFormat="1" ht="20.100000000000001" customHeight="1" x14ac:dyDescent="0.25">
      <c r="A337" s="7"/>
      <c r="B337" s="20"/>
      <c r="C337" s="76"/>
      <c r="D337" s="76"/>
      <c r="E337" s="76"/>
      <c r="F337" s="7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  <c r="FJ337" s="26"/>
      <c r="FK337" s="26"/>
      <c r="FL337" s="26"/>
      <c r="FM337" s="26"/>
      <c r="FN337" s="26"/>
      <c r="FO337" s="26"/>
      <c r="FP337" s="26"/>
      <c r="FQ337" s="26"/>
      <c r="FR337" s="26"/>
      <c r="FS337" s="26"/>
      <c r="FT337" s="26"/>
      <c r="FU337" s="26"/>
      <c r="FV337" s="26"/>
      <c r="FW337" s="26"/>
      <c r="FX337" s="26"/>
      <c r="FY337" s="26"/>
      <c r="FZ337" s="26"/>
      <c r="GA337" s="26"/>
      <c r="GB337" s="26"/>
      <c r="GC337" s="26"/>
      <c r="GD337" s="26"/>
      <c r="GE337" s="26"/>
      <c r="GF337" s="26"/>
      <c r="GG337" s="26"/>
      <c r="GH337" s="26"/>
      <c r="GI337" s="26"/>
      <c r="GJ337" s="26"/>
      <c r="GK337" s="26"/>
      <c r="GL337" s="26"/>
      <c r="GM337" s="26"/>
      <c r="GN337" s="26"/>
      <c r="GO337" s="26"/>
      <c r="GP337" s="26"/>
      <c r="GQ337" s="26"/>
      <c r="GR337" s="26"/>
      <c r="GS337" s="26"/>
      <c r="GT337" s="26"/>
      <c r="GU337" s="26"/>
      <c r="GV337" s="26"/>
      <c r="GW337" s="26"/>
      <c r="GX337" s="26"/>
      <c r="GY337" s="26"/>
      <c r="GZ337" s="26"/>
      <c r="HA337" s="26"/>
      <c r="HB337" s="26"/>
      <c r="HC337" s="26"/>
      <c r="HD337" s="26"/>
      <c r="HE337" s="26"/>
      <c r="HF337" s="26"/>
      <c r="HG337" s="26"/>
      <c r="HH337" s="26"/>
      <c r="HI337" s="26"/>
      <c r="HJ337" s="26"/>
      <c r="HK337" s="26"/>
      <c r="HL337" s="26"/>
      <c r="HM337" s="26"/>
      <c r="HN337" s="26"/>
      <c r="HO337" s="26"/>
      <c r="HP337" s="26"/>
      <c r="HQ337" s="26"/>
      <c r="HR337" s="26"/>
      <c r="HS337" s="26"/>
      <c r="HT337" s="26"/>
      <c r="HU337" s="26"/>
      <c r="HV337" s="26"/>
      <c r="HW337" s="26"/>
      <c r="HX337" s="26"/>
      <c r="HY337" s="26"/>
      <c r="HZ337" s="26"/>
      <c r="IA337" s="26"/>
      <c r="IB337" s="26"/>
      <c r="IC337" s="26"/>
      <c r="ID337" s="26"/>
      <c r="IE337" s="26"/>
      <c r="IF337" s="26"/>
      <c r="IG337" s="26"/>
      <c r="IH337" s="26"/>
      <c r="II337" s="26"/>
      <c r="IJ337" s="26"/>
      <c r="IK337" s="26"/>
      <c r="IL337" s="26"/>
      <c r="IM337" s="26"/>
      <c r="IN337" s="26"/>
      <c r="IO337" s="26"/>
      <c r="IP337" s="26"/>
      <c r="IQ337" s="26"/>
      <c r="IR337" s="26"/>
      <c r="IS337" s="26"/>
      <c r="IT337" s="26"/>
      <c r="IU337" s="26"/>
      <c r="IV337" s="26"/>
      <c r="IW337" s="26"/>
      <c r="IX337" s="26"/>
      <c r="IY337" s="26"/>
      <c r="IZ337" s="26"/>
      <c r="JA337" s="26"/>
      <c r="JB337" s="26"/>
      <c r="JC337" s="26"/>
      <c r="JD337" s="26"/>
      <c r="JE337" s="26"/>
      <c r="JF337" s="26"/>
      <c r="JG337" s="26"/>
      <c r="JH337" s="26"/>
      <c r="JI337" s="26"/>
      <c r="JJ337" s="26"/>
    </row>
    <row r="338" spans="1:270" s="6" customFormat="1" ht="20.100000000000001" customHeight="1" x14ac:dyDescent="0.25">
      <c r="A338" s="7"/>
      <c r="B338" s="20"/>
      <c r="C338" s="76"/>
      <c r="D338" s="76"/>
      <c r="E338" s="76"/>
      <c r="F338" s="7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  <c r="FJ338" s="26"/>
      <c r="FK338" s="26"/>
      <c r="FL338" s="26"/>
      <c r="FM338" s="26"/>
      <c r="FN338" s="26"/>
      <c r="FO338" s="26"/>
      <c r="FP338" s="26"/>
      <c r="FQ338" s="26"/>
      <c r="FR338" s="26"/>
      <c r="FS338" s="26"/>
      <c r="FT338" s="26"/>
      <c r="FU338" s="26"/>
      <c r="FV338" s="26"/>
      <c r="FW338" s="26"/>
      <c r="FX338" s="26"/>
      <c r="FY338" s="26"/>
      <c r="FZ338" s="26"/>
      <c r="GA338" s="26"/>
      <c r="GB338" s="26"/>
      <c r="GC338" s="26"/>
      <c r="GD338" s="26"/>
      <c r="GE338" s="26"/>
      <c r="GF338" s="26"/>
      <c r="GG338" s="26"/>
      <c r="GH338" s="26"/>
      <c r="GI338" s="26"/>
      <c r="GJ338" s="26"/>
      <c r="GK338" s="26"/>
      <c r="GL338" s="26"/>
      <c r="GM338" s="26"/>
      <c r="GN338" s="26"/>
      <c r="GO338" s="26"/>
      <c r="GP338" s="26"/>
      <c r="GQ338" s="26"/>
      <c r="GR338" s="26"/>
      <c r="GS338" s="26"/>
      <c r="GT338" s="26"/>
      <c r="GU338" s="26"/>
      <c r="GV338" s="26"/>
      <c r="GW338" s="26"/>
      <c r="GX338" s="26"/>
      <c r="GY338" s="26"/>
      <c r="GZ338" s="26"/>
      <c r="HA338" s="26"/>
      <c r="HB338" s="26"/>
      <c r="HC338" s="26"/>
      <c r="HD338" s="26"/>
      <c r="HE338" s="26"/>
      <c r="HF338" s="26"/>
      <c r="HG338" s="26"/>
      <c r="HH338" s="26"/>
      <c r="HI338" s="26"/>
      <c r="HJ338" s="26"/>
      <c r="HK338" s="26"/>
      <c r="HL338" s="26"/>
      <c r="HM338" s="26"/>
      <c r="HN338" s="26"/>
      <c r="HO338" s="26"/>
      <c r="HP338" s="26"/>
      <c r="HQ338" s="26"/>
      <c r="HR338" s="26"/>
      <c r="HS338" s="26"/>
      <c r="HT338" s="26"/>
      <c r="HU338" s="26"/>
      <c r="HV338" s="26"/>
      <c r="HW338" s="26"/>
      <c r="HX338" s="26"/>
      <c r="HY338" s="26"/>
      <c r="HZ338" s="26"/>
      <c r="IA338" s="26"/>
      <c r="IB338" s="26"/>
      <c r="IC338" s="26"/>
      <c r="ID338" s="26"/>
      <c r="IE338" s="26"/>
      <c r="IF338" s="26"/>
      <c r="IG338" s="26"/>
      <c r="IH338" s="26"/>
      <c r="II338" s="26"/>
      <c r="IJ338" s="26"/>
      <c r="IK338" s="26"/>
      <c r="IL338" s="26"/>
      <c r="IM338" s="26"/>
      <c r="IN338" s="26"/>
      <c r="IO338" s="26"/>
      <c r="IP338" s="26"/>
      <c r="IQ338" s="26"/>
      <c r="IR338" s="26"/>
      <c r="IS338" s="26"/>
      <c r="IT338" s="26"/>
      <c r="IU338" s="26"/>
      <c r="IV338" s="26"/>
      <c r="IW338" s="26"/>
      <c r="IX338" s="26"/>
      <c r="IY338" s="26"/>
      <c r="IZ338" s="26"/>
      <c r="JA338" s="26"/>
      <c r="JB338" s="26"/>
      <c r="JC338" s="26"/>
      <c r="JD338" s="26"/>
      <c r="JE338" s="26"/>
      <c r="JF338" s="26"/>
      <c r="JG338" s="26"/>
      <c r="JH338" s="26"/>
      <c r="JI338" s="26"/>
      <c r="JJ338" s="26"/>
    </row>
    <row r="339" spans="1:270" s="6" customFormat="1" ht="20.100000000000001" customHeight="1" x14ac:dyDescent="0.25">
      <c r="A339" s="7"/>
      <c r="B339" s="20"/>
      <c r="C339" s="76"/>
      <c r="D339" s="76"/>
      <c r="E339" s="76"/>
      <c r="F339" s="7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  <c r="FJ339" s="26"/>
      <c r="FK339" s="26"/>
      <c r="FL339" s="26"/>
      <c r="FM339" s="26"/>
      <c r="FN339" s="26"/>
      <c r="FO339" s="26"/>
      <c r="FP339" s="26"/>
      <c r="FQ339" s="26"/>
      <c r="FR339" s="26"/>
      <c r="FS339" s="26"/>
      <c r="FT339" s="26"/>
      <c r="FU339" s="26"/>
      <c r="FV339" s="26"/>
      <c r="FW339" s="26"/>
      <c r="FX339" s="26"/>
      <c r="FY339" s="26"/>
      <c r="FZ339" s="26"/>
      <c r="GA339" s="26"/>
      <c r="GB339" s="26"/>
      <c r="GC339" s="26"/>
      <c r="GD339" s="26"/>
      <c r="GE339" s="26"/>
      <c r="GF339" s="26"/>
      <c r="GG339" s="26"/>
      <c r="GH339" s="26"/>
      <c r="GI339" s="26"/>
      <c r="GJ339" s="26"/>
      <c r="GK339" s="26"/>
      <c r="GL339" s="26"/>
      <c r="GM339" s="26"/>
      <c r="GN339" s="26"/>
      <c r="GO339" s="26"/>
      <c r="GP339" s="26"/>
      <c r="GQ339" s="26"/>
      <c r="GR339" s="26"/>
      <c r="GS339" s="26"/>
      <c r="GT339" s="26"/>
      <c r="GU339" s="26"/>
      <c r="GV339" s="26"/>
      <c r="GW339" s="26"/>
      <c r="GX339" s="26"/>
      <c r="GY339" s="26"/>
      <c r="GZ339" s="26"/>
      <c r="HA339" s="26"/>
      <c r="HB339" s="26"/>
      <c r="HC339" s="26"/>
      <c r="HD339" s="26"/>
      <c r="HE339" s="26"/>
      <c r="HF339" s="26"/>
      <c r="HG339" s="26"/>
      <c r="HH339" s="26"/>
      <c r="HI339" s="26"/>
      <c r="HJ339" s="26"/>
      <c r="HK339" s="26"/>
      <c r="HL339" s="26"/>
      <c r="HM339" s="26"/>
      <c r="HN339" s="26"/>
      <c r="HO339" s="26"/>
      <c r="HP339" s="26"/>
      <c r="HQ339" s="26"/>
      <c r="HR339" s="26"/>
      <c r="HS339" s="26"/>
      <c r="HT339" s="26"/>
      <c r="HU339" s="26"/>
      <c r="HV339" s="26"/>
      <c r="HW339" s="26"/>
      <c r="HX339" s="26"/>
      <c r="HY339" s="26"/>
      <c r="HZ339" s="26"/>
      <c r="IA339" s="26"/>
      <c r="IB339" s="26"/>
      <c r="IC339" s="26"/>
      <c r="ID339" s="26"/>
      <c r="IE339" s="26"/>
      <c r="IF339" s="26"/>
      <c r="IG339" s="26"/>
      <c r="IH339" s="26"/>
      <c r="II339" s="26"/>
      <c r="IJ339" s="26"/>
      <c r="IK339" s="26"/>
      <c r="IL339" s="26"/>
      <c r="IM339" s="26"/>
      <c r="IN339" s="26"/>
      <c r="IO339" s="26"/>
      <c r="IP339" s="26"/>
      <c r="IQ339" s="26"/>
      <c r="IR339" s="26"/>
      <c r="IS339" s="26"/>
      <c r="IT339" s="26"/>
      <c r="IU339" s="26"/>
      <c r="IV339" s="26"/>
      <c r="IW339" s="26"/>
      <c r="IX339" s="26"/>
      <c r="IY339" s="26"/>
      <c r="IZ339" s="26"/>
      <c r="JA339" s="26"/>
      <c r="JB339" s="26"/>
      <c r="JC339" s="26"/>
      <c r="JD339" s="26"/>
      <c r="JE339" s="26"/>
      <c r="JF339" s="26"/>
      <c r="JG339" s="26"/>
      <c r="JH339" s="26"/>
      <c r="JI339" s="26"/>
      <c r="JJ339" s="26"/>
    </row>
    <row r="340" spans="1:270" s="6" customFormat="1" ht="20.100000000000001" customHeight="1" x14ac:dyDescent="0.25">
      <c r="A340" s="7"/>
      <c r="B340" s="20"/>
      <c r="C340" s="76"/>
      <c r="D340" s="76"/>
      <c r="E340" s="76"/>
      <c r="F340" s="7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  <c r="FJ340" s="26"/>
      <c r="FK340" s="26"/>
      <c r="FL340" s="26"/>
      <c r="FM340" s="26"/>
      <c r="FN340" s="26"/>
      <c r="FO340" s="26"/>
      <c r="FP340" s="26"/>
      <c r="FQ340" s="26"/>
      <c r="FR340" s="26"/>
      <c r="FS340" s="26"/>
      <c r="FT340" s="26"/>
      <c r="FU340" s="26"/>
      <c r="FV340" s="26"/>
      <c r="FW340" s="26"/>
      <c r="FX340" s="26"/>
      <c r="FY340" s="26"/>
      <c r="FZ340" s="26"/>
      <c r="GA340" s="26"/>
      <c r="GB340" s="26"/>
      <c r="GC340" s="26"/>
      <c r="GD340" s="26"/>
      <c r="GE340" s="26"/>
      <c r="GF340" s="26"/>
      <c r="GG340" s="26"/>
      <c r="GH340" s="26"/>
      <c r="GI340" s="26"/>
      <c r="GJ340" s="26"/>
      <c r="GK340" s="26"/>
      <c r="GL340" s="26"/>
      <c r="GM340" s="26"/>
      <c r="GN340" s="26"/>
      <c r="GO340" s="26"/>
      <c r="GP340" s="26"/>
      <c r="GQ340" s="26"/>
      <c r="GR340" s="26"/>
      <c r="GS340" s="26"/>
      <c r="GT340" s="26"/>
      <c r="GU340" s="26"/>
      <c r="GV340" s="26"/>
      <c r="GW340" s="26"/>
      <c r="GX340" s="26"/>
      <c r="GY340" s="26"/>
      <c r="GZ340" s="26"/>
      <c r="HA340" s="26"/>
      <c r="HB340" s="26"/>
      <c r="HC340" s="26"/>
      <c r="HD340" s="26"/>
      <c r="HE340" s="26"/>
      <c r="HF340" s="26"/>
      <c r="HG340" s="26"/>
      <c r="HH340" s="26"/>
      <c r="HI340" s="26"/>
      <c r="HJ340" s="26"/>
      <c r="HK340" s="26"/>
      <c r="HL340" s="26"/>
      <c r="HM340" s="26"/>
      <c r="HN340" s="26"/>
      <c r="HO340" s="26"/>
      <c r="HP340" s="26"/>
      <c r="HQ340" s="26"/>
      <c r="HR340" s="26"/>
      <c r="HS340" s="26"/>
      <c r="HT340" s="26"/>
      <c r="HU340" s="26"/>
      <c r="HV340" s="26"/>
      <c r="HW340" s="26"/>
      <c r="HX340" s="26"/>
      <c r="HY340" s="26"/>
      <c r="HZ340" s="26"/>
      <c r="IA340" s="26"/>
      <c r="IB340" s="26"/>
      <c r="IC340" s="26"/>
      <c r="ID340" s="26"/>
      <c r="IE340" s="26"/>
      <c r="IF340" s="26"/>
      <c r="IG340" s="26"/>
      <c r="IH340" s="26"/>
      <c r="II340" s="26"/>
      <c r="IJ340" s="26"/>
      <c r="IK340" s="26"/>
      <c r="IL340" s="26"/>
      <c r="IM340" s="26"/>
      <c r="IN340" s="26"/>
      <c r="IO340" s="26"/>
      <c r="IP340" s="26"/>
      <c r="IQ340" s="26"/>
      <c r="IR340" s="26"/>
      <c r="IS340" s="26"/>
      <c r="IT340" s="26"/>
      <c r="IU340" s="26"/>
      <c r="IV340" s="26"/>
      <c r="IW340" s="26"/>
      <c r="IX340" s="26"/>
      <c r="IY340" s="26"/>
      <c r="IZ340" s="26"/>
      <c r="JA340" s="26"/>
      <c r="JB340" s="26"/>
      <c r="JC340" s="26"/>
      <c r="JD340" s="26"/>
      <c r="JE340" s="26"/>
      <c r="JF340" s="26"/>
      <c r="JG340" s="26"/>
      <c r="JH340" s="26"/>
      <c r="JI340" s="26"/>
      <c r="JJ340" s="26"/>
    </row>
    <row r="341" spans="1:270" s="6" customFormat="1" ht="20.100000000000001" customHeight="1" x14ac:dyDescent="0.25">
      <c r="A341" s="7"/>
      <c r="B341" s="20"/>
      <c r="C341" s="76"/>
      <c r="D341" s="76"/>
      <c r="E341" s="76"/>
      <c r="F341" s="7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  <c r="FJ341" s="26"/>
      <c r="FK341" s="26"/>
      <c r="FL341" s="26"/>
      <c r="FM341" s="26"/>
      <c r="FN341" s="26"/>
      <c r="FO341" s="26"/>
      <c r="FP341" s="26"/>
      <c r="FQ341" s="26"/>
      <c r="FR341" s="26"/>
      <c r="FS341" s="26"/>
      <c r="FT341" s="26"/>
      <c r="FU341" s="26"/>
      <c r="FV341" s="26"/>
      <c r="FW341" s="26"/>
      <c r="FX341" s="26"/>
      <c r="FY341" s="26"/>
      <c r="FZ341" s="26"/>
      <c r="GA341" s="26"/>
      <c r="GB341" s="26"/>
      <c r="GC341" s="26"/>
      <c r="GD341" s="26"/>
      <c r="GE341" s="26"/>
      <c r="GF341" s="26"/>
      <c r="GG341" s="26"/>
      <c r="GH341" s="26"/>
      <c r="GI341" s="26"/>
      <c r="GJ341" s="26"/>
      <c r="GK341" s="26"/>
      <c r="GL341" s="26"/>
      <c r="GM341" s="26"/>
      <c r="GN341" s="26"/>
      <c r="GO341" s="26"/>
      <c r="GP341" s="26"/>
      <c r="GQ341" s="26"/>
      <c r="GR341" s="26"/>
      <c r="GS341" s="26"/>
      <c r="GT341" s="26"/>
      <c r="GU341" s="26"/>
      <c r="GV341" s="26"/>
      <c r="GW341" s="26"/>
      <c r="GX341" s="26"/>
      <c r="GY341" s="26"/>
      <c r="GZ341" s="26"/>
      <c r="HA341" s="26"/>
      <c r="HB341" s="26"/>
      <c r="HC341" s="26"/>
      <c r="HD341" s="26"/>
      <c r="HE341" s="26"/>
      <c r="HF341" s="26"/>
      <c r="HG341" s="26"/>
      <c r="HH341" s="26"/>
      <c r="HI341" s="26"/>
      <c r="HJ341" s="26"/>
      <c r="HK341" s="26"/>
      <c r="HL341" s="26"/>
      <c r="HM341" s="26"/>
      <c r="HN341" s="26"/>
      <c r="HO341" s="26"/>
      <c r="HP341" s="26"/>
      <c r="HQ341" s="26"/>
      <c r="HR341" s="26"/>
      <c r="HS341" s="26"/>
      <c r="HT341" s="26"/>
      <c r="HU341" s="26"/>
      <c r="HV341" s="26"/>
      <c r="HW341" s="26"/>
      <c r="HX341" s="26"/>
      <c r="HY341" s="26"/>
      <c r="HZ341" s="26"/>
      <c r="IA341" s="26"/>
      <c r="IB341" s="26"/>
      <c r="IC341" s="26"/>
      <c r="ID341" s="26"/>
      <c r="IE341" s="26"/>
      <c r="IF341" s="26"/>
      <c r="IG341" s="26"/>
      <c r="IH341" s="26"/>
      <c r="II341" s="26"/>
      <c r="IJ341" s="26"/>
      <c r="IK341" s="26"/>
      <c r="IL341" s="26"/>
      <c r="IM341" s="26"/>
      <c r="IN341" s="26"/>
      <c r="IO341" s="26"/>
      <c r="IP341" s="26"/>
      <c r="IQ341" s="26"/>
      <c r="IR341" s="26"/>
      <c r="IS341" s="26"/>
      <c r="IT341" s="26"/>
      <c r="IU341" s="26"/>
      <c r="IV341" s="26"/>
      <c r="IW341" s="26"/>
      <c r="IX341" s="26"/>
      <c r="IY341" s="26"/>
      <c r="IZ341" s="26"/>
      <c r="JA341" s="26"/>
      <c r="JB341" s="26"/>
      <c r="JC341" s="26"/>
      <c r="JD341" s="26"/>
      <c r="JE341" s="26"/>
      <c r="JF341" s="26"/>
      <c r="JG341" s="26"/>
      <c r="JH341" s="26"/>
      <c r="JI341" s="26"/>
      <c r="JJ341" s="26"/>
    </row>
    <row r="342" spans="1:270" s="6" customFormat="1" ht="20.100000000000001" customHeight="1" x14ac:dyDescent="0.25">
      <c r="A342" s="7"/>
      <c r="B342" s="20"/>
      <c r="C342" s="76"/>
      <c r="D342" s="76"/>
      <c r="E342" s="76"/>
      <c r="F342" s="7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  <c r="FJ342" s="26"/>
      <c r="FK342" s="26"/>
      <c r="FL342" s="26"/>
      <c r="FM342" s="26"/>
      <c r="FN342" s="26"/>
      <c r="FO342" s="26"/>
      <c r="FP342" s="26"/>
      <c r="FQ342" s="26"/>
      <c r="FR342" s="26"/>
      <c r="FS342" s="26"/>
      <c r="FT342" s="26"/>
      <c r="FU342" s="26"/>
      <c r="FV342" s="26"/>
      <c r="FW342" s="26"/>
      <c r="FX342" s="26"/>
      <c r="FY342" s="26"/>
      <c r="FZ342" s="26"/>
      <c r="GA342" s="26"/>
      <c r="GB342" s="26"/>
      <c r="GC342" s="26"/>
      <c r="GD342" s="26"/>
      <c r="GE342" s="26"/>
      <c r="GF342" s="26"/>
      <c r="GG342" s="26"/>
      <c r="GH342" s="26"/>
      <c r="GI342" s="26"/>
      <c r="GJ342" s="26"/>
      <c r="GK342" s="26"/>
      <c r="GL342" s="26"/>
      <c r="GM342" s="26"/>
      <c r="GN342" s="26"/>
      <c r="GO342" s="26"/>
      <c r="GP342" s="26"/>
      <c r="GQ342" s="26"/>
      <c r="GR342" s="26"/>
      <c r="GS342" s="26"/>
      <c r="GT342" s="26"/>
      <c r="GU342" s="26"/>
      <c r="GV342" s="26"/>
      <c r="GW342" s="26"/>
      <c r="GX342" s="26"/>
      <c r="GY342" s="26"/>
      <c r="GZ342" s="26"/>
      <c r="HA342" s="26"/>
      <c r="HB342" s="26"/>
      <c r="HC342" s="26"/>
      <c r="HD342" s="26"/>
      <c r="HE342" s="26"/>
      <c r="HF342" s="26"/>
      <c r="HG342" s="26"/>
      <c r="HH342" s="26"/>
      <c r="HI342" s="26"/>
      <c r="HJ342" s="26"/>
      <c r="HK342" s="26"/>
      <c r="HL342" s="26"/>
      <c r="HM342" s="26"/>
      <c r="HN342" s="26"/>
      <c r="HO342" s="26"/>
      <c r="HP342" s="26"/>
      <c r="HQ342" s="26"/>
      <c r="HR342" s="26"/>
      <c r="HS342" s="26"/>
      <c r="HT342" s="26"/>
      <c r="HU342" s="26"/>
      <c r="HV342" s="26"/>
      <c r="HW342" s="26"/>
      <c r="HX342" s="26"/>
      <c r="HY342" s="26"/>
      <c r="HZ342" s="26"/>
      <c r="IA342" s="26"/>
      <c r="IB342" s="26"/>
      <c r="IC342" s="26"/>
      <c r="ID342" s="26"/>
      <c r="IE342" s="26"/>
      <c r="IF342" s="26"/>
      <c r="IG342" s="26"/>
      <c r="IH342" s="26"/>
      <c r="II342" s="26"/>
      <c r="IJ342" s="26"/>
      <c r="IK342" s="26"/>
      <c r="IL342" s="26"/>
      <c r="IM342" s="26"/>
      <c r="IN342" s="26"/>
      <c r="IO342" s="26"/>
      <c r="IP342" s="26"/>
      <c r="IQ342" s="26"/>
      <c r="IR342" s="26"/>
      <c r="IS342" s="26"/>
      <c r="IT342" s="26"/>
      <c r="IU342" s="26"/>
      <c r="IV342" s="26"/>
      <c r="IW342" s="26"/>
      <c r="IX342" s="26"/>
      <c r="IY342" s="26"/>
      <c r="IZ342" s="26"/>
      <c r="JA342" s="26"/>
      <c r="JB342" s="26"/>
      <c r="JC342" s="26"/>
      <c r="JD342" s="26"/>
      <c r="JE342" s="26"/>
      <c r="JF342" s="26"/>
      <c r="JG342" s="26"/>
      <c r="JH342" s="26"/>
      <c r="JI342" s="26"/>
      <c r="JJ342" s="26"/>
    </row>
    <row r="343" spans="1:270" s="6" customFormat="1" ht="20.100000000000001" customHeight="1" x14ac:dyDescent="0.25">
      <c r="A343" s="7"/>
      <c r="B343" s="20"/>
      <c r="C343" s="76"/>
      <c r="D343" s="76"/>
      <c r="E343" s="76"/>
      <c r="F343" s="7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  <c r="FJ343" s="26"/>
      <c r="FK343" s="26"/>
      <c r="FL343" s="26"/>
      <c r="FM343" s="26"/>
      <c r="FN343" s="26"/>
      <c r="FO343" s="26"/>
      <c r="FP343" s="26"/>
      <c r="FQ343" s="26"/>
      <c r="FR343" s="26"/>
      <c r="FS343" s="26"/>
      <c r="FT343" s="26"/>
      <c r="FU343" s="26"/>
      <c r="FV343" s="26"/>
      <c r="FW343" s="26"/>
      <c r="FX343" s="26"/>
      <c r="FY343" s="26"/>
      <c r="FZ343" s="26"/>
      <c r="GA343" s="26"/>
      <c r="GB343" s="26"/>
      <c r="GC343" s="26"/>
      <c r="GD343" s="26"/>
      <c r="GE343" s="26"/>
      <c r="GF343" s="26"/>
      <c r="GG343" s="26"/>
      <c r="GH343" s="26"/>
      <c r="GI343" s="26"/>
      <c r="GJ343" s="26"/>
      <c r="GK343" s="26"/>
      <c r="GL343" s="26"/>
      <c r="GM343" s="26"/>
      <c r="GN343" s="26"/>
      <c r="GO343" s="26"/>
      <c r="GP343" s="26"/>
      <c r="GQ343" s="26"/>
      <c r="GR343" s="26"/>
      <c r="GS343" s="26"/>
      <c r="GT343" s="26"/>
      <c r="GU343" s="26"/>
      <c r="GV343" s="26"/>
      <c r="GW343" s="26"/>
      <c r="GX343" s="26"/>
      <c r="GY343" s="26"/>
      <c r="GZ343" s="26"/>
      <c r="HA343" s="26"/>
      <c r="HB343" s="26"/>
      <c r="HC343" s="26"/>
      <c r="HD343" s="26"/>
      <c r="HE343" s="26"/>
      <c r="HF343" s="26"/>
      <c r="HG343" s="26"/>
      <c r="HH343" s="26"/>
      <c r="HI343" s="26"/>
      <c r="HJ343" s="26"/>
      <c r="HK343" s="26"/>
      <c r="HL343" s="26"/>
      <c r="HM343" s="26"/>
      <c r="HN343" s="26"/>
      <c r="HO343" s="26"/>
      <c r="HP343" s="26"/>
      <c r="HQ343" s="26"/>
      <c r="HR343" s="26"/>
      <c r="HS343" s="26"/>
      <c r="HT343" s="26"/>
      <c r="HU343" s="26"/>
      <c r="HV343" s="26"/>
      <c r="HW343" s="26"/>
      <c r="HX343" s="26"/>
      <c r="HY343" s="26"/>
      <c r="HZ343" s="26"/>
      <c r="IA343" s="26"/>
      <c r="IB343" s="26"/>
      <c r="IC343" s="26"/>
      <c r="ID343" s="26"/>
      <c r="IE343" s="26"/>
      <c r="IF343" s="26"/>
      <c r="IG343" s="26"/>
      <c r="IH343" s="26"/>
      <c r="II343" s="26"/>
      <c r="IJ343" s="26"/>
      <c r="IK343" s="26"/>
      <c r="IL343" s="26"/>
      <c r="IM343" s="26"/>
      <c r="IN343" s="26"/>
      <c r="IO343" s="26"/>
      <c r="IP343" s="26"/>
      <c r="IQ343" s="26"/>
      <c r="IR343" s="26"/>
      <c r="IS343" s="26"/>
      <c r="IT343" s="26"/>
      <c r="IU343" s="26"/>
      <c r="IV343" s="26"/>
      <c r="IW343" s="26"/>
      <c r="IX343" s="26"/>
      <c r="IY343" s="26"/>
      <c r="IZ343" s="26"/>
      <c r="JA343" s="26"/>
      <c r="JB343" s="26"/>
      <c r="JC343" s="26"/>
      <c r="JD343" s="26"/>
      <c r="JE343" s="26"/>
      <c r="JF343" s="26"/>
      <c r="JG343" s="26"/>
      <c r="JH343" s="26"/>
      <c r="JI343" s="26"/>
      <c r="JJ343" s="26"/>
    </row>
    <row r="344" spans="1:270" s="6" customFormat="1" ht="20.100000000000001" customHeight="1" x14ac:dyDescent="0.25">
      <c r="A344" s="7"/>
      <c r="B344" s="20"/>
      <c r="C344" s="76"/>
      <c r="D344" s="76"/>
      <c r="E344" s="76"/>
      <c r="F344" s="7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  <c r="FJ344" s="26"/>
      <c r="FK344" s="26"/>
      <c r="FL344" s="26"/>
      <c r="FM344" s="26"/>
      <c r="FN344" s="26"/>
      <c r="FO344" s="26"/>
      <c r="FP344" s="26"/>
      <c r="FQ344" s="26"/>
      <c r="FR344" s="26"/>
      <c r="FS344" s="26"/>
      <c r="FT344" s="26"/>
      <c r="FU344" s="26"/>
      <c r="FV344" s="26"/>
      <c r="FW344" s="26"/>
      <c r="FX344" s="26"/>
      <c r="FY344" s="26"/>
      <c r="FZ344" s="26"/>
      <c r="GA344" s="26"/>
      <c r="GB344" s="26"/>
      <c r="GC344" s="26"/>
      <c r="GD344" s="26"/>
      <c r="GE344" s="26"/>
      <c r="GF344" s="26"/>
      <c r="GG344" s="26"/>
      <c r="GH344" s="26"/>
      <c r="GI344" s="26"/>
      <c r="GJ344" s="26"/>
      <c r="GK344" s="26"/>
      <c r="GL344" s="26"/>
      <c r="GM344" s="26"/>
      <c r="GN344" s="26"/>
      <c r="GO344" s="26"/>
      <c r="GP344" s="26"/>
      <c r="GQ344" s="26"/>
      <c r="GR344" s="26"/>
      <c r="GS344" s="26"/>
      <c r="GT344" s="26"/>
      <c r="GU344" s="26"/>
      <c r="GV344" s="26"/>
      <c r="GW344" s="26"/>
      <c r="GX344" s="26"/>
      <c r="GY344" s="26"/>
      <c r="GZ344" s="26"/>
      <c r="HA344" s="26"/>
      <c r="HB344" s="26"/>
      <c r="HC344" s="26"/>
      <c r="HD344" s="26"/>
      <c r="HE344" s="26"/>
      <c r="HF344" s="26"/>
      <c r="HG344" s="26"/>
      <c r="HH344" s="26"/>
      <c r="HI344" s="26"/>
      <c r="HJ344" s="26"/>
      <c r="HK344" s="26"/>
      <c r="HL344" s="26"/>
      <c r="HM344" s="26"/>
      <c r="HN344" s="26"/>
      <c r="HO344" s="26"/>
      <c r="HP344" s="26"/>
      <c r="HQ344" s="26"/>
      <c r="HR344" s="26"/>
      <c r="HS344" s="26"/>
      <c r="HT344" s="26"/>
      <c r="HU344" s="26"/>
      <c r="HV344" s="26"/>
      <c r="HW344" s="26"/>
      <c r="HX344" s="26"/>
      <c r="HY344" s="26"/>
      <c r="HZ344" s="26"/>
      <c r="IA344" s="26"/>
      <c r="IB344" s="26"/>
      <c r="IC344" s="26"/>
      <c r="ID344" s="26"/>
      <c r="IE344" s="26"/>
      <c r="IF344" s="26"/>
      <c r="IG344" s="26"/>
      <c r="IH344" s="26"/>
      <c r="II344" s="26"/>
      <c r="IJ344" s="26"/>
      <c r="IK344" s="26"/>
      <c r="IL344" s="26"/>
      <c r="IM344" s="26"/>
      <c r="IN344" s="26"/>
      <c r="IO344" s="26"/>
      <c r="IP344" s="26"/>
      <c r="IQ344" s="26"/>
      <c r="IR344" s="26"/>
      <c r="IS344" s="26"/>
      <c r="IT344" s="26"/>
      <c r="IU344" s="26"/>
      <c r="IV344" s="26"/>
      <c r="IW344" s="26"/>
      <c r="IX344" s="26"/>
      <c r="IY344" s="26"/>
      <c r="IZ344" s="26"/>
      <c r="JA344" s="26"/>
      <c r="JB344" s="26"/>
      <c r="JC344" s="26"/>
      <c r="JD344" s="26"/>
      <c r="JE344" s="26"/>
      <c r="JF344" s="26"/>
      <c r="JG344" s="26"/>
      <c r="JH344" s="26"/>
      <c r="JI344" s="26"/>
      <c r="JJ344" s="26"/>
    </row>
    <row r="345" spans="1:270" s="6" customFormat="1" ht="20.100000000000001" customHeight="1" x14ac:dyDescent="0.25">
      <c r="A345" s="7"/>
      <c r="B345" s="20"/>
      <c r="C345" s="76"/>
      <c r="D345" s="76"/>
      <c r="E345" s="76"/>
      <c r="F345" s="7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  <c r="FJ345" s="26"/>
      <c r="FK345" s="26"/>
      <c r="FL345" s="26"/>
      <c r="FM345" s="26"/>
      <c r="FN345" s="26"/>
      <c r="FO345" s="26"/>
      <c r="FP345" s="26"/>
      <c r="FQ345" s="26"/>
      <c r="FR345" s="26"/>
      <c r="FS345" s="26"/>
      <c r="FT345" s="26"/>
      <c r="FU345" s="26"/>
      <c r="FV345" s="26"/>
      <c r="FW345" s="26"/>
      <c r="FX345" s="26"/>
      <c r="FY345" s="26"/>
      <c r="FZ345" s="26"/>
      <c r="GA345" s="26"/>
      <c r="GB345" s="26"/>
      <c r="GC345" s="26"/>
      <c r="GD345" s="26"/>
      <c r="GE345" s="26"/>
      <c r="GF345" s="26"/>
      <c r="GG345" s="26"/>
      <c r="GH345" s="26"/>
      <c r="GI345" s="26"/>
      <c r="GJ345" s="26"/>
      <c r="GK345" s="26"/>
      <c r="GL345" s="26"/>
      <c r="GM345" s="26"/>
      <c r="GN345" s="26"/>
      <c r="GO345" s="26"/>
      <c r="GP345" s="26"/>
      <c r="GQ345" s="26"/>
      <c r="GR345" s="26"/>
      <c r="GS345" s="26"/>
      <c r="GT345" s="26"/>
      <c r="GU345" s="26"/>
      <c r="GV345" s="26"/>
      <c r="GW345" s="26"/>
      <c r="GX345" s="26"/>
      <c r="GY345" s="26"/>
      <c r="GZ345" s="26"/>
      <c r="HA345" s="26"/>
      <c r="HB345" s="26"/>
      <c r="HC345" s="26"/>
      <c r="HD345" s="26"/>
      <c r="HE345" s="26"/>
      <c r="HF345" s="26"/>
      <c r="HG345" s="26"/>
      <c r="HH345" s="26"/>
      <c r="HI345" s="26"/>
      <c r="HJ345" s="26"/>
      <c r="HK345" s="26"/>
      <c r="HL345" s="26"/>
      <c r="HM345" s="26"/>
      <c r="HN345" s="26"/>
      <c r="HO345" s="26"/>
      <c r="HP345" s="26"/>
      <c r="HQ345" s="26"/>
      <c r="HR345" s="26"/>
      <c r="HS345" s="26"/>
      <c r="HT345" s="26"/>
      <c r="HU345" s="26"/>
      <c r="HV345" s="26"/>
      <c r="HW345" s="26"/>
      <c r="HX345" s="26"/>
      <c r="HY345" s="26"/>
      <c r="HZ345" s="26"/>
      <c r="IA345" s="26"/>
      <c r="IB345" s="26"/>
      <c r="IC345" s="26"/>
      <c r="ID345" s="26"/>
      <c r="IE345" s="26"/>
      <c r="IF345" s="26"/>
      <c r="IG345" s="26"/>
      <c r="IH345" s="26"/>
      <c r="II345" s="26"/>
      <c r="IJ345" s="26"/>
      <c r="IK345" s="26"/>
      <c r="IL345" s="26"/>
      <c r="IM345" s="26"/>
      <c r="IN345" s="26"/>
      <c r="IO345" s="26"/>
      <c r="IP345" s="26"/>
      <c r="IQ345" s="26"/>
      <c r="IR345" s="26"/>
      <c r="IS345" s="26"/>
      <c r="IT345" s="26"/>
      <c r="IU345" s="26"/>
      <c r="IV345" s="26"/>
      <c r="IW345" s="26"/>
      <c r="IX345" s="26"/>
      <c r="IY345" s="26"/>
      <c r="IZ345" s="26"/>
      <c r="JA345" s="26"/>
      <c r="JB345" s="26"/>
      <c r="JC345" s="26"/>
      <c r="JD345" s="26"/>
      <c r="JE345" s="26"/>
      <c r="JF345" s="26"/>
      <c r="JG345" s="26"/>
      <c r="JH345" s="26"/>
      <c r="JI345" s="26"/>
      <c r="JJ345" s="26"/>
    </row>
    <row r="346" spans="1:270" s="6" customFormat="1" ht="20.100000000000001" customHeight="1" x14ac:dyDescent="0.25">
      <c r="A346" s="7"/>
      <c r="B346" s="20"/>
      <c r="C346" s="76"/>
      <c r="D346" s="76"/>
      <c r="E346" s="76"/>
      <c r="F346" s="7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  <c r="FJ346" s="26"/>
      <c r="FK346" s="26"/>
      <c r="FL346" s="26"/>
      <c r="FM346" s="26"/>
      <c r="FN346" s="26"/>
      <c r="FO346" s="26"/>
      <c r="FP346" s="26"/>
      <c r="FQ346" s="26"/>
      <c r="FR346" s="26"/>
      <c r="FS346" s="26"/>
      <c r="FT346" s="26"/>
      <c r="FU346" s="26"/>
      <c r="FV346" s="26"/>
      <c r="FW346" s="26"/>
      <c r="FX346" s="26"/>
      <c r="FY346" s="26"/>
      <c r="FZ346" s="26"/>
      <c r="GA346" s="26"/>
      <c r="GB346" s="26"/>
      <c r="GC346" s="26"/>
      <c r="GD346" s="26"/>
      <c r="GE346" s="26"/>
      <c r="GF346" s="26"/>
      <c r="GG346" s="26"/>
      <c r="GH346" s="26"/>
      <c r="GI346" s="26"/>
      <c r="GJ346" s="26"/>
      <c r="GK346" s="26"/>
      <c r="GL346" s="26"/>
      <c r="GM346" s="26"/>
      <c r="GN346" s="26"/>
      <c r="GO346" s="26"/>
      <c r="GP346" s="26"/>
      <c r="GQ346" s="26"/>
      <c r="GR346" s="26"/>
      <c r="GS346" s="26"/>
      <c r="GT346" s="26"/>
      <c r="GU346" s="26"/>
      <c r="GV346" s="26"/>
      <c r="GW346" s="26"/>
      <c r="GX346" s="26"/>
      <c r="GY346" s="26"/>
      <c r="GZ346" s="26"/>
      <c r="HA346" s="26"/>
      <c r="HB346" s="26"/>
      <c r="HC346" s="26"/>
      <c r="HD346" s="26"/>
      <c r="HE346" s="26"/>
      <c r="HF346" s="26"/>
      <c r="HG346" s="26"/>
      <c r="HH346" s="26"/>
      <c r="HI346" s="26"/>
      <c r="HJ346" s="26"/>
      <c r="HK346" s="26"/>
      <c r="HL346" s="26"/>
      <c r="HM346" s="26"/>
      <c r="HN346" s="26"/>
      <c r="HO346" s="26"/>
      <c r="HP346" s="26"/>
      <c r="HQ346" s="26"/>
      <c r="HR346" s="26"/>
      <c r="HS346" s="26"/>
      <c r="HT346" s="26"/>
      <c r="HU346" s="26"/>
      <c r="HV346" s="26"/>
      <c r="HW346" s="26"/>
      <c r="HX346" s="26"/>
      <c r="HY346" s="26"/>
      <c r="HZ346" s="26"/>
      <c r="IA346" s="26"/>
      <c r="IB346" s="26"/>
      <c r="IC346" s="26"/>
      <c r="ID346" s="26"/>
      <c r="IE346" s="26"/>
      <c r="IF346" s="26"/>
      <c r="IG346" s="26"/>
      <c r="IH346" s="26"/>
      <c r="II346" s="26"/>
      <c r="IJ346" s="26"/>
      <c r="IK346" s="26"/>
      <c r="IL346" s="26"/>
      <c r="IM346" s="26"/>
      <c r="IN346" s="26"/>
      <c r="IO346" s="26"/>
      <c r="IP346" s="26"/>
      <c r="IQ346" s="26"/>
      <c r="IR346" s="26"/>
      <c r="IS346" s="26"/>
      <c r="IT346" s="26"/>
      <c r="IU346" s="26"/>
      <c r="IV346" s="26"/>
      <c r="IW346" s="26"/>
      <c r="IX346" s="26"/>
      <c r="IY346" s="26"/>
      <c r="IZ346" s="26"/>
      <c r="JA346" s="26"/>
      <c r="JB346" s="26"/>
      <c r="JC346" s="26"/>
      <c r="JD346" s="26"/>
      <c r="JE346" s="26"/>
      <c r="JF346" s="26"/>
      <c r="JG346" s="26"/>
      <c r="JH346" s="26"/>
      <c r="JI346" s="26"/>
      <c r="JJ346" s="26"/>
    </row>
    <row r="347" spans="1:270" s="6" customFormat="1" ht="20.100000000000001" customHeight="1" x14ac:dyDescent="0.25">
      <c r="A347" s="7"/>
      <c r="B347" s="20"/>
      <c r="C347" s="76"/>
      <c r="D347" s="76"/>
      <c r="E347" s="76"/>
      <c r="F347" s="7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  <c r="FJ347" s="26"/>
      <c r="FK347" s="26"/>
      <c r="FL347" s="26"/>
      <c r="FM347" s="26"/>
      <c r="FN347" s="26"/>
      <c r="FO347" s="26"/>
      <c r="FP347" s="26"/>
      <c r="FQ347" s="26"/>
      <c r="FR347" s="26"/>
      <c r="FS347" s="26"/>
      <c r="FT347" s="26"/>
      <c r="FU347" s="26"/>
      <c r="FV347" s="26"/>
      <c r="FW347" s="26"/>
      <c r="FX347" s="26"/>
      <c r="FY347" s="26"/>
      <c r="FZ347" s="26"/>
      <c r="GA347" s="26"/>
      <c r="GB347" s="26"/>
      <c r="GC347" s="26"/>
      <c r="GD347" s="26"/>
      <c r="GE347" s="26"/>
      <c r="GF347" s="26"/>
      <c r="GG347" s="26"/>
      <c r="GH347" s="26"/>
      <c r="GI347" s="26"/>
      <c r="GJ347" s="26"/>
      <c r="GK347" s="26"/>
      <c r="GL347" s="26"/>
      <c r="GM347" s="26"/>
      <c r="GN347" s="26"/>
      <c r="GO347" s="26"/>
      <c r="GP347" s="26"/>
      <c r="GQ347" s="26"/>
      <c r="GR347" s="26"/>
      <c r="GS347" s="26"/>
      <c r="GT347" s="26"/>
      <c r="GU347" s="26"/>
      <c r="GV347" s="26"/>
      <c r="GW347" s="26"/>
      <c r="GX347" s="26"/>
      <c r="GY347" s="26"/>
      <c r="GZ347" s="26"/>
      <c r="HA347" s="26"/>
      <c r="HB347" s="26"/>
      <c r="HC347" s="26"/>
      <c r="HD347" s="26"/>
      <c r="HE347" s="26"/>
      <c r="HF347" s="26"/>
      <c r="HG347" s="26"/>
      <c r="HH347" s="26"/>
      <c r="HI347" s="26"/>
      <c r="HJ347" s="26"/>
      <c r="HK347" s="26"/>
      <c r="HL347" s="26"/>
      <c r="HM347" s="26"/>
      <c r="HN347" s="26"/>
      <c r="HO347" s="26"/>
      <c r="HP347" s="26"/>
      <c r="HQ347" s="26"/>
      <c r="HR347" s="26"/>
      <c r="HS347" s="26"/>
      <c r="HT347" s="26"/>
      <c r="HU347" s="26"/>
      <c r="HV347" s="26"/>
      <c r="HW347" s="26"/>
      <c r="HX347" s="26"/>
      <c r="HY347" s="26"/>
      <c r="HZ347" s="26"/>
      <c r="IA347" s="26"/>
      <c r="IB347" s="26"/>
      <c r="IC347" s="26"/>
      <c r="ID347" s="26"/>
      <c r="IE347" s="26"/>
      <c r="IF347" s="26"/>
      <c r="IG347" s="26"/>
      <c r="IH347" s="26"/>
      <c r="II347" s="26"/>
      <c r="IJ347" s="26"/>
      <c r="IK347" s="26"/>
      <c r="IL347" s="26"/>
      <c r="IM347" s="26"/>
      <c r="IN347" s="26"/>
      <c r="IO347" s="26"/>
      <c r="IP347" s="26"/>
      <c r="IQ347" s="26"/>
      <c r="IR347" s="26"/>
      <c r="IS347" s="26"/>
      <c r="IT347" s="26"/>
      <c r="IU347" s="26"/>
      <c r="IV347" s="26"/>
      <c r="IW347" s="26"/>
      <c r="IX347" s="26"/>
      <c r="IY347" s="26"/>
      <c r="IZ347" s="26"/>
      <c r="JA347" s="26"/>
      <c r="JB347" s="26"/>
      <c r="JC347" s="26"/>
      <c r="JD347" s="26"/>
      <c r="JE347" s="26"/>
      <c r="JF347" s="26"/>
      <c r="JG347" s="26"/>
      <c r="JH347" s="26"/>
      <c r="JI347" s="26"/>
      <c r="JJ347" s="26"/>
    </row>
    <row r="348" spans="1:270" s="6" customFormat="1" ht="20.100000000000001" customHeight="1" x14ac:dyDescent="0.25">
      <c r="A348" s="7"/>
      <c r="B348" s="20"/>
      <c r="C348" s="76"/>
      <c r="D348" s="76"/>
      <c r="E348" s="76"/>
      <c r="F348" s="7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  <c r="FJ348" s="26"/>
      <c r="FK348" s="26"/>
      <c r="FL348" s="26"/>
      <c r="FM348" s="26"/>
      <c r="FN348" s="26"/>
      <c r="FO348" s="26"/>
      <c r="FP348" s="26"/>
      <c r="FQ348" s="26"/>
      <c r="FR348" s="26"/>
      <c r="FS348" s="26"/>
      <c r="FT348" s="26"/>
      <c r="FU348" s="26"/>
      <c r="FV348" s="26"/>
      <c r="FW348" s="26"/>
      <c r="FX348" s="26"/>
      <c r="FY348" s="26"/>
      <c r="FZ348" s="26"/>
      <c r="GA348" s="26"/>
      <c r="GB348" s="26"/>
      <c r="GC348" s="26"/>
      <c r="GD348" s="26"/>
      <c r="GE348" s="26"/>
      <c r="GF348" s="26"/>
      <c r="GG348" s="26"/>
      <c r="GH348" s="26"/>
      <c r="GI348" s="26"/>
      <c r="GJ348" s="26"/>
      <c r="GK348" s="26"/>
      <c r="GL348" s="26"/>
      <c r="GM348" s="26"/>
      <c r="GN348" s="26"/>
      <c r="GO348" s="26"/>
      <c r="GP348" s="26"/>
      <c r="GQ348" s="26"/>
      <c r="GR348" s="26"/>
      <c r="GS348" s="26"/>
      <c r="GT348" s="26"/>
      <c r="GU348" s="26"/>
      <c r="GV348" s="26"/>
      <c r="GW348" s="26"/>
      <c r="GX348" s="26"/>
      <c r="GY348" s="26"/>
      <c r="GZ348" s="26"/>
      <c r="HA348" s="26"/>
      <c r="HB348" s="26"/>
      <c r="HC348" s="26"/>
      <c r="HD348" s="26"/>
      <c r="HE348" s="26"/>
      <c r="HF348" s="26"/>
      <c r="HG348" s="26"/>
      <c r="HH348" s="26"/>
      <c r="HI348" s="26"/>
      <c r="HJ348" s="26"/>
      <c r="HK348" s="26"/>
      <c r="HL348" s="26"/>
      <c r="HM348" s="26"/>
      <c r="HN348" s="26"/>
      <c r="HO348" s="26"/>
      <c r="HP348" s="26"/>
      <c r="HQ348" s="26"/>
      <c r="HR348" s="26"/>
      <c r="HS348" s="26"/>
      <c r="HT348" s="26"/>
      <c r="HU348" s="26"/>
      <c r="HV348" s="26"/>
      <c r="HW348" s="26"/>
      <c r="HX348" s="26"/>
      <c r="HY348" s="26"/>
      <c r="HZ348" s="26"/>
      <c r="IA348" s="26"/>
      <c r="IB348" s="26"/>
      <c r="IC348" s="26"/>
      <c r="ID348" s="26"/>
      <c r="IE348" s="26"/>
      <c r="IF348" s="26"/>
      <c r="IG348" s="26"/>
      <c r="IH348" s="26"/>
      <c r="II348" s="26"/>
      <c r="IJ348" s="26"/>
      <c r="IK348" s="26"/>
      <c r="IL348" s="26"/>
      <c r="IM348" s="26"/>
      <c r="IN348" s="26"/>
      <c r="IO348" s="26"/>
      <c r="IP348" s="26"/>
      <c r="IQ348" s="26"/>
      <c r="IR348" s="26"/>
      <c r="IS348" s="26"/>
      <c r="IT348" s="26"/>
      <c r="IU348" s="26"/>
      <c r="IV348" s="26"/>
      <c r="IW348" s="26"/>
      <c r="IX348" s="26"/>
      <c r="IY348" s="26"/>
      <c r="IZ348" s="26"/>
      <c r="JA348" s="26"/>
      <c r="JB348" s="26"/>
      <c r="JC348" s="26"/>
      <c r="JD348" s="26"/>
      <c r="JE348" s="26"/>
      <c r="JF348" s="26"/>
      <c r="JG348" s="26"/>
      <c r="JH348" s="26"/>
      <c r="JI348" s="26"/>
      <c r="JJ348" s="26"/>
    </row>
    <row r="349" spans="1:270" s="6" customFormat="1" ht="20.100000000000001" customHeight="1" x14ac:dyDescent="0.25">
      <c r="A349" s="7"/>
      <c r="B349" s="20"/>
      <c r="C349" s="76"/>
      <c r="D349" s="76"/>
      <c r="E349" s="76"/>
      <c r="F349" s="7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  <c r="FJ349" s="26"/>
      <c r="FK349" s="26"/>
      <c r="FL349" s="26"/>
      <c r="FM349" s="26"/>
      <c r="FN349" s="26"/>
      <c r="FO349" s="26"/>
      <c r="FP349" s="26"/>
      <c r="FQ349" s="26"/>
      <c r="FR349" s="26"/>
      <c r="FS349" s="26"/>
      <c r="FT349" s="26"/>
      <c r="FU349" s="26"/>
      <c r="FV349" s="26"/>
      <c r="FW349" s="26"/>
      <c r="FX349" s="26"/>
      <c r="FY349" s="26"/>
      <c r="FZ349" s="26"/>
      <c r="GA349" s="26"/>
      <c r="GB349" s="26"/>
      <c r="GC349" s="26"/>
      <c r="GD349" s="26"/>
      <c r="GE349" s="26"/>
      <c r="GF349" s="26"/>
      <c r="GG349" s="26"/>
      <c r="GH349" s="26"/>
      <c r="GI349" s="26"/>
      <c r="GJ349" s="26"/>
      <c r="GK349" s="26"/>
      <c r="GL349" s="26"/>
      <c r="GM349" s="26"/>
      <c r="GN349" s="26"/>
      <c r="GO349" s="26"/>
      <c r="GP349" s="26"/>
      <c r="GQ349" s="26"/>
      <c r="GR349" s="26"/>
      <c r="GS349" s="26"/>
      <c r="GT349" s="26"/>
      <c r="GU349" s="26"/>
      <c r="GV349" s="26"/>
      <c r="GW349" s="26"/>
      <c r="GX349" s="26"/>
      <c r="GY349" s="26"/>
      <c r="GZ349" s="26"/>
      <c r="HA349" s="26"/>
      <c r="HB349" s="26"/>
      <c r="HC349" s="26"/>
      <c r="HD349" s="26"/>
      <c r="HE349" s="26"/>
      <c r="HF349" s="26"/>
      <c r="HG349" s="26"/>
      <c r="HH349" s="26"/>
      <c r="HI349" s="26"/>
      <c r="HJ349" s="26"/>
      <c r="HK349" s="26"/>
      <c r="HL349" s="26"/>
      <c r="HM349" s="26"/>
      <c r="HN349" s="26"/>
      <c r="HO349" s="26"/>
      <c r="HP349" s="26"/>
      <c r="HQ349" s="26"/>
      <c r="HR349" s="26"/>
      <c r="HS349" s="26"/>
      <c r="HT349" s="26"/>
      <c r="HU349" s="26"/>
      <c r="HV349" s="26"/>
      <c r="HW349" s="26"/>
      <c r="HX349" s="26"/>
      <c r="HY349" s="26"/>
      <c r="HZ349" s="26"/>
      <c r="IA349" s="26"/>
      <c r="IB349" s="26"/>
      <c r="IC349" s="26"/>
      <c r="ID349" s="26"/>
      <c r="IE349" s="26"/>
      <c r="IF349" s="26"/>
      <c r="IG349" s="26"/>
      <c r="IH349" s="26"/>
      <c r="II349" s="26"/>
      <c r="IJ349" s="26"/>
      <c r="IK349" s="26"/>
      <c r="IL349" s="26"/>
      <c r="IM349" s="26"/>
      <c r="IN349" s="26"/>
      <c r="IO349" s="26"/>
      <c r="IP349" s="26"/>
      <c r="IQ349" s="26"/>
      <c r="IR349" s="26"/>
      <c r="IS349" s="26"/>
      <c r="IT349" s="26"/>
      <c r="IU349" s="26"/>
      <c r="IV349" s="26"/>
      <c r="IW349" s="26"/>
      <c r="IX349" s="26"/>
      <c r="IY349" s="26"/>
      <c r="IZ349" s="26"/>
      <c r="JA349" s="26"/>
      <c r="JB349" s="26"/>
      <c r="JC349" s="26"/>
      <c r="JD349" s="26"/>
      <c r="JE349" s="26"/>
      <c r="JF349" s="26"/>
      <c r="JG349" s="26"/>
      <c r="JH349" s="26"/>
      <c r="JI349" s="26"/>
      <c r="JJ349" s="26"/>
    </row>
    <row r="350" spans="1:270" s="6" customFormat="1" ht="20.100000000000001" customHeight="1" x14ac:dyDescent="0.25">
      <c r="A350" s="7"/>
      <c r="B350" s="20"/>
      <c r="C350" s="76"/>
      <c r="D350" s="76"/>
      <c r="E350" s="76"/>
      <c r="F350" s="7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  <c r="FJ350" s="26"/>
      <c r="FK350" s="26"/>
      <c r="FL350" s="26"/>
      <c r="FM350" s="26"/>
      <c r="FN350" s="26"/>
      <c r="FO350" s="26"/>
      <c r="FP350" s="26"/>
      <c r="FQ350" s="26"/>
      <c r="FR350" s="26"/>
      <c r="FS350" s="26"/>
      <c r="FT350" s="26"/>
      <c r="FU350" s="26"/>
      <c r="FV350" s="26"/>
      <c r="FW350" s="26"/>
      <c r="FX350" s="26"/>
      <c r="FY350" s="26"/>
      <c r="FZ350" s="26"/>
      <c r="GA350" s="26"/>
      <c r="GB350" s="26"/>
      <c r="GC350" s="26"/>
      <c r="GD350" s="26"/>
      <c r="GE350" s="26"/>
      <c r="GF350" s="26"/>
      <c r="GG350" s="26"/>
      <c r="GH350" s="26"/>
      <c r="GI350" s="26"/>
      <c r="GJ350" s="26"/>
      <c r="GK350" s="26"/>
      <c r="GL350" s="26"/>
      <c r="GM350" s="26"/>
      <c r="GN350" s="26"/>
      <c r="GO350" s="26"/>
      <c r="GP350" s="26"/>
      <c r="GQ350" s="26"/>
      <c r="GR350" s="26"/>
      <c r="GS350" s="26"/>
      <c r="GT350" s="26"/>
      <c r="GU350" s="26"/>
      <c r="GV350" s="26"/>
      <c r="GW350" s="26"/>
      <c r="GX350" s="26"/>
      <c r="GY350" s="26"/>
      <c r="GZ350" s="26"/>
      <c r="HA350" s="26"/>
      <c r="HB350" s="26"/>
      <c r="HC350" s="26"/>
      <c r="HD350" s="26"/>
      <c r="HE350" s="26"/>
      <c r="HF350" s="26"/>
      <c r="HG350" s="26"/>
      <c r="HH350" s="26"/>
      <c r="HI350" s="26"/>
      <c r="HJ350" s="26"/>
      <c r="HK350" s="26"/>
      <c r="HL350" s="26"/>
      <c r="HM350" s="26"/>
      <c r="HN350" s="26"/>
      <c r="HO350" s="26"/>
      <c r="HP350" s="26"/>
      <c r="HQ350" s="26"/>
      <c r="HR350" s="26"/>
      <c r="HS350" s="26"/>
      <c r="HT350" s="26"/>
      <c r="HU350" s="26"/>
      <c r="HV350" s="26"/>
      <c r="HW350" s="26"/>
      <c r="HX350" s="26"/>
      <c r="HY350" s="26"/>
      <c r="HZ350" s="26"/>
      <c r="IA350" s="26"/>
      <c r="IB350" s="26"/>
      <c r="IC350" s="26"/>
      <c r="ID350" s="26"/>
      <c r="IE350" s="26"/>
      <c r="IF350" s="26"/>
      <c r="IG350" s="26"/>
      <c r="IH350" s="26"/>
      <c r="II350" s="26"/>
      <c r="IJ350" s="26"/>
      <c r="IK350" s="26"/>
      <c r="IL350" s="26"/>
      <c r="IM350" s="26"/>
      <c r="IN350" s="26"/>
      <c r="IO350" s="26"/>
      <c r="IP350" s="26"/>
      <c r="IQ350" s="26"/>
      <c r="IR350" s="26"/>
      <c r="IS350" s="26"/>
      <c r="IT350" s="26"/>
      <c r="IU350" s="26"/>
      <c r="IV350" s="26"/>
      <c r="IW350" s="26"/>
      <c r="IX350" s="26"/>
      <c r="IY350" s="26"/>
      <c r="IZ350" s="26"/>
      <c r="JA350" s="26"/>
      <c r="JB350" s="26"/>
      <c r="JC350" s="26"/>
      <c r="JD350" s="26"/>
      <c r="JE350" s="26"/>
      <c r="JF350" s="26"/>
      <c r="JG350" s="26"/>
      <c r="JH350" s="26"/>
      <c r="JI350" s="26"/>
      <c r="JJ350" s="26"/>
    </row>
    <row r="351" spans="1:270" s="6" customFormat="1" ht="20.100000000000001" customHeight="1" x14ac:dyDescent="0.25">
      <c r="A351" s="7"/>
      <c r="B351" s="20"/>
      <c r="C351" s="76"/>
      <c r="D351" s="76"/>
      <c r="E351" s="76"/>
      <c r="F351" s="7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  <c r="FJ351" s="26"/>
      <c r="FK351" s="26"/>
      <c r="FL351" s="26"/>
      <c r="FM351" s="26"/>
      <c r="FN351" s="26"/>
      <c r="FO351" s="26"/>
      <c r="FP351" s="26"/>
      <c r="FQ351" s="26"/>
      <c r="FR351" s="26"/>
      <c r="FS351" s="26"/>
      <c r="FT351" s="26"/>
      <c r="FU351" s="26"/>
      <c r="FV351" s="26"/>
      <c r="FW351" s="26"/>
      <c r="FX351" s="26"/>
      <c r="FY351" s="26"/>
      <c r="FZ351" s="26"/>
      <c r="GA351" s="26"/>
      <c r="GB351" s="26"/>
      <c r="GC351" s="26"/>
      <c r="GD351" s="26"/>
      <c r="GE351" s="26"/>
      <c r="GF351" s="26"/>
      <c r="GG351" s="26"/>
      <c r="GH351" s="26"/>
      <c r="GI351" s="26"/>
      <c r="GJ351" s="26"/>
      <c r="GK351" s="26"/>
      <c r="GL351" s="26"/>
      <c r="GM351" s="26"/>
      <c r="GN351" s="26"/>
      <c r="GO351" s="26"/>
      <c r="GP351" s="26"/>
      <c r="GQ351" s="26"/>
      <c r="GR351" s="26"/>
      <c r="GS351" s="26"/>
      <c r="GT351" s="26"/>
      <c r="GU351" s="26"/>
      <c r="GV351" s="26"/>
      <c r="GW351" s="26"/>
      <c r="GX351" s="26"/>
      <c r="GY351" s="26"/>
      <c r="GZ351" s="26"/>
      <c r="HA351" s="26"/>
      <c r="HB351" s="26"/>
      <c r="HC351" s="26"/>
      <c r="HD351" s="26"/>
      <c r="HE351" s="26"/>
      <c r="HF351" s="26"/>
      <c r="HG351" s="26"/>
      <c r="HH351" s="26"/>
      <c r="HI351" s="26"/>
      <c r="HJ351" s="26"/>
      <c r="HK351" s="26"/>
      <c r="HL351" s="26"/>
      <c r="HM351" s="26"/>
      <c r="HN351" s="26"/>
      <c r="HO351" s="26"/>
      <c r="HP351" s="26"/>
      <c r="HQ351" s="26"/>
      <c r="HR351" s="26"/>
      <c r="HS351" s="26"/>
      <c r="HT351" s="26"/>
      <c r="HU351" s="26"/>
      <c r="HV351" s="26"/>
      <c r="HW351" s="26"/>
      <c r="HX351" s="26"/>
      <c r="HY351" s="26"/>
      <c r="HZ351" s="26"/>
      <c r="IA351" s="26"/>
      <c r="IB351" s="26"/>
      <c r="IC351" s="26"/>
      <c r="ID351" s="26"/>
      <c r="IE351" s="26"/>
      <c r="IF351" s="26"/>
      <c r="IG351" s="26"/>
      <c r="IH351" s="26"/>
      <c r="II351" s="26"/>
      <c r="IJ351" s="26"/>
      <c r="IK351" s="26"/>
      <c r="IL351" s="26"/>
      <c r="IM351" s="26"/>
      <c r="IN351" s="26"/>
      <c r="IO351" s="26"/>
      <c r="IP351" s="26"/>
      <c r="IQ351" s="26"/>
      <c r="IR351" s="26"/>
      <c r="IS351" s="26"/>
      <c r="IT351" s="26"/>
      <c r="IU351" s="26"/>
      <c r="IV351" s="26"/>
      <c r="IW351" s="26"/>
      <c r="IX351" s="26"/>
      <c r="IY351" s="26"/>
      <c r="IZ351" s="26"/>
      <c r="JA351" s="26"/>
      <c r="JB351" s="26"/>
      <c r="JC351" s="26"/>
      <c r="JD351" s="26"/>
      <c r="JE351" s="26"/>
      <c r="JF351" s="26"/>
      <c r="JG351" s="26"/>
      <c r="JH351" s="26"/>
      <c r="JI351" s="26"/>
      <c r="JJ351" s="26"/>
    </row>
    <row r="352" spans="1:270" s="6" customFormat="1" ht="20.100000000000001" customHeight="1" x14ac:dyDescent="0.25">
      <c r="A352" s="7"/>
      <c r="B352" s="20"/>
      <c r="C352" s="76"/>
      <c r="D352" s="76"/>
      <c r="E352" s="76"/>
      <c r="F352" s="7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  <c r="FJ352" s="26"/>
      <c r="FK352" s="26"/>
      <c r="FL352" s="26"/>
      <c r="FM352" s="26"/>
      <c r="FN352" s="26"/>
      <c r="FO352" s="26"/>
      <c r="FP352" s="26"/>
      <c r="FQ352" s="26"/>
      <c r="FR352" s="26"/>
      <c r="FS352" s="26"/>
      <c r="FT352" s="26"/>
      <c r="FU352" s="26"/>
      <c r="FV352" s="26"/>
      <c r="FW352" s="26"/>
      <c r="FX352" s="26"/>
      <c r="FY352" s="26"/>
      <c r="FZ352" s="26"/>
      <c r="GA352" s="26"/>
      <c r="GB352" s="26"/>
      <c r="GC352" s="26"/>
      <c r="GD352" s="26"/>
      <c r="GE352" s="26"/>
      <c r="GF352" s="26"/>
      <c r="GG352" s="26"/>
      <c r="GH352" s="26"/>
      <c r="GI352" s="26"/>
      <c r="GJ352" s="26"/>
      <c r="GK352" s="26"/>
      <c r="GL352" s="26"/>
      <c r="GM352" s="26"/>
      <c r="GN352" s="26"/>
      <c r="GO352" s="26"/>
      <c r="GP352" s="26"/>
      <c r="GQ352" s="26"/>
      <c r="GR352" s="26"/>
      <c r="GS352" s="26"/>
      <c r="GT352" s="26"/>
      <c r="GU352" s="26"/>
      <c r="GV352" s="26"/>
      <c r="GW352" s="26"/>
      <c r="GX352" s="26"/>
      <c r="GY352" s="26"/>
      <c r="GZ352" s="26"/>
      <c r="HA352" s="26"/>
      <c r="HB352" s="26"/>
      <c r="HC352" s="26"/>
      <c r="HD352" s="26"/>
      <c r="HE352" s="26"/>
      <c r="HF352" s="26"/>
      <c r="HG352" s="26"/>
      <c r="HH352" s="26"/>
      <c r="HI352" s="26"/>
      <c r="HJ352" s="26"/>
      <c r="HK352" s="26"/>
      <c r="HL352" s="26"/>
      <c r="HM352" s="26"/>
      <c r="HN352" s="26"/>
      <c r="HO352" s="26"/>
      <c r="HP352" s="26"/>
      <c r="HQ352" s="26"/>
      <c r="HR352" s="26"/>
      <c r="HS352" s="26"/>
      <c r="HT352" s="26"/>
      <c r="HU352" s="26"/>
      <c r="HV352" s="26"/>
      <c r="HW352" s="26"/>
      <c r="HX352" s="26"/>
      <c r="HY352" s="26"/>
      <c r="HZ352" s="26"/>
      <c r="IA352" s="26"/>
      <c r="IB352" s="26"/>
      <c r="IC352" s="26"/>
      <c r="ID352" s="26"/>
      <c r="IE352" s="26"/>
      <c r="IF352" s="26"/>
      <c r="IG352" s="26"/>
      <c r="IH352" s="26"/>
      <c r="II352" s="26"/>
      <c r="IJ352" s="26"/>
      <c r="IK352" s="26"/>
      <c r="IL352" s="26"/>
      <c r="IM352" s="26"/>
      <c r="IN352" s="26"/>
      <c r="IO352" s="26"/>
      <c r="IP352" s="26"/>
      <c r="IQ352" s="26"/>
      <c r="IR352" s="26"/>
      <c r="IS352" s="26"/>
      <c r="IT352" s="26"/>
      <c r="IU352" s="26"/>
      <c r="IV352" s="26"/>
      <c r="IW352" s="26"/>
      <c r="IX352" s="26"/>
      <c r="IY352" s="26"/>
      <c r="IZ352" s="26"/>
      <c r="JA352" s="26"/>
      <c r="JB352" s="26"/>
      <c r="JC352" s="26"/>
      <c r="JD352" s="26"/>
      <c r="JE352" s="26"/>
      <c r="JF352" s="26"/>
      <c r="JG352" s="26"/>
      <c r="JH352" s="26"/>
      <c r="JI352" s="26"/>
      <c r="JJ352" s="26"/>
    </row>
    <row r="353" spans="1:270" s="6" customFormat="1" ht="20.100000000000001" customHeight="1" x14ac:dyDescent="0.25">
      <c r="A353" s="7"/>
      <c r="B353" s="20"/>
      <c r="C353" s="76"/>
      <c r="D353" s="76"/>
      <c r="E353" s="76"/>
      <c r="F353" s="7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  <c r="FJ353" s="26"/>
      <c r="FK353" s="26"/>
      <c r="FL353" s="26"/>
      <c r="FM353" s="26"/>
      <c r="FN353" s="26"/>
      <c r="FO353" s="26"/>
      <c r="FP353" s="26"/>
      <c r="FQ353" s="26"/>
      <c r="FR353" s="26"/>
      <c r="FS353" s="26"/>
      <c r="FT353" s="26"/>
      <c r="FU353" s="26"/>
      <c r="FV353" s="26"/>
      <c r="FW353" s="26"/>
      <c r="FX353" s="26"/>
      <c r="FY353" s="26"/>
      <c r="FZ353" s="26"/>
      <c r="GA353" s="26"/>
      <c r="GB353" s="26"/>
      <c r="GC353" s="26"/>
      <c r="GD353" s="26"/>
      <c r="GE353" s="26"/>
      <c r="GF353" s="26"/>
      <c r="GG353" s="26"/>
      <c r="GH353" s="26"/>
      <c r="GI353" s="26"/>
      <c r="GJ353" s="26"/>
      <c r="GK353" s="26"/>
      <c r="GL353" s="26"/>
      <c r="GM353" s="26"/>
      <c r="GN353" s="26"/>
      <c r="GO353" s="26"/>
      <c r="GP353" s="26"/>
      <c r="GQ353" s="26"/>
      <c r="GR353" s="26"/>
      <c r="GS353" s="26"/>
      <c r="GT353" s="26"/>
      <c r="GU353" s="26"/>
      <c r="GV353" s="26"/>
      <c r="GW353" s="26"/>
      <c r="GX353" s="26"/>
      <c r="GY353" s="26"/>
      <c r="GZ353" s="26"/>
      <c r="HA353" s="26"/>
      <c r="HB353" s="26"/>
      <c r="HC353" s="26"/>
      <c r="HD353" s="26"/>
      <c r="HE353" s="26"/>
      <c r="HF353" s="26"/>
      <c r="HG353" s="26"/>
      <c r="HH353" s="26"/>
      <c r="HI353" s="26"/>
      <c r="HJ353" s="26"/>
      <c r="HK353" s="26"/>
      <c r="HL353" s="26"/>
      <c r="HM353" s="26"/>
      <c r="HN353" s="26"/>
      <c r="HO353" s="26"/>
      <c r="HP353" s="26"/>
      <c r="HQ353" s="26"/>
      <c r="HR353" s="26"/>
      <c r="HS353" s="26"/>
      <c r="HT353" s="26"/>
      <c r="HU353" s="26"/>
      <c r="HV353" s="26"/>
      <c r="HW353" s="26"/>
      <c r="HX353" s="26"/>
      <c r="HY353" s="26"/>
      <c r="HZ353" s="26"/>
      <c r="IA353" s="26"/>
      <c r="IB353" s="26"/>
      <c r="IC353" s="26"/>
      <c r="ID353" s="26"/>
      <c r="IE353" s="26"/>
      <c r="IF353" s="26"/>
      <c r="IG353" s="26"/>
      <c r="IH353" s="26"/>
      <c r="II353" s="26"/>
      <c r="IJ353" s="26"/>
      <c r="IK353" s="26"/>
      <c r="IL353" s="26"/>
      <c r="IM353" s="26"/>
      <c r="IN353" s="26"/>
      <c r="IO353" s="26"/>
      <c r="IP353" s="26"/>
      <c r="IQ353" s="26"/>
      <c r="IR353" s="26"/>
      <c r="IS353" s="26"/>
      <c r="IT353" s="26"/>
      <c r="IU353" s="26"/>
      <c r="IV353" s="26"/>
      <c r="IW353" s="26"/>
      <c r="IX353" s="26"/>
      <c r="IY353" s="26"/>
      <c r="IZ353" s="26"/>
      <c r="JA353" s="26"/>
      <c r="JB353" s="26"/>
      <c r="JC353" s="26"/>
      <c r="JD353" s="26"/>
      <c r="JE353" s="26"/>
      <c r="JF353" s="26"/>
      <c r="JG353" s="26"/>
      <c r="JH353" s="26"/>
      <c r="JI353" s="26"/>
      <c r="JJ353" s="26"/>
    </row>
    <row r="354" spans="1:270" s="6" customFormat="1" ht="20.100000000000001" customHeight="1" x14ac:dyDescent="0.25">
      <c r="A354" s="7"/>
      <c r="B354" s="20"/>
      <c r="C354" s="76"/>
      <c r="D354" s="76"/>
      <c r="E354" s="76"/>
      <c r="F354" s="7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  <c r="FJ354" s="26"/>
      <c r="FK354" s="26"/>
      <c r="FL354" s="26"/>
      <c r="FM354" s="26"/>
      <c r="FN354" s="26"/>
      <c r="FO354" s="26"/>
      <c r="FP354" s="26"/>
      <c r="FQ354" s="26"/>
      <c r="FR354" s="26"/>
      <c r="FS354" s="26"/>
      <c r="FT354" s="26"/>
      <c r="FU354" s="26"/>
      <c r="FV354" s="26"/>
      <c r="FW354" s="26"/>
      <c r="FX354" s="26"/>
      <c r="FY354" s="26"/>
      <c r="FZ354" s="26"/>
      <c r="GA354" s="26"/>
      <c r="GB354" s="26"/>
      <c r="GC354" s="26"/>
      <c r="GD354" s="26"/>
      <c r="GE354" s="26"/>
      <c r="GF354" s="26"/>
      <c r="GG354" s="26"/>
      <c r="GH354" s="26"/>
      <c r="GI354" s="26"/>
      <c r="GJ354" s="26"/>
      <c r="GK354" s="26"/>
      <c r="GL354" s="26"/>
      <c r="GM354" s="26"/>
      <c r="GN354" s="26"/>
      <c r="GO354" s="26"/>
      <c r="GP354" s="26"/>
      <c r="GQ354" s="26"/>
      <c r="GR354" s="26"/>
      <c r="GS354" s="26"/>
      <c r="GT354" s="26"/>
      <c r="GU354" s="26"/>
      <c r="GV354" s="26"/>
      <c r="GW354" s="26"/>
      <c r="GX354" s="26"/>
      <c r="GY354" s="26"/>
      <c r="GZ354" s="26"/>
      <c r="HA354" s="26"/>
      <c r="HB354" s="26"/>
      <c r="HC354" s="26"/>
      <c r="HD354" s="26"/>
      <c r="HE354" s="26"/>
      <c r="HF354" s="26"/>
      <c r="HG354" s="26"/>
      <c r="HH354" s="26"/>
      <c r="HI354" s="26"/>
      <c r="HJ354" s="26"/>
      <c r="HK354" s="26"/>
      <c r="HL354" s="26"/>
      <c r="HM354" s="26"/>
      <c r="HN354" s="26"/>
      <c r="HO354" s="26"/>
      <c r="HP354" s="26"/>
      <c r="HQ354" s="26"/>
      <c r="HR354" s="26"/>
      <c r="HS354" s="26"/>
      <c r="HT354" s="26"/>
      <c r="HU354" s="26"/>
      <c r="HV354" s="26"/>
      <c r="HW354" s="26"/>
      <c r="HX354" s="26"/>
      <c r="HY354" s="26"/>
      <c r="HZ354" s="26"/>
      <c r="IA354" s="26"/>
      <c r="IB354" s="26"/>
      <c r="IC354" s="26"/>
      <c r="ID354" s="26"/>
      <c r="IE354" s="26"/>
      <c r="IF354" s="26"/>
      <c r="IG354" s="26"/>
      <c r="IH354" s="26"/>
      <c r="II354" s="26"/>
      <c r="IJ354" s="26"/>
      <c r="IK354" s="26"/>
      <c r="IL354" s="26"/>
      <c r="IM354" s="26"/>
      <c r="IN354" s="26"/>
      <c r="IO354" s="26"/>
      <c r="IP354" s="26"/>
      <c r="IQ354" s="26"/>
      <c r="IR354" s="26"/>
      <c r="IS354" s="26"/>
      <c r="IT354" s="26"/>
      <c r="IU354" s="26"/>
      <c r="IV354" s="26"/>
      <c r="IW354" s="26"/>
      <c r="IX354" s="26"/>
      <c r="IY354" s="26"/>
      <c r="IZ354" s="26"/>
      <c r="JA354" s="26"/>
      <c r="JB354" s="26"/>
      <c r="JC354" s="26"/>
      <c r="JD354" s="26"/>
      <c r="JE354" s="26"/>
      <c r="JF354" s="26"/>
      <c r="JG354" s="26"/>
      <c r="JH354" s="26"/>
      <c r="JI354" s="26"/>
      <c r="JJ354" s="26"/>
    </row>
    <row r="355" spans="1:270" s="6" customFormat="1" ht="20.100000000000001" customHeight="1" x14ac:dyDescent="0.25">
      <c r="A355" s="7"/>
      <c r="B355" s="20"/>
      <c r="C355" s="76"/>
      <c r="D355" s="76"/>
      <c r="E355" s="76"/>
      <c r="F355" s="7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  <c r="FJ355" s="26"/>
      <c r="FK355" s="26"/>
      <c r="FL355" s="26"/>
      <c r="FM355" s="26"/>
      <c r="FN355" s="26"/>
      <c r="FO355" s="26"/>
      <c r="FP355" s="26"/>
      <c r="FQ355" s="26"/>
      <c r="FR355" s="26"/>
      <c r="FS355" s="26"/>
      <c r="FT355" s="26"/>
      <c r="FU355" s="26"/>
      <c r="FV355" s="26"/>
      <c r="FW355" s="26"/>
      <c r="FX355" s="26"/>
      <c r="FY355" s="26"/>
      <c r="FZ355" s="26"/>
      <c r="GA355" s="26"/>
      <c r="GB355" s="26"/>
      <c r="GC355" s="26"/>
      <c r="GD355" s="26"/>
      <c r="GE355" s="26"/>
      <c r="GF355" s="26"/>
      <c r="GG355" s="26"/>
      <c r="GH355" s="26"/>
      <c r="GI355" s="26"/>
      <c r="GJ355" s="26"/>
      <c r="GK355" s="26"/>
      <c r="GL355" s="26"/>
      <c r="GM355" s="26"/>
      <c r="GN355" s="26"/>
      <c r="GO355" s="26"/>
      <c r="GP355" s="26"/>
      <c r="GQ355" s="26"/>
      <c r="GR355" s="26"/>
      <c r="GS355" s="26"/>
      <c r="GT355" s="26"/>
      <c r="GU355" s="26"/>
      <c r="GV355" s="26"/>
      <c r="GW355" s="26"/>
      <c r="GX355" s="26"/>
      <c r="GY355" s="26"/>
      <c r="GZ355" s="26"/>
      <c r="HA355" s="26"/>
      <c r="HB355" s="26"/>
      <c r="HC355" s="26"/>
      <c r="HD355" s="26"/>
      <c r="HE355" s="26"/>
      <c r="HF355" s="26"/>
      <c r="HG355" s="26"/>
      <c r="HH355" s="26"/>
      <c r="HI355" s="26"/>
      <c r="HJ355" s="26"/>
      <c r="HK355" s="26"/>
      <c r="HL355" s="26"/>
      <c r="HM355" s="26"/>
      <c r="HN355" s="26"/>
      <c r="HO355" s="26"/>
      <c r="HP355" s="26"/>
      <c r="HQ355" s="26"/>
      <c r="HR355" s="26"/>
      <c r="HS355" s="26"/>
      <c r="HT355" s="26"/>
      <c r="HU355" s="26"/>
      <c r="HV355" s="26"/>
      <c r="HW355" s="26"/>
      <c r="HX355" s="26"/>
      <c r="HY355" s="26"/>
      <c r="HZ355" s="26"/>
      <c r="IA355" s="26"/>
      <c r="IB355" s="26"/>
      <c r="IC355" s="26"/>
      <c r="ID355" s="26"/>
      <c r="IE355" s="26"/>
      <c r="IF355" s="26"/>
      <c r="IG355" s="26"/>
      <c r="IH355" s="26"/>
      <c r="II355" s="26"/>
      <c r="IJ355" s="26"/>
      <c r="IK355" s="26"/>
      <c r="IL355" s="26"/>
      <c r="IM355" s="26"/>
      <c r="IN355" s="26"/>
      <c r="IO355" s="26"/>
      <c r="IP355" s="26"/>
      <c r="IQ355" s="26"/>
      <c r="IR355" s="26"/>
      <c r="IS355" s="26"/>
      <c r="IT355" s="26"/>
      <c r="IU355" s="26"/>
      <c r="IV355" s="26"/>
      <c r="IW355" s="26"/>
      <c r="IX355" s="26"/>
      <c r="IY355" s="26"/>
      <c r="IZ355" s="26"/>
      <c r="JA355" s="26"/>
      <c r="JB355" s="26"/>
      <c r="JC355" s="26"/>
      <c r="JD355" s="26"/>
      <c r="JE355" s="26"/>
      <c r="JF355" s="26"/>
      <c r="JG355" s="26"/>
      <c r="JH355" s="26"/>
      <c r="JI355" s="26"/>
      <c r="JJ355" s="26"/>
    </row>
    <row r="356" spans="1:270" s="6" customFormat="1" ht="20.100000000000001" customHeight="1" x14ac:dyDescent="0.25">
      <c r="A356" s="7"/>
      <c r="B356" s="20"/>
      <c r="C356" s="76"/>
      <c r="D356" s="76"/>
      <c r="E356" s="76"/>
      <c r="F356" s="7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  <c r="FJ356" s="26"/>
      <c r="FK356" s="26"/>
      <c r="FL356" s="26"/>
      <c r="FM356" s="26"/>
      <c r="FN356" s="26"/>
      <c r="FO356" s="26"/>
      <c r="FP356" s="26"/>
      <c r="FQ356" s="26"/>
      <c r="FR356" s="26"/>
      <c r="FS356" s="26"/>
      <c r="FT356" s="26"/>
      <c r="FU356" s="26"/>
      <c r="FV356" s="26"/>
      <c r="FW356" s="26"/>
      <c r="FX356" s="26"/>
      <c r="FY356" s="26"/>
      <c r="FZ356" s="26"/>
      <c r="GA356" s="26"/>
      <c r="GB356" s="26"/>
      <c r="GC356" s="26"/>
      <c r="GD356" s="26"/>
      <c r="GE356" s="26"/>
      <c r="GF356" s="26"/>
      <c r="GG356" s="26"/>
      <c r="GH356" s="26"/>
      <c r="GI356" s="26"/>
      <c r="GJ356" s="26"/>
      <c r="GK356" s="26"/>
      <c r="GL356" s="26"/>
      <c r="GM356" s="26"/>
      <c r="GN356" s="26"/>
      <c r="GO356" s="26"/>
      <c r="GP356" s="26"/>
      <c r="GQ356" s="26"/>
      <c r="GR356" s="26"/>
      <c r="GS356" s="26"/>
      <c r="GT356" s="26"/>
      <c r="GU356" s="26"/>
      <c r="GV356" s="26"/>
      <c r="GW356" s="26"/>
      <c r="GX356" s="26"/>
      <c r="GY356" s="26"/>
      <c r="GZ356" s="26"/>
      <c r="HA356" s="26"/>
      <c r="HB356" s="26"/>
      <c r="HC356" s="26"/>
      <c r="HD356" s="26"/>
      <c r="HE356" s="26"/>
      <c r="HF356" s="26"/>
      <c r="HG356" s="26"/>
      <c r="HH356" s="26"/>
      <c r="HI356" s="26"/>
      <c r="HJ356" s="26"/>
      <c r="HK356" s="26"/>
      <c r="HL356" s="26"/>
      <c r="HM356" s="26"/>
      <c r="HN356" s="26"/>
      <c r="HO356" s="26"/>
      <c r="HP356" s="26"/>
      <c r="HQ356" s="26"/>
      <c r="HR356" s="26"/>
      <c r="HS356" s="26"/>
      <c r="HT356" s="26"/>
      <c r="HU356" s="26"/>
      <c r="HV356" s="26"/>
      <c r="HW356" s="26"/>
      <c r="HX356" s="26"/>
      <c r="HY356" s="26"/>
      <c r="HZ356" s="26"/>
      <c r="IA356" s="26"/>
      <c r="IB356" s="26"/>
      <c r="IC356" s="26"/>
      <c r="ID356" s="26"/>
      <c r="IE356" s="26"/>
      <c r="IF356" s="26"/>
      <c r="IG356" s="26"/>
      <c r="IH356" s="26"/>
      <c r="II356" s="26"/>
      <c r="IJ356" s="26"/>
      <c r="IK356" s="26"/>
      <c r="IL356" s="26"/>
      <c r="IM356" s="26"/>
      <c r="IN356" s="26"/>
      <c r="IO356" s="26"/>
      <c r="IP356" s="26"/>
      <c r="IQ356" s="26"/>
      <c r="IR356" s="26"/>
      <c r="IS356" s="26"/>
      <c r="IT356" s="26"/>
      <c r="IU356" s="26"/>
      <c r="IV356" s="26"/>
      <c r="IW356" s="26"/>
      <c r="IX356" s="26"/>
      <c r="IY356" s="26"/>
      <c r="IZ356" s="26"/>
      <c r="JA356" s="26"/>
      <c r="JB356" s="26"/>
      <c r="JC356" s="26"/>
      <c r="JD356" s="26"/>
      <c r="JE356" s="26"/>
      <c r="JF356" s="26"/>
      <c r="JG356" s="26"/>
      <c r="JH356" s="26"/>
      <c r="JI356" s="26"/>
      <c r="JJ356" s="26"/>
    </row>
    <row r="357" spans="1:270" s="6" customFormat="1" ht="20.100000000000001" customHeight="1" x14ac:dyDescent="0.25">
      <c r="A357" s="7"/>
      <c r="B357" s="20"/>
      <c r="C357" s="76"/>
      <c r="D357" s="76"/>
      <c r="E357" s="76"/>
      <c r="F357" s="7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  <c r="FJ357" s="26"/>
      <c r="FK357" s="26"/>
      <c r="FL357" s="26"/>
      <c r="FM357" s="26"/>
      <c r="FN357" s="26"/>
      <c r="FO357" s="26"/>
      <c r="FP357" s="26"/>
      <c r="FQ357" s="26"/>
      <c r="FR357" s="26"/>
      <c r="FS357" s="26"/>
      <c r="FT357" s="26"/>
      <c r="FU357" s="26"/>
      <c r="FV357" s="26"/>
      <c r="FW357" s="26"/>
      <c r="FX357" s="26"/>
      <c r="FY357" s="26"/>
      <c r="FZ357" s="26"/>
      <c r="GA357" s="26"/>
      <c r="GB357" s="26"/>
      <c r="GC357" s="26"/>
      <c r="GD357" s="26"/>
      <c r="GE357" s="26"/>
      <c r="GF357" s="26"/>
      <c r="GG357" s="26"/>
      <c r="GH357" s="26"/>
      <c r="GI357" s="26"/>
      <c r="GJ357" s="26"/>
      <c r="GK357" s="26"/>
      <c r="GL357" s="26"/>
      <c r="GM357" s="26"/>
      <c r="GN357" s="26"/>
      <c r="GO357" s="26"/>
      <c r="GP357" s="26"/>
      <c r="GQ357" s="26"/>
      <c r="GR357" s="26"/>
      <c r="GS357" s="26"/>
      <c r="GT357" s="26"/>
      <c r="GU357" s="26"/>
      <c r="GV357" s="26"/>
      <c r="GW357" s="26"/>
      <c r="GX357" s="26"/>
      <c r="GY357" s="26"/>
      <c r="GZ357" s="26"/>
      <c r="HA357" s="26"/>
      <c r="HB357" s="26"/>
      <c r="HC357" s="26"/>
      <c r="HD357" s="26"/>
      <c r="HE357" s="26"/>
      <c r="HF357" s="26"/>
      <c r="HG357" s="26"/>
      <c r="HH357" s="26"/>
      <c r="HI357" s="26"/>
      <c r="HJ357" s="26"/>
      <c r="HK357" s="26"/>
      <c r="HL357" s="26"/>
      <c r="HM357" s="26"/>
      <c r="HN357" s="26"/>
      <c r="HO357" s="26"/>
      <c r="HP357" s="26"/>
      <c r="HQ357" s="26"/>
      <c r="HR357" s="26"/>
      <c r="HS357" s="26"/>
      <c r="HT357" s="26"/>
      <c r="HU357" s="26"/>
      <c r="HV357" s="26"/>
      <c r="HW357" s="26"/>
      <c r="HX357" s="26"/>
      <c r="HY357" s="26"/>
      <c r="HZ357" s="26"/>
      <c r="IA357" s="26"/>
      <c r="IB357" s="26"/>
      <c r="IC357" s="26"/>
      <c r="ID357" s="26"/>
      <c r="IE357" s="26"/>
      <c r="IF357" s="26"/>
      <c r="IG357" s="26"/>
      <c r="IH357" s="26"/>
      <c r="II357" s="26"/>
      <c r="IJ357" s="26"/>
      <c r="IK357" s="26"/>
      <c r="IL357" s="26"/>
      <c r="IM357" s="26"/>
      <c r="IN357" s="26"/>
      <c r="IO357" s="26"/>
      <c r="IP357" s="26"/>
      <c r="IQ357" s="26"/>
      <c r="IR357" s="26"/>
      <c r="IS357" s="26"/>
      <c r="IT357" s="26"/>
      <c r="IU357" s="26"/>
      <c r="IV357" s="26"/>
      <c r="IW357" s="26"/>
      <c r="IX357" s="26"/>
      <c r="IY357" s="26"/>
      <c r="IZ357" s="26"/>
      <c r="JA357" s="26"/>
      <c r="JB357" s="26"/>
      <c r="JC357" s="26"/>
      <c r="JD357" s="26"/>
      <c r="JE357" s="26"/>
      <c r="JF357" s="26"/>
      <c r="JG357" s="26"/>
      <c r="JH357" s="26"/>
      <c r="JI357" s="26"/>
      <c r="JJ357" s="26"/>
    </row>
    <row r="358" spans="1:270" s="6" customFormat="1" ht="20.100000000000001" customHeight="1" x14ac:dyDescent="0.25">
      <c r="A358" s="7"/>
      <c r="B358" s="20"/>
      <c r="C358" s="76"/>
      <c r="D358" s="76"/>
      <c r="E358" s="76"/>
      <c r="F358" s="7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  <c r="FJ358" s="26"/>
      <c r="FK358" s="26"/>
      <c r="FL358" s="26"/>
      <c r="FM358" s="26"/>
      <c r="FN358" s="26"/>
      <c r="FO358" s="26"/>
      <c r="FP358" s="26"/>
      <c r="FQ358" s="26"/>
      <c r="FR358" s="26"/>
      <c r="FS358" s="26"/>
      <c r="FT358" s="26"/>
      <c r="FU358" s="26"/>
      <c r="FV358" s="26"/>
      <c r="FW358" s="26"/>
      <c r="FX358" s="26"/>
      <c r="FY358" s="26"/>
      <c r="FZ358" s="26"/>
      <c r="GA358" s="26"/>
      <c r="GB358" s="26"/>
      <c r="GC358" s="26"/>
      <c r="GD358" s="26"/>
      <c r="GE358" s="26"/>
      <c r="GF358" s="26"/>
      <c r="GG358" s="26"/>
      <c r="GH358" s="26"/>
      <c r="GI358" s="26"/>
      <c r="GJ358" s="26"/>
      <c r="GK358" s="26"/>
      <c r="GL358" s="26"/>
      <c r="GM358" s="26"/>
      <c r="GN358" s="26"/>
      <c r="GO358" s="26"/>
      <c r="GP358" s="26"/>
      <c r="GQ358" s="26"/>
      <c r="GR358" s="26"/>
      <c r="GS358" s="26"/>
      <c r="GT358" s="26"/>
      <c r="GU358" s="26"/>
      <c r="GV358" s="26"/>
      <c r="GW358" s="26"/>
      <c r="GX358" s="26"/>
      <c r="GY358" s="26"/>
      <c r="GZ358" s="26"/>
      <c r="HA358" s="26"/>
      <c r="HB358" s="26"/>
      <c r="HC358" s="26"/>
      <c r="HD358" s="26"/>
      <c r="HE358" s="26"/>
      <c r="HF358" s="26"/>
      <c r="HG358" s="26"/>
      <c r="HH358" s="26"/>
      <c r="HI358" s="26"/>
      <c r="HJ358" s="26"/>
      <c r="HK358" s="26"/>
      <c r="HL358" s="26"/>
      <c r="HM358" s="26"/>
      <c r="HN358" s="26"/>
      <c r="HO358" s="26"/>
      <c r="HP358" s="26"/>
      <c r="HQ358" s="26"/>
      <c r="HR358" s="26"/>
      <c r="HS358" s="26"/>
      <c r="HT358" s="26"/>
      <c r="HU358" s="26"/>
      <c r="HV358" s="26"/>
      <c r="HW358" s="26"/>
      <c r="HX358" s="26"/>
      <c r="HY358" s="26"/>
      <c r="HZ358" s="26"/>
      <c r="IA358" s="26"/>
      <c r="IB358" s="26"/>
      <c r="IC358" s="26"/>
      <c r="ID358" s="26"/>
      <c r="IE358" s="26"/>
      <c r="IF358" s="26"/>
      <c r="IG358" s="26"/>
      <c r="IH358" s="26"/>
      <c r="II358" s="26"/>
      <c r="IJ358" s="26"/>
      <c r="IK358" s="26"/>
      <c r="IL358" s="26"/>
      <c r="IM358" s="26"/>
      <c r="IN358" s="26"/>
      <c r="IO358" s="26"/>
      <c r="IP358" s="26"/>
      <c r="IQ358" s="26"/>
      <c r="IR358" s="26"/>
      <c r="IS358" s="26"/>
      <c r="IT358" s="26"/>
      <c r="IU358" s="26"/>
      <c r="IV358" s="26"/>
      <c r="IW358" s="26"/>
      <c r="IX358" s="26"/>
      <c r="IY358" s="26"/>
      <c r="IZ358" s="26"/>
      <c r="JA358" s="26"/>
      <c r="JB358" s="26"/>
      <c r="JC358" s="26"/>
      <c r="JD358" s="26"/>
      <c r="JE358" s="26"/>
      <c r="JF358" s="26"/>
      <c r="JG358" s="26"/>
      <c r="JH358" s="26"/>
      <c r="JI358" s="26"/>
      <c r="JJ358" s="26"/>
    </row>
    <row r="359" spans="1:270" s="6" customFormat="1" ht="20.100000000000001" customHeight="1" x14ac:dyDescent="0.25">
      <c r="A359" s="7"/>
      <c r="B359" s="20"/>
      <c r="C359" s="76"/>
      <c r="D359" s="76"/>
      <c r="E359" s="76"/>
      <c r="F359" s="7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  <c r="FJ359" s="26"/>
      <c r="FK359" s="26"/>
      <c r="FL359" s="26"/>
      <c r="FM359" s="26"/>
      <c r="FN359" s="26"/>
      <c r="FO359" s="26"/>
      <c r="FP359" s="26"/>
      <c r="FQ359" s="26"/>
      <c r="FR359" s="26"/>
      <c r="FS359" s="26"/>
      <c r="FT359" s="26"/>
      <c r="FU359" s="26"/>
      <c r="FV359" s="26"/>
      <c r="FW359" s="26"/>
      <c r="FX359" s="26"/>
      <c r="FY359" s="26"/>
      <c r="FZ359" s="26"/>
      <c r="GA359" s="26"/>
      <c r="GB359" s="26"/>
      <c r="GC359" s="26"/>
      <c r="GD359" s="26"/>
      <c r="GE359" s="26"/>
      <c r="GF359" s="26"/>
      <c r="GG359" s="26"/>
      <c r="GH359" s="26"/>
      <c r="GI359" s="26"/>
      <c r="GJ359" s="26"/>
      <c r="GK359" s="26"/>
      <c r="GL359" s="26"/>
      <c r="GM359" s="26"/>
      <c r="GN359" s="26"/>
      <c r="GO359" s="26"/>
      <c r="GP359" s="26"/>
      <c r="GQ359" s="26"/>
      <c r="GR359" s="26"/>
      <c r="GS359" s="26"/>
      <c r="GT359" s="26"/>
      <c r="GU359" s="26"/>
      <c r="GV359" s="26"/>
      <c r="GW359" s="26"/>
      <c r="GX359" s="26"/>
      <c r="GY359" s="26"/>
      <c r="GZ359" s="26"/>
      <c r="HA359" s="26"/>
      <c r="HB359" s="26"/>
      <c r="HC359" s="26"/>
      <c r="HD359" s="26"/>
      <c r="HE359" s="26"/>
      <c r="HF359" s="26"/>
      <c r="HG359" s="26"/>
      <c r="HH359" s="26"/>
      <c r="HI359" s="26"/>
      <c r="HJ359" s="26"/>
      <c r="HK359" s="26"/>
      <c r="HL359" s="26"/>
      <c r="HM359" s="26"/>
      <c r="HN359" s="26"/>
      <c r="HO359" s="26"/>
      <c r="HP359" s="26"/>
      <c r="HQ359" s="26"/>
      <c r="HR359" s="26"/>
      <c r="HS359" s="26"/>
      <c r="HT359" s="26"/>
      <c r="HU359" s="26"/>
      <c r="HV359" s="26"/>
      <c r="HW359" s="26"/>
      <c r="HX359" s="26"/>
      <c r="HY359" s="26"/>
      <c r="HZ359" s="26"/>
      <c r="IA359" s="26"/>
      <c r="IB359" s="26"/>
      <c r="IC359" s="26"/>
      <c r="ID359" s="26"/>
      <c r="IE359" s="26"/>
      <c r="IF359" s="26"/>
      <c r="IG359" s="26"/>
      <c r="IH359" s="26"/>
      <c r="II359" s="26"/>
      <c r="IJ359" s="26"/>
      <c r="IK359" s="26"/>
      <c r="IL359" s="26"/>
      <c r="IM359" s="26"/>
      <c r="IN359" s="26"/>
      <c r="IO359" s="26"/>
      <c r="IP359" s="26"/>
      <c r="IQ359" s="26"/>
      <c r="IR359" s="26"/>
      <c r="IS359" s="26"/>
      <c r="IT359" s="26"/>
      <c r="IU359" s="26"/>
      <c r="IV359" s="26"/>
      <c r="IW359" s="26"/>
      <c r="IX359" s="26"/>
      <c r="IY359" s="26"/>
      <c r="IZ359" s="26"/>
      <c r="JA359" s="26"/>
      <c r="JB359" s="26"/>
      <c r="JC359" s="26"/>
      <c r="JD359" s="26"/>
      <c r="JE359" s="26"/>
      <c r="JF359" s="26"/>
      <c r="JG359" s="26"/>
      <c r="JH359" s="26"/>
      <c r="JI359" s="26"/>
      <c r="JJ359" s="26"/>
    </row>
    <row r="360" spans="1:270" s="6" customFormat="1" ht="20.100000000000001" customHeight="1" x14ac:dyDescent="0.25">
      <c r="A360" s="7"/>
      <c r="B360" s="20"/>
      <c r="C360" s="76"/>
      <c r="D360" s="76"/>
      <c r="E360" s="76"/>
      <c r="F360" s="7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  <c r="FJ360" s="26"/>
      <c r="FK360" s="26"/>
      <c r="FL360" s="26"/>
      <c r="FM360" s="26"/>
      <c r="FN360" s="26"/>
      <c r="FO360" s="26"/>
      <c r="FP360" s="26"/>
      <c r="FQ360" s="26"/>
      <c r="FR360" s="26"/>
      <c r="FS360" s="26"/>
      <c r="FT360" s="26"/>
      <c r="FU360" s="26"/>
      <c r="FV360" s="26"/>
      <c r="FW360" s="26"/>
      <c r="FX360" s="26"/>
      <c r="FY360" s="26"/>
      <c r="FZ360" s="26"/>
      <c r="GA360" s="26"/>
      <c r="GB360" s="26"/>
      <c r="GC360" s="26"/>
      <c r="GD360" s="26"/>
      <c r="GE360" s="26"/>
      <c r="GF360" s="26"/>
      <c r="GG360" s="26"/>
      <c r="GH360" s="26"/>
      <c r="GI360" s="26"/>
      <c r="GJ360" s="26"/>
      <c r="GK360" s="26"/>
      <c r="GL360" s="26"/>
      <c r="GM360" s="26"/>
      <c r="GN360" s="26"/>
      <c r="GO360" s="26"/>
      <c r="GP360" s="26"/>
      <c r="GQ360" s="26"/>
      <c r="GR360" s="26"/>
      <c r="GS360" s="26"/>
      <c r="GT360" s="26"/>
      <c r="GU360" s="26"/>
      <c r="GV360" s="26"/>
      <c r="GW360" s="26"/>
      <c r="GX360" s="26"/>
      <c r="GY360" s="26"/>
      <c r="GZ360" s="26"/>
      <c r="HA360" s="26"/>
      <c r="HB360" s="26"/>
      <c r="HC360" s="26"/>
      <c r="HD360" s="26"/>
      <c r="HE360" s="26"/>
      <c r="HF360" s="26"/>
      <c r="HG360" s="26"/>
      <c r="HH360" s="26"/>
      <c r="HI360" s="26"/>
      <c r="HJ360" s="26"/>
      <c r="HK360" s="26"/>
      <c r="HL360" s="26"/>
      <c r="HM360" s="26"/>
      <c r="HN360" s="26"/>
      <c r="HO360" s="26"/>
      <c r="HP360" s="26"/>
      <c r="HQ360" s="26"/>
      <c r="HR360" s="26"/>
      <c r="HS360" s="26"/>
      <c r="HT360" s="26"/>
      <c r="HU360" s="26"/>
      <c r="HV360" s="26"/>
      <c r="HW360" s="26"/>
      <c r="HX360" s="26"/>
      <c r="HY360" s="26"/>
      <c r="HZ360" s="26"/>
      <c r="IA360" s="26"/>
      <c r="IB360" s="26"/>
      <c r="IC360" s="26"/>
      <c r="ID360" s="26"/>
      <c r="IE360" s="26"/>
      <c r="IF360" s="26"/>
      <c r="IG360" s="26"/>
      <c r="IH360" s="26"/>
      <c r="II360" s="26"/>
      <c r="IJ360" s="26"/>
      <c r="IK360" s="26"/>
      <c r="IL360" s="26"/>
      <c r="IM360" s="26"/>
      <c r="IN360" s="26"/>
      <c r="IO360" s="26"/>
      <c r="IP360" s="26"/>
      <c r="IQ360" s="26"/>
      <c r="IR360" s="26"/>
      <c r="IS360" s="26"/>
      <c r="IT360" s="26"/>
      <c r="IU360" s="26"/>
      <c r="IV360" s="26"/>
      <c r="IW360" s="26"/>
      <c r="IX360" s="26"/>
      <c r="IY360" s="26"/>
      <c r="IZ360" s="26"/>
      <c r="JA360" s="26"/>
      <c r="JB360" s="26"/>
      <c r="JC360" s="26"/>
      <c r="JD360" s="26"/>
      <c r="JE360" s="26"/>
      <c r="JF360" s="26"/>
      <c r="JG360" s="26"/>
      <c r="JH360" s="26"/>
      <c r="JI360" s="26"/>
      <c r="JJ360" s="26"/>
    </row>
    <row r="361" spans="1:270" s="6" customFormat="1" ht="20.100000000000001" customHeight="1" x14ac:dyDescent="0.25">
      <c r="A361" s="7"/>
      <c r="B361" s="20"/>
      <c r="C361" s="76"/>
      <c r="D361" s="76"/>
      <c r="E361" s="76"/>
      <c r="F361" s="7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  <c r="FJ361" s="26"/>
      <c r="FK361" s="26"/>
      <c r="FL361" s="26"/>
      <c r="FM361" s="26"/>
      <c r="FN361" s="26"/>
      <c r="FO361" s="26"/>
      <c r="FP361" s="26"/>
      <c r="FQ361" s="26"/>
      <c r="FR361" s="26"/>
      <c r="FS361" s="26"/>
      <c r="FT361" s="26"/>
      <c r="FU361" s="26"/>
      <c r="FV361" s="26"/>
      <c r="FW361" s="26"/>
      <c r="FX361" s="26"/>
      <c r="FY361" s="26"/>
      <c r="FZ361" s="26"/>
      <c r="GA361" s="26"/>
      <c r="GB361" s="26"/>
      <c r="GC361" s="26"/>
      <c r="GD361" s="26"/>
      <c r="GE361" s="26"/>
      <c r="GF361" s="26"/>
      <c r="GG361" s="26"/>
      <c r="GH361" s="26"/>
      <c r="GI361" s="26"/>
      <c r="GJ361" s="26"/>
      <c r="GK361" s="26"/>
      <c r="GL361" s="26"/>
      <c r="GM361" s="26"/>
      <c r="GN361" s="26"/>
      <c r="GO361" s="26"/>
      <c r="GP361" s="26"/>
      <c r="GQ361" s="26"/>
      <c r="GR361" s="26"/>
      <c r="GS361" s="26"/>
      <c r="GT361" s="26"/>
      <c r="GU361" s="26"/>
      <c r="GV361" s="26"/>
      <c r="GW361" s="26"/>
      <c r="GX361" s="26"/>
      <c r="GY361" s="26"/>
      <c r="GZ361" s="26"/>
      <c r="HA361" s="26"/>
      <c r="HB361" s="26"/>
      <c r="HC361" s="26"/>
      <c r="HD361" s="26"/>
      <c r="HE361" s="26"/>
      <c r="HF361" s="26"/>
      <c r="HG361" s="26"/>
      <c r="HH361" s="26"/>
      <c r="HI361" s="26"/>
      <c r="HJ361" s="26"/>
      <c r="HK361" s="26"/>
      <c r="HL361" s="26"/>
      <c r="HM361" s="26"/>
      <c r="HN361" s="26"/>
      <c r="HO361" s="26"/>
      <c r="HP361" s="26"/>
      <c r="HQ361" s="26"/>
      <c r="HR361" s="26"/>
      <c r="HS361" s="26"/>
      <c r="HT361" s="26"/>
      <c r="HU361" s="26"/>
      <c r="HV361" s="26"/>
      <c r="HW361" s="26"/>
      <c r="HX361" s="26"/>
      <c r="HY361" s="26"/>
      <c r="HZ361" s="26"/>
      <c r="IA361" s="26"/>
      <c r="IB361" s="26"/>
      <c r="IC361" s="26"/>
      <c r="ID361" s="26"/>
      <c r="IE361" s="26"/>
      <c r="IF361" s="26"/>
      <c r="IG361" s="26"/>
      <c r="IH361" s="26"/>
      <c r="II361" s="26"/>
      <c r="IJ361" s="26"/>
      <c r="IK361" s="26"/>
      <c r="IL361" s="26"/>
      <c r="IM361" s="26"/>
      <c r="IN361" s="26"/>
      <c r="IO361" s="26"/>
      <c r="IP361" s="26"/>
      <c r="IQ361" s="26"/>
      <c r="IR361" s="26"/>
      <c r="IS361" s="26"/>
      <c r="IT361" s="26"/>
      <c r="IU361" s="26"/>
      <c r="IV361" s="26"/>
      <c r="IW361" s="26"/>
      <c r="IX361" s="26"/>
      <c r="IY361" s="26"/>
      <c r="IZ361" s="26"/>
      <c r="JA361" s="26"/>
      <c r="JB361" s="26"/>
      <c r="JC361" s="26"/>
      <c r="JD361" s="26"/>
      <c r="JE361" s="26"/>
      <c r="JF361" s="26"/>
      <c r="JG361" s="26"/>
      <c r="JH361" s="26"/>
      <c r="JI361" s="26"/>
      <c r="JJ361" s="26"/>
    </row>
    <row r="362" spans="1:270" s="6" customFormat="1" ht="20.100000000000001" customHeight="1" x14ac:dyDescent="0.25">
      <c r="A362" s="7"/>
      <c r="B362" s="20"/>
      <c r="C362" s="76"/>
      <c r="D362" s="76"/>
      <c r="E362" s="76"/>
      <c r="F362" s="7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  <c r="FJ362" s="26"/>
      <c r="FK362" s="26"/>
      <c r="FL362" s="26"/>
      <c r="FM362" s="26"/>
      <c r="FN362" s="26"/>
      <c r="FO362" s="26"/>
      <c r="FP362" s="26"/>
      <c r="FQ362" s="26"/>
      <c r="FR362" s="26"/>
      <c r="FS362" s="26"/>
      <c r="FT362" s="26"/>
      <c r="FU362" s="26"/>
      <c r="FV362" s="26"/>
      <c r="FW362" s="26"/>
      <c r="FX362" s="26"/>
      <c r="FY362" s="26"/>
      <c r="FZ362" s="26"/>
      <c r="GA362" s="26"/>
      <c r="GB362" s="26"/>
      <c r="GC362" s="26"/>
      <c r="GD362" s="26"/>
      <c r="GE362" s="26"/>
      <c r="GF362" s="26"/>
      <c r="GG362" s="26"/>
      <c r="GH362" s="26"/>
      <c r="GI362" s="26"/>
      <c r="GJ362" s="26"/>
      <c r="GK362" s="26"/>
      <c r="GL362" s="26"/>
      <c r="GM362" s="26"/>
      <c r="GN362" s="26"/>
      <c r="GO362" s="26"/>
      <c r="GP362" s="26"/>
      <c r="GQ362" s="26"/>
      <c r="GR362" s="26"/>
      <c r="GS362" s="26"/>
      <c r="GT362" s="26"/>
      <c r="GU362" s="26"/>
      <c r="GV362" s="26"/>
      <c r="GW362" s="26"/>
      <c r="GX362" s="26"/>
      <c r="GY362" s="26"/>
      <c r="GZ362" s="26"/>
      <c r="HA362" s="26"/>
      <c r="HB362" s="26"/>
      <c r="HC362" s="26"/>
      <c r="HD362" s="26"/>
      <c r="HE362" s="26"/>
      <c r="HF362" s="26"/>
      <c r="HG362" s="26"/>
      <c r="HH362" s="26"/>
      <c r="HI362" s="26"/>
      <c r="HJ362" s="26"/>
      <c r="HK362" s="26"/>
      <c r="HL362" s="26"/>
      <c r="HM362" s="26"/>
      <c r="HN362" s="26"/>
      <c r="HO362" s="26"/>
      <c r="HP362" s="26"/>
      <c r="HQ362" s="26"/>
      <c r="HR362" s="26"/>
      <c r="HS362" s="26"/>
      <c r="HT362" s="26"/>
      <c r="HU362" s="26"/>
      <c r="HV362" s="26"/>
      <c r="HW362" s="26"/>
      <c r="HX362" s="26"/>
      <c r="HY362" s="26"/>
      <c r="HZ362" s="26"/>
      <c r="IA362" s="26"/>
      <c r="IB362" s="26"/>
      <c r="IC362" s="26"/>
      <c r="ID362" s="26"/>
      <c r="IE362" s="26"/>
      <c r="IF362" s="26"/>
      <c r="IG362" s="26"/>
      <c r="IH362" s="26"/>
      <c r="II362" s="26"/>
      <c r="IJ362" s="26"/>
      <c r="IK362" s="26"/>
      <c r="IL362" s="26"/>
      <c r="IM362" s="26"/>
      <c r="IN362" s="26"/>
      <c r="IO362" s="26"/>
      <c r="IP362" s="26"/>
      <c r="IQ362" s="26"/>
      <c r="IR362" s="26"/>
      <c r="IS362" s="26"/>
      <c r="IT362" s="26"/>
      <c r="IU362" s="26"/>
      <c r="IV362" s="26"/>
      <c r="IW362" s="26"/>
      <c r="IX362" s="26"/>
      <c r="IY362" s="26"/>
      <c r="IZ362" s="26"/>
      <c r="JA362" s="26"/>
      <c r="JB362" s="26"/>
      <c r="JC362" s="26"/>
      <c r="JD362" s="26"/>
      <c r="JE362" s="26"/>
      <c r="JF362" s="26"/>
      <c r="JG362" s="26"/>
      <c r="JH362" s="26"/>
      <c r="JI362" s="26"/>
      <c r="JJ362" s="26"/>
    </row>
    <row r="363" spans="1:270" s="6" customFormat="1" ht="20.100000000000001" customHeight="1" x14ac:dyDescent="0.25">
      <c r="A363" s="7"/>
      <c r="B363" s="20"/>
      <c r="C363" s="76"/>
      <c r="D363" s="76"/>
      <c r="E363" s="76"/>
      <c r="F363" s="7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  <c r="FJ363" s="26"/>
      <c r="FK363" s="26"/>
      <c r="FL363" s="26"/>
      <c r="FM363" s="26"/>
      <c r="FN363" s="26"/>
      <c r="FO363" s="26"/>
      <c r="FP363" s="26"/>
      <c r="FQ363" s="26"/>
      <c r="FR363" s="26"/>
      <c r="FS363" s="26"/>
      <c r="FT363" s="26"/>
      <c r="FU363" s="26"/>
      <c r="FV363" s="26"/>
      <c r="FW363" s="26"/>
      <c r="FX363" s="26"/>
      <c r="FY363" s="26"/>
      <c r="FZ363" s="26"/>
      <c r="GA363" s="26"/>
      <c r="GB363" s="26"/>
      <c r="GC363" s="26"/>
      <c r="GD363" s="26"/>
      <c r="GE363" s="26"/>
      <c r="GF363" s="26"/>
      <c r="GG363" s="26"/>
      <c r="GH363" s="26"/>
      <c r="GI363" s="26"/>
      <c r="GJ363" s="26"/>
      <c r="GK363" s="26"/>
      <c r="GL363" s="26"/>
      <c r="GM363" s="26"/>
      <c r="GN363" s="26"/>
      <c r="GO363" s="26"/>
      <c r="GP363" s="26"/>
      <c r="GQ363" s="26"/>
      <c r="GR363" s="26"/>
      <c r="GS363" s="26"/>
      <c r="GT363" s="26"/>
      <c r="GU363" s="26"/>
      <c r="GV363" s="26"/>
      <c r="GW363" s="26"/>
      <c r="GX363" s="26"/>
      <c r="GY363" s="26"/>
      <c r="GZ363" s="26"/>
      <c r="HA363" s="26"/>
      <c r="HB363" s="26"/>
      <c r="HC363" s="26"/>
      <c r="HD363" s="26"/>
      <c r="HE363" s="26"/>
      <c r="HF363" s="26"/>
      <c r="HG363" s="26"/>
      <c r="HH363" s="26"/>
      <c r="HI363" s="26"/>
      <c r="HJ363" s="26"/>
      <c r="HK363" s="26"/>
      <c r="HL363" s="26"/>
      <c r="HM363" s="26"/>
      <c r="HN363" s="26"/>
      <c r="HO363" s="26"/>
      <c r="HP363" s="26"/>
      <c r="HQ363" s="26"/>
      <c r="HR363" s="26"/>
      <c r="HS363" s="26"/>
      <c r="HT363" s="26"/>
      <c r="HU363" s="26"/>
      <c r="HV363" s="26"/>
      <c r="HW363" s="26"/>
      <c r="HX363" s="26"/>
      <c r="HY363" s="26"/>
      <c r="HZ363" s="26"/>
      <c r="IA363" s="26"/>
      <c r="IB363" s="26"/>
      <c r="IC363" s="26"/>
      <c r="ID363" s="26"/>
      <c r="IE363" s="26"/>
      <c r="IF363" s="26"/>
      <c r="IG363" s="26"/>
      <c r="IH363" s="26"/>
      <c r="II363" s="26"/>
      <c r="IJ363" s="26"/>
      <c r="IK363" s="26"/>
      <c r="IL363" s="26"/>
      <c r="IM363" s="26"/>
      <c r="IN363" s="26"/>
      <c r="IO363" s="26"/>
      <c r="IP363" s="26"/>
      <c r="IQ363" s="26"/>
      <c r="IR363" s="26"/>
      <c r="IS363" s="26"/>
      <c r="IT363" s="26"/>
      <c r="IU363" s="26"/>
      <c r="IV363" s="26"/>
      <c r="IW363" s="26"/>
      <c r="IX363" s="26"/>
      <c r="IY363" s="26"/>
      <c r="IZ363" s="26"/>
      <c r="JA363" s="26"/>
      <c r="JB363" s="26"/>
      <c r="JC363" s="26"/>
      <c r="JD363" s="26"/>
      <c r="JE363" s="26"/>
      <c r="JF363" s="26"/>
      <c r="JG363" s="26"/>
      <c r="JH363" s="26"/>
      <c r="JI363" s="26"/>
      <c r="JJ363" s="26"/>
    </row>
    <row r="364" spans="1:270" s="6" customFormat="1" ht="20.100000000000001" customHeight="1" x14ac:dyDescent="0.25">
      <c r="A364" s="7"/>
      <c r="B364" s="20"/>
      <c r="C364" s="76"/>
      <c r="D364" s="76"/>
      <c r="E364" s="76"/>
      <c r="F364" s="7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  <c r="FJ364" s="26"/>
      <c r="FK364" s="26"/>
      <c r="FL364" s="26"/>
      <c r="FM364" s="26"/>
      <c r="FN364" s="26"/>
      <c r="FO364" s="26"/>
      <c r="FP364" s="26"/>
      <c r="FQ364" s="26"/>
      <c r="FR364" s="26"/>
      <c r="FS364" s="26"/>
      <c r="FT364" s="26"/>
      <c r="FU364" s="26"/>
      <c r="FV364" s="26"/>
      <c r="FW364" s="26"/>
      <c r="FX364" s="26"/>
      <c r="FY364" s="26"/>
      <c r="FZ364" s="26"/>
      <c r="GA364" s="26"/>
      <c r="GB364" s="26"/>
      <c r="GC364" s="26"/>
      <c r="GD364" s="26"/>
      <c r="GE364" s="26"/>
      <c r="GF364" s="26"/>
      <c r="GG364" s="26"/>
      <c r="GH364" s="26"/>
      <c r="GI364" s="26"/>
      <c r="GJ364" s="26"/>
      <c r="GK364" s="26"/>
      <c r="GL364" s="26"/>
      <c r="GM364" s="26"/>
      <c r="GN364" s="26"/>
      <c r="GO364" s="26"/>
      <c r="GP364" s="26"/>
      <c r="GQ364" s="26"/>
      <c r="GR364" s="26"/>
      <c r="GS364" s="26"/>
      <c r="GT364" s="26"/>
      <c r="GU364" s="26"/>
      <c r="GV364" s="26"/>
      <c r="GW364" s="26"/>
      <c r="GX364" s="26"/>
      <c r="GY364" s="26"/>
      <c r="GZ364" s="26"/>
      <c r="HA364" s="26"/>
      <c r="HB364" s="26"/>
      <c r="HC364" s="26"/>
      <c r="HD364" s="26"/>
      <c r="HE364" s="26"/>
      <c r="HF364" s="26"/>
      <c r="HG364" s="26"/>
      <c r="HH364" s="26"/>
      <c r="HI364" s="26"/>
      <c r="HJ364" s="26"/>
      <c r="HK364" s="26"/>
      <c r="HL364" s="26"/>
      <c r="HM364" s="26"/>
      <c r="HN364" s="26"/>
      <c r="HO364" s="26"/>
      <c r="HP364" s="26"/>
      <c r="HQ364" s="26"/>
      <c r="HR364" s="26"/>
      <c r="HS364" s="26"/>
      <c r="HT364" s="26"/>
      <c r="HU364" s="26"/>
      <c r="HV364" s="26"/>
      <c r="HW364" s="26"/>
      <c r="HX364" s="26"/>
      <c r="HY364" s="26"/>
      <c r="HZ364" s="26"/>
      <c r="IA364" s="26"/>
      <c r="IB364" s="26"/>
      <c r="IC364" s="26"/>
      <c r="ID364" s="26"/>
      <c r="IE364" s="26"/>
      <c r="IF364" s="26"/>
      <c r="IG364" s="26"/>
      <c r="IH364" s="26"/>
      <c r="II364" s="26"/>
      <c r="IJ364" s="26"/>
      <c r="IK364" s="26"/>
      <c r="IL364" s="26"/>
      <c r="IM364" s="26"/>
      <c r="IN364" s="26"/>
      <c r="IO364" s="26"/>
      <c r="IP364" s="26"/>
      <c r="IQ364" s="26"/>
      <c r="IR364" s="26"/>
      <c r="IS364" s="26"/>
      <c r="IT364" s="26"/>
      <c r="IU364" s="26"/>
      <c r="IV364" s="26"/>
      <c r="IW364" s="26"/>
      <c r="IX364" s="26"/>
      <c r="IY364" s="26"/>
      <c r="IZ364" s="26"/>
      <c r="JA364" s="26"/>
      <c r="JB364" s="26"/>
      <c r="JC364" s="26"/>
      <c r="JD364" s="26"/>
      <c r="JE364" s="26"/>
      <c r="JF364" s="26"/>
      <c r="JG364" s="26"/>
      <c r="JH364" s="26"/>
      <c r="JI364" s="26"/>
      <c r="JJ364" s="26"/>
    </row>
    <row r="365" spans="1:270" s="6" customFormat="1" ht="20.100000000000001" customHeight="1" x14ac:dyDescent="0.25">
      <c r="A365" s="7"/>
      <c r="B365" s="20"/>
      <c r="C365" s="76"/>
      <c r="D365" s="76"/>
      <c r="E365" s="76"/>
      <c r="F365" s="7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  <c r="FJ365" s="26"/>
      <c r="FK365" s="26"/>
      <c r="FL365" s="26"/>
      <c r="FM365" s="26"/>
      <c r="FN365" s="26"/>
      <c r="FO365" s="26"/>
      <c r="FP365" s="26"/>
      <c r="FQ365" s="26"/>
      <c r="FR365" s="26"/>
      <c r="FS365" s="26"/>
      <c r="FT365" s="26"/>
      <c r="FU365" s="26"/>
      <c r="FV365" s="26"/>
      <c r="FW365" s="26"/>
      <c r="FX365" s="26"/>
      <c r="FY365" s="26"/>
      <c r="FZ365" s="26"/>
      <c r="GA365" s="26"/>
      <c r="GB365" s="26"/>
      <c r="GC365" s="26"/>
      <c r="GD365" s="26"/>
      <c r="GE365" s="26"/>
      <c r="GF365" s="26"/>
      <c r="GG365" s="26"/>
      <c r="GH365" s="26"/>
      <c r="GI365" s="26"/>
      <c r="GJ365" s="26"/>
      <c r="GK365" s="26"/>
      <c r="GL365" s="26"/>
      <c r="GM365" s="26"/>
      <c r="GN365" s="26"/>
      <c r="GO365" s="26"/>
      <c r="GP365" s="26"/>
      <c r="GQ365" s="26"/>
      <c r="GR365" s="26"/>
      <c r="GS365" s="26"/>
      <c r="GT365" s="26"/>
      <c r="GU365" s="26"/>
      <c r="GV365" s="26"/>
      <c r="GW365" s="26"/>
      <c r="GX365" s="26"/>
      <c r="GY365" s="26"/>
      <c r="GZ365" s="26"/>
      <c r="HA365" s="26"/>
      <c r="HB365" s="26"/>
      <c r="HC365" s="26"/>
      <c r="HD365" s="26"/>
      <c r="HE365" s="26"/>
      <c r="HF365" s="26"/>
      <c r="HG365" s="26"/>
      <c r="HH365" s="26"/>
      <c r="HI365" s="26"/>
      <c r="HJ365" s="26"/>
      <c r="HK365" s="26"/>
      <c r="HL365" s="26"/>
      <c r="HM365" s="26"/>
      <c r="HN365" s="26"/>
      <c r="HO365" s="26"/>
      <c r="HP365" s="26"/>
      <c r="HQ365" s="26"/>
      <c r="HR365" s="26"/>
      <c r="HS365" s="26"/>
      <c r="HT365" s="26"/>
      <c r="HU365" s="26"/>
      <c r="HV365" s="26"/>
      <c r="HW365" s="26"/>
      <c r="HX365" s="26"/>
      <c r="HY365" s="26"/>
      <c r="HZ365" s="26"/>
      <c r="IA365" s="26"/>
      <c r="IB365" s="26"/>
      <c r="IC365" s="26"/>
      <c r="ID365" s="26"/>
      <c r="IE365" s="26"/>
      <c r="IF365" s="26"/>
      <c r="IG365" s="26"/>
      <c r="IH365" s="26"/>
      <c r="II365" s="26"/>
      <c r="IJ365" s="26"/>
      <c r="IK365" s="26"/>
      <c r="IL365" s="26"/>
      <c r="IM365" s="26"/>
      <c r="IN365" s="26"/>
      <c r="IO365" s="26"/>
      <c r="IP365" s="26"/>
      <c r="IQ365" s="26"/>
      <c r="IR365" s="26"/>
      <c r="IS365" s="26"/>
      <c r="IT365" s="26"/>
      <c r="IU365" s="26"/>
      <c r="IV365" s="26"/>
      <c r="IW365" s="26"/>
      <c r="IX365" s="26"/>
      <c r="IY365" s="26"/>
      <c r="IZ365" s="26"/>
      <c r="JA365" s="26"/>
      <c r="JB365" s="26"/>
      <c r="JC365" s="26"/>
      <c r="JD365" s="26"/>
      <c r="JE365" s="26"/>
      <c r="JF365" s="26"/>
      <c r="JG365" s="26"/>
      <c r="JH365" s="26"/>
      <c r="JI365" s="26"/>
      <c r="JJ365" s="26"/>
    </row>
    <row r="366" spans="1:270" s="6" customFormat="1" ht="20.100000000000001" customHeight="1" x14ac:dyDescent="0.25">
      <c r="A366" s="7"/>
      <c r="B366" s="20"/>
      <c r="C366" s="76"/>
      <c r="D366" s="76"/>
      <c r="E366" s="76"/>
      <c r="F366" s="7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  <c r="FJ366" s="26"/>
      <c r="FK366" s="26"/>
      <c r="FL366" s="26"/>
      <c r="FM366" s="26"/>
      <c r="FN366" s="26"/>
      <c r="FO366" s="26"/>
      <c r="FP366" s="26"/>
      <c r="FQ366" s="26"/>
      <c r="FR366" s="26"/>
      <c r="FS366" s="26"/>
      <c r="FT366" s="26"/>
      <c r="FU366" s="26"/>
      <c r="FV366" s="26"/>
      <c r="FW366" s="26"/>
      <c r="FX366" s="26"/>
      <c r="FY366" s="26"/>
      <c r="FZ366" s="26"/>
      <c r="GA366" s="26"/>
      <c r="GB366" s="26"/>
      <c r="GC366" s="26"/>
      <c r="GD366" s="26"/>
      <c r="GE366" s="26"/>
      <c r="GF366" s="26"/>
      <c r="GG366" s="26"/>
      <c r="GH366" s="26"/>
      <c r="GI366" s="26"/>
      <c r="GJ366" s="26"/>
      <c r="GK366" s="26"/>
      <c r="GL366" s="26"/>
      <c r="GM366" s="26"/>
      <c r="GN366" s="26"/>
      <c r="GO366" s="26"/>
      <c r="GP366" s="26"/>
      <c r="GQ366" s="26"/>
      <c r="GR366" s="26"/>
      <c r="GS366" s="26"/>
      <c r="GT366" s="26"/>
      <c r="GU366" s="26"/>
      <c r="GV366" s="26"/>
      <c r="GW366" s="26"/>
      <c r="GX366" s="26"/>
      <c r="GY366" s="26"/>
      <c r="GZ366" s="26"/>
      <c r="HA366" s="26"/>
      <c r="HB366" s="26"/>
      <c r="HC366" s="26"/>
      <c r="HD366" s="26"/>
      <c r="HE366" s="26"/>
      <c r="HF366" s="26"/>
      <c r="HG366" s="26"/>
      <c r="HH366" s="26"/>
      <c r="HI366" s="26"/>
      <c r="HJ366" s="26"/>
      <c r="HK366" s="26"/>
      <c r="HL366" s="26"/>
      <c r="HM366" s="26"/>
      <c r="HN366" s="26"/>
      <c r="HO366" s="26"/>
      <c r="HP366" s="26"/>
      <c r="HQ366" s="26"/>
      <c r="HR366" s="26"/>
      <c r="HS366" s="26"/>
      <c r="HT366" s="26"/>
      <c r="HU366" s="26"/>
      <c r="HV366" s="26"/>
      <c r="HW366" s="26"/>
      <c r="HX366" s="26"/>
      <c r="HY366" s="26"/>
      <c r="HZ366" s="26"/>
      <c r="IA366" s="26"/>
      <c r="IB366" s="26"/>
      <c r="IC366" s="26"/>
      <c r="ID366" s="26"/>
      <c r="IE366" s="26"/>
      <c r="IF366" s="26"/>
      <c r="IG366" s="26"/>
      <c r="IH366" s="26"/>
      <c r="II366" s="26"/>
      <c r="IJ366" s="26"/>
      <c r="IK366" s="26"/>
      <c r="IL366" s="26"/>
      <c r="IM366" s="26"/>
      <c r="IN366" s="26"/>
      <c r="IO366" s="26"/>
      <c r="IP366" s="26"/>
      <c r="IQ366" s="26"/>
      <c r="IR366" s="26"/>
      <c r="IS366" s="26"/>
      <c r="IT366" s="26"/>
      <c r="IU366" s="26"/>
      <c r="IV366" s="26"/>
      <c r="IW366" s="26"/>
      <c r="IX366" s="26"/>
      <c r="IY366" s="26"/>
      <c r="IZ366" s="26"/>
      <c r="JA366" s="26"/>
      <c r="JB366" s="26"/>
      <c r="JC366" s="26"/>
      <c r="JD366" s="26"/>
      <c r="JE366" s="26"/>
      <c r="JF366" s="26"/>
      <c r="JG366" s="26"/>
      <c r="JH366" s="26"/>
      <c r="JI366" s="26"/>
      <c r="JJ366" s="26"/>
    </row>
    <row r="367" spans="1:270" s="6" customFormat="1" ht="20.100000000000001" customHeight="1" x14ac:dyDescent="0.25">
      <c r="A367" s="7"/>
      <c r="B367" s="20"/>
      <c r="C367" s="76"/>
      <c r="D367" s="76"/>
      <c r="E367" s="76"/>
      <c r="F367" s="7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  <c r="FJ367" s="26"/>
      <c r="FK367" s="26"/>
      <c r="FL367" s="26"/>
      <c r="FM367" s="26"/>
      <c r="FN367" s="26"/>
      <c r="FO367" s="26"/>
      <c r="FP367" s="26"/>
      <c r="FQ367" s="26"/>
      <c r="FR367" s="26"/>
      <c r="FS367" s="26"/>
      <c r="FT367" s="26"/>
      <c r="FU367" s="26"/>
      <c r="FV367" s="26"/>
      <c r="FW367" s="26"/>
      <c r="FX367" s="26"/>
      <c r="FY367" s="26"/>
      <c r="FZ367" s="26"/>
      <c r="GA367" s="26"/>
      <c r="GB367" s="26"/>
      <c r="GC367" s="26"/>
      <c r="GD367" s="26"/>
      <c r="GE367" s="26"/>
      <c r="GF367" s="26"/>
      <c r="GG367" s="26"/>
      <c r="GH367" s="26"/>
      <c r="GI367" s="26"/>
      <c r="GJ367" s="26"/>
      <c r="GK367" s="26"/>
      <c r="GL367" s="26"/>
      <c r="GM367" s="26"/>
      <c r="GN367" s="26"/>
      <c r="GO367" s="26"/>
      <c r="GP367" s="26"/>
      <c r="GQ367" s="26"/>
      <c r="GR367" s="26"/>
      <c r="GS367" s="26"/>
      <c r="GT367" s="26"/>
      <c r="GU367" s="26"/>
      <c r="GV367" s="26"/>
      <c r="GW367" s="26"/>
      <c r="GX367" s="26"/>
      <c r="GY367" s="26"/>
      <c r="GZ367" s="26"/>
      <c r="HA367" s="26"/>
      <c r="HB367" s="26"/>
      <c r="HC367" s="26"/>
      <c r="HD367" s="26"/>
      <c r="HE367" s="26"/>
      <c r="HF367" s="26"/>
      <c r="HG367" s="26"/>
      <c r="HH367" s="26"/>
      <c r="HI367" s="26"/>
      <c r="HJ367" s="26"/>
      <c r="HK367" s="26"/>
      <c r="HL367" s="26"/>
      <c r="HM367" s="26"/>
      <c r="HN367" s="26"/>
      <c r="HO367" s="26"/>
      <c r="HP367" s="26"/>
      <c r="HQ367" s="26"/>
      <c r="HR367" s="26"/>
      <c r="HS367" s="26"/>
      <c r="HT367" s="26"/>
      <c r="HU367" s="26"/>
      <c r="HV367" s="26"/>
      <c r="HW367" s="26"/>
      <c r="HX367" s="26"/>
      <c r="HY367" s="26"/>
      <c r="HZ367" s="26"/>
      <c r="IA367" s="26"/>
      <c r="IB367" s="26"/>
      <c r="IC367" s="26"/>
      <c r="ID367" s="26"/>
      <c r="IE367" s="26"/>
      <c r="IF367" s="26"/>
      <c r="IG367" s="26"/>
      <c r="IH367" s="26"/>
      <c r="II367" s="26"/>
      <c r="IJ367" s="26"/>
      <c r="IK367" s="26"/>
      <c r="IL367" s="26"/>
      <c r="IM367" s="26"/>
      <c r="IN367" s="26"/>
      <c r="IO367" s="26"/>
      <c r="IP367" s="26"/>
      <c r="IQ367" s="26"/>
      <c r="IR367" s="26"/>
      <c r="IS367" s="26"/>
      <c r="IT367" s="26"/>
      <c r="IU367" s="26"/>
      <c r="IV367" s="26"/>
      <c r="IW367" s="26"/>
      <c r="IX367" s="26"/>
      <c r="IY367" s="26"/>
      <c r="IZ367" s="26"/>
      <c r="JA367" s="26"/>
      <c r="JB367" s="26"/>
      <c r="JC367" s="26"/>
      <c r="JD367" s="26"/>
      <c r="JE367" s="26"/>
      <c r="JF367" s="26"/>
      <c r="JG367" s="26"/>
      <c r="JH367" s="26"/>
      <c r="JI367" s="26"/>
      <c r="JJ367" s="26"/>
    </row>
    <row r="368" spans="1:270" s="6" customFormat="1" ht="20.100000000000001" customHeight="1" x14ac:dyDescent="0.25">
      <c r="A368" s="7"/>
      <c r="B368" s="20"/>
      <c r="C368" s="76"/>
      <c r="D368" s="76"/>
      <c r="E368" s="76"/>
      <c r="F368" s="7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  <c r="FJ368" s="26"/>
      <c r="FK368" s="26"/>
      <c r="FL368" s="26"/>
      <c r="FM368" s="26"/>
      <c r="FN368" s="26"/>
      <c r="FO368" s="26"/>
      <c r="FP368" s="26"/>
      <c r="FQ368" s="26"/>
      <c r="FR368" s="26"/>
      <c r="FS368" s="26"/>
      <c r="FT368" s="26"/>
      <c r="FU368" s="26"/>
      <c r="FV368" s="26"/>
      <c r="FW368" s="26"/>
      <c r="FX368" s="26"/>
      <c r="FY368" s="26"/>
      <c r="FZ368" s="26"/>
      <c r="GA368" s="26"/>
      <c r="GB368" s="26"/>
      <c r="GC368" s="26"/>
      <c r="GD368" s="26"/>
      <c r="GE368" s="26"/>
      <c r="GF368" s="26"/>
      <c r="GG368" s="26"/>
      <c r="GH368" s="26"/>
      <c r="GI368" s="26"/>
      <c r="GJ368" s="26"/>
      <c r="GK368" s="26"/>
      <c r="GL368" s="26"/>
      <c r="GM368" s="26"/>
      <c r="GN368" s="26"/>
      <c r="GO368" s="26"/>
      <c r="GP368" s="26"/>
      <c r="GQ368" s="26"/>
      <c r="GR368" s="26"/>
      <c r="GS368" s="26"/>
      <c r="GT368" s="26"/>
      <c r="GU368" s="26"/>
      <c r="GV368" s="26"/>
      <c r="GW368" s="26"/>
      <c r="GX368" s="26"/>
      <c r="GY368" s="26"/>
      <c r="GZ368" s="26"/>
      <c r="HA368" s="26"/>
      <c r="HB368" s="26"/>
      <c r="HC368" s="26"/>
      <c r="HD368" s="26"/>
      <c r="HE368" s="26"/>
      <c r="HF368" s="26"/>
      <c r="HG368" s="26"/>
      <c r="HH368" s="26"/>
      <c r="HI368" s="26"/>
      <c r="HJ368" s="26"/>
      <c r="HK368" s="26"/>
      <c r="HL368" s="26"/>
      <c r="HM368" s="26"/>
      <c r="HN368" s="26"/>
      <c r="HO368" s="26"/>
      <c r="HP368" s="26"/>
      <c r="HQ368" s="26"/>
      <c r="HR368" s="26"/>
      <c r="HS368" s="26"/>
      <c r="HT368" s="26"/>
      <c r="HU368" s="26"/>
      <c r="HV368" s="26"/>
      <c r="HW368" s="26"/>
      <c r="HX368" s="26"/>
      <c r="HY368" s="26"/>
      <c r="HZ368" s="26"/>
      <c r="IA368" s="26"/>
      <c r="IB368" s="26"/>
      <c r="IC368" s="26"/>
      <c r="ID368" s="26"/>
      <c r="IE368" s="26"/>
      <c r="IF368" s="26"/>
      <c r="IG368" s="26"/>
      <c r="IH368" s="26"/>
      <c r="II368" s="26"/>
      <c r="IJ368" s="26"/>
      <c r="IK368" s="26"/>
      <c r="IL368" s="26"/>
      <c r="IM368" s="26"/>
      <c r="IN368" s="26"/>
      <c r="IO368" s="26"/>
      <c r="IP368" s="26"/>
      <c r="IQ368" s="26"/>
      <c r="IR368" s="26"/>
      <c r="IS368" s="26"/>
      <c r="IT368" s="26"/>
      <c r="IU368" s="26"/>
      <c r="IV368" s="26"/>
      <c r="IW368" s="26"/>
      <c r="IX368" s="26"/>
      <c r="IY368" s="26"/>
      <c r="IZ368" s="26"/>
      <c r="JA368" s="26"/>
      <c r="JB368" s="26"/>
      <c r="JC368" s="26"/>
      <c r="JD368" s="26"/>
      <c r="JE368" s="26"/>
      <c r="JF368" s="26"/>
      <c r="JG368" s="26"/>
      <c r="JH368" s="26"/>
      <c r="JI368" s="26"/>
      <c r="JJ368" s="26"/>
    </row>
    <row r="369" spans="1:270" s="6" customFormat="1" ht="20.100000000000001" customHeight="1" x14ac:dyDescent="0.25">
      <c r="A369" s="7"/>
      <c r="B369" s="20"/>
      <c r="C369" s="76"/>
      <c r="D369" s="76"/>
      <c r="E369" s="76"/>
      <c r="F369" s="7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  <c r="FJ369" s="26"/>
      <c r="FK369" s="26"/>
      <c r="FL369" s="26"/>
      <c r="FM369" s="26"/>
      <c r="FN369" s="26"/>
      <c r="FO369" s="26"/>
      <c r="FP369" s="26"/>
      <c r="FQ369" s="26"/>
      <c r="FR369" s="26"/>
      <c r="FS369" s="26"/>
      <c r="FT369" s="26"/>
      <c r="FU369" s="26"/>
      <c r="FV369" s="26"/>
      <c r="FW369" s="26"/>
      <c r="FX369" s="26"/>
      <c r="FY369" s="26"/>
      <c r="FZ369" s="26"/>
      <c r="GA369" s="26"/>
      <c r="GB369" s="26"/>
      <c r="GC369" s="26"/>
      <c r="GD369" s="26"/>
      <c r="GE369" s="26"/>
      <c r="GF369" s="26"/>
      <c r="GG369" s="26"/>
      <c r="GH369" s="26"/>
      <c r="GI369" s="26"/>
      <c r="GJ369" s="26"/>
      <c r="GK369" s="26"/>
      <c r="GL369" s="26"/>
      <c r="GM369" s="26"/>
      <c r="GN369" s="26"/>
      <c r="GO369" s="26"/>
      <c r="GP369" s="26"/>
      <c r="GQ369" s="26"/>
      <c r="GR369" s="26"/>
      <c r="GS369" s="26"/>
      <c r="GT369" s="26"/>
      <c r="GU369" s="26"/>
      <c r="GV369" s="26"/>
      <c r="GW369" s="26"/>
      <c r="GX369" s="26"/>
      <c r="GY369" s="26"/>
      <c r="GZ369" s="26"/>
      <c r="HA369" s="26"/>
      <c r="HB369" s="26"/>
      <c r="HC369" s="26"/>
      <c r="HD369" s="26"/>
      <c r="HE369" s="26"/>
      <c r="HF369" s="26"/>
      <c r="HG369" s="26"/>
      <c r="HH369" s="26"/>
      <c r="HI369" s="26"/>
      <c r="HJ369" s="26"/>
      <c r="HK369" s="26"/>
      <c r="HL369" s="26"/>
      <c r="HM369" s="26"/>
      <c r="HN369" s="26"/>
      <c r="HO369" s="26"/>
      <c r="HP369" s="26"/>
      <c r="HQ369" s="26"/>
      <c r="HR369" s="26"/>
      <c r="HS369" s="26"/>
      <c r="HT369" s="26"/>
      <c r="HU369" s="26"/>
      <c r="HV369" s="26"/>
      <c r="HW369" s="26"/>
      <c r="HX369" s="26"/>
      <c r="HY369" s="26"/>
      <c r="HZ369" s="26"/>
      <c r="IA369" s="26"/>
      <c r="IB369" s="26"/>
      <c r="IC369" s="26"/>
      <c r="ID369" s="26"/>
      <c r="IE369" s="26"/>
      <c r="IF369" s="26"/>
      <c r="IG369" s="26"/>
      <c r="IH369" s="26"/>
      <c r="II369" s="26"/>
      <c r="IJ369" s="26"/>
      <c r="IK369" s="26"/>
      <c r="IL369" s="26"/>
      <c r="IM369" s="26"/>
      <c r="IN369" s="26"/>
      <c r="IO369" s="26"/>
      <c r="IP369" s="26"/>
      <c r="IQ369" s="26"/>
      <c r="IR369" s="26"/>
      <c r="IS369" s="26"/>
      <c r="IT369" s="26"/>
      <c r="IU369" s="26"/>
      <c r="IV369" s="26"/>
      <c r="IW369" s="26"/>
      <c r="IX369" s="26"/>
      <c r="IY369" s="26"/>
      <c r="IZ369" s="26"/>
      <c r="JA369" s="26"/>
      <c r="JB369" s="26"/>
      <c r="JC369" s="26"/>
      <c r="JD369" s="26"/>
      <c r="JE369" s="26"/>
      <c r="JF369" s="26"/>
      <c r="JG369" s="26"/>
      <c r="JH369" s="26"/>
      <c r="JI369" s="26"/>
      <c r="JJ369" s="26"/>
    </row>
    <row r="370" spans="1:270" s="6" customFormat="1" ht="20.100000000000001" customHeight="1" x14ac:dyDescent="0.25">
      <c r="A370" s="7"/>
      <c r="B370" s="20"/>
      <c r="C370" s="76"/>
      <c r="D370" s="76"/>
      <c r="E370" s="76"/>
      <c r="F370" s="7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  <c r="FJ370" s="26"/>
      <c r="FK370" s="26"/>
      <c r="FL370" s="26"/>
      <c r="FM370" s="26"/>
      <c r="FN370" s="26"/>
      <c r="FO370" s="26"/>
      <c r="FP370" s="26"/>
      <c r="FQ370" s="26"/>
      <c r="FR370" s="26"/>
      <c r="FS370" s="26"/>
      <c r="FT370" s="26"/>
      <c r="FU370" s="26"/>
      <c r="FV370" s="26"/>
      <c r="FW370" s="26"/>
      <c r="FX370" s="26"/>
      <c r="FY370" s="26"/>
      <c r="FZ370" s="26"/>
      <c r="GA370" s="26"/>
      <c r="GB370" s="26"/>
      <c r="GC370" s="26"/>
      <c r="GD370" s="26"/>
      <c r="GE370" s="26"/>
      <c r="GF370" s="26"/>
      <c r="GG370" s="26"/>
      <c r="GH370" s="26"/>
      <c r="GI370" s="26"/>
      <c r="GJ370" s="26"/>
      <c r="GK370" s="26"/>
      <c r="GL370" s="26"/>
      <c r="GM370" s="26"/>
      <c r="GN370" s="26"/>
      <c r="GO370" s="26"/>
      <c r="GP370" s="26"/>
      <c r="GQ370" s="26"/>
      <c r="GR370" s="26"/>
      <c r="GS370" s="26"/>
      <c r="GT370" s="26"/>
      <c r="GU370" s="26"/>
      <c r="GV370" s="26"/>
      <c r="GW370" s="26"/>
      <c r="GX370" s="26"/>
      <c r="GY370" s="26"/>
      <c r="GZ370" s="26"/>
      <c r="HA370" s="26"/>
      <c r="HB370" s="26"/>
      <c r="HC370" s="26"/>
      <c r="HD370" s="26"/>
      <c r="HE370" s="26"/>
      <c r="HF370" s="26"/>
      <c r="HG370" s="26"/>
      <c r="HH370" s="26"/>
      <c r="HI370" s="26"/>
      <c r="HJ370" s="26"/>
      <c r="HK370" s="26"/>
      <c r="HL370" s="26"/>
      <c r="HM370" s="26"/>
      <c r="HN370" s="26"/>
      <c r="HO370" s="26"/>
      <c r="HP370" s="26"/>
      <c r="HQ370" s="26"/>
      <c r="HR370" s="26"/>
      <c r="HS370" s="26"/>
      <c r="HT370" s="26"/>
      <c r="HU370" s="26"/>
      <c r="HV370" s="26"/>
      <c r="HW370" s="26"/>
      <c r="HX370" s="26"/>
      <c r="HY370" s="26"/>
      <c r="HZ370" s="26"/>
      <c r="IA370" s="26"/>
      <c r="IB370" s="26"/>
      <c r="IC370" s="26"/>
      <c r="ID370" s="26"/>
      <c r="IE370" s="26"/>
      <c r="IF370" s="26"/>
      <c r="IG370" s="26"/>
      <c r="IH370" s="26"/>
      <c r="II370" s="26"/>
      <c r="IJ370" s="26"/>
      <c r="IK370" s="26"/>
      <c r="IL370" s="26"/>
      <c r="IM370" s="26"/>
      <c r="IN370" s="26"/>
      <c r="IO370" s="26"/>
      <c r="IP370" s="26"/>
      <c r="IQ370" s="26"/>
      <c r="IR370" s="26"/>
      <c r="IS370" s="26"/>
      <c r="IT370" s="26"/>
      <c r="IU370" s="26"/>
      <c r="IV370" s="26"/>
      <c r="IW370" s="26"/>
      <c r="IX370" s="26"/>
      <c r="IY370" s="26"/>
      <c r="IZ370" s="26"/>
      <c r="JA370" s="26"/>
      <c r="JB370" s="26"/>
      <c r="JC370" s="26"/>
      <c r="JD370" s="26"/>
      <c r="JE370" s="26"/>
      <c r="JF370" s="26"/>
      <c r="JG370" s="26"/>
      <c r="JH370" s="26"/>
      <c r="JI370" s="26"/>
      <c r="JJ370" s="26"/>
    </row>
    <row r="371" spans="1:270" s="6" customFormat="1" ht="20.100000000000001" customHeight="1" x14ac:dyDescent="0.25">
      <c r="A371" s="7"/>
      <c r="B371" s="20"/>
      <c r="C371" s="76"/>
      <c r="D371" s="76"/>
      <c r="E371" s="76"/>
      <c r="F371" s="7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  <c r="FJ371" s="26"/>
      <c r="FK371" s="26"/>
      <c r="FL371" s="26"/>
      <c r="FM371" s="26"/>
      <c r="FN371" s="26"/>
      <c r="FO371" s="26"/>
      <c r="FP371" s="26"/>
      <c r="FQ371" s="26"/>
      <c r="FR371" s="26"/>
      <c r="FS371" s="26"/>
      <c r="FT371" s="26"/>
      <c r="FU371" s="26"/>
      <c r="FV371" s="26"/>
      <c r="FW371" s="26"/>
      <c r="FX371" s="26"/>
      <c r="FY371" s="26"/>
      <c r="FZ371" s="26"/>
      <c r="GA371" s="26"/>
      <c r="GB371" s="26"/>
      <c r="GC371" s="26"/>
      <c r="GD371" s="26"/>
      <c r="GE371" s="26"/>
      <c r="GF371" s="26"/>
      <c r="GG371" s="26"/>
      <c r="GH371" s="26"/>
      <c r="GI371" s="26"/>
      <c r="GJ371" s="26"/>
      <c r="GK371" s="26"/>
      <c r="GL371" s="26"/>
      <c r="GM371" s="26"/>
      <c r="GN371" s="26"/>
      <c r="GO371" s="26"/>
      <c r="GP371" s="26"/>
      <c r="GQ371" s="26"/>
      <c r="GR371" s="26"/>
      <c r="GS371" s="26"/>
      <c r="GT371" s="26"/>
      <c r="GU371" s="26"/>
      <c r="GV371" s="26"/>
      <c r="GW371" s="26"/>
      <c r="GX371" s="26"/>
      <c r="GY371" s="26"/>
      <c r="GZ371" s="26"/>
      <c r="HA371" s="26"/>
      <c r="HB371" s="26"/>
      <c r="HC371" s="26"/>
      <c r="HD371" s="26"/>
      <c r="HE371" s="26"/>
      <c r="HF371" s="26"/>
      <c r="HG371" s="26"/>
      <c r="HH371" s="26"/>
      <c r="HI371" s="26"/>
      <c r="HJ371" s="26"/>
      <c r="HK371" s="26"/>
      <c r="HL371" s="26"/>
      <c r="HM371" s="26"/>
      <c r="HN371" s="26"/>
      <c r="HO371" s="26"/>
      <c r="HP371" s="26"/>
      <c r="HQ371" s="26"/>
      <c r="HR371" s="26"/>
      <c r="HS371" s="26"/>
      <c r="HT371" s="26"/>
      <c r="HU371" s="26"/>
      <c r="HV371" s="26"/>
      <c r="HW371" s="26"/>
      <c r="HX371" s="26"/>
      <c r="HY371" s="26"/>
      <c r="HZ371" s="26"/>
      <c r="IA371" s="26"/>
      <c r="IB371" s="26"/>
      <c r="IC371" s="26"/>
      <c r="ID371" s="26"/>
      <c r="IE371" s="26"/>
      <c r="IF371" s="26"/>
      <c r="IG371" s="26"/>
      <c r="IH371" s="26"/>
      <c r="II371" s="26"/>
      <c r="IJ371" s="26"/>
      <c r="IK371" s="26"/>
      <c r="IL371" s="26"/>
      <c r="IM371" s="26"/>
      <c r="IN371" s="26"/>
      <c r="IO371" s="26"/>
      <c r="IP371" s="26"/>
      <c r="IQ371" s="26"/>
      <c r="IR371" s="26"/>
      <c r="IS371" s="26"/>
      <c r="IT371" s="26"/>
      <c r="IU371" s="26"/>
      <c r="IV371" s="26"/>
      <c r="IW371" s="26"/>
      <c r="IX371" s="26"/>
      <c r="IY371" s="26"/>
      <c r="IZ371" s="26"/>
      <c r="JA371" s="26"/>
      <c r="JB371" s="26"/>
      <c r="JC371" s="26"/>
      <c r="JD371" s="26"/>
      <c r="JE371" s="26"/>
      <c r="JF371" s="26"/>
      <c r="JG371" s="26"/>
      <c r="JH371" s="26"/>
      <c r="JI371" s="26"/>
      <c r="JJ371" s="26"/>
    </row>
    <row r="372" spans="1:270" s="6" customFormat="1" ht="20.100000000000001" customHeight="1" x14ac:dyDescent="0.25">
      <c r="A372" s="7"/>
      <c r="B372" s="20"/>
      <c r="C372" s="76"/>
      <c r="D372" s="76"/>
      <c r="E372" s="76"/>
      <c r="F372" s="7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  <c r="FJ372" s="26"/>
      <c r="FK372" s="26"/>
      <c r="FL372" s="26"/>
      <c r="FM372" s="26"/>
      <c r="FN372" s="26"/>
      <c r="FO372" s="26"/>
      <c r="FP372" s="26"/>
      <c r="FQ372" s="26"/>
      <c r="FR372" s="26"/>
      <c r="FS372" s="26"/>
      <c r="FT372" s="26"/>
      <c r="FU372" s="26"/>
      <c r="FV372" s="26"/>
      <c r="FW372" s="26"/>
      <c r="FX372" s="26"/>
      <c r="FY372" s="26"/>
      <c r="FZ372" s="26"/>
      <c r="GA372" s="26"/>
      <c r="GB372" s="26"/>
      <c r="GC372" s="26"/>
      <c r="GD372" s="26"/>
      <c r="GE372" s="26"/>
      <c r="GF372" s="26"/>
      <c r="GG372" s="26"/>
      <c r="GH372" s="26"/>
      <c r="GI372" s="26"/>
      <c r="GJ372" s="26"/>
      <c r="GK372" s="26"/>
      <c r="GL372" s="26"/>
      <c r="GM372" s="26"/>
      <c r="GN372" s="26"/>
      <c r="GO372" s="26"/>
      <c r="GP372" s="26"/>
      <c r="GQ372" s="26"/>
      <c r="GR372" s="26"/>
      <c r="GS372" s="26"/>
      <c r="GT372" s="26"/>
      <c r="GU372" s="26"/>
      <c r="GV372" s="26"/>
      <c r="GW372" s="26"/>
      <c r="GX372" s="26"/>
      <c r="GY372" s="26"/>
      <c r="GZ372" s="26"/>
      <c r="HA372" s="26"/>
      <c r="HB372" s="26"/>
      <c r="HC372" s="26"/>
      <c r="HD372" s="26"/>
      <c r="HE372" s="26"/>
      <c r="HF372" s="26"/>
      <c r="HG372" s="26"/>
      <c r="HH372" s="26"/>
      <c r="HI372" s="26"/>
      <c r="HJ372" s="26"/>
      <c r="HK372" s="26"/>
      <c r="HL372" s="26"/>
      <c r="HM372" s="26"/>
      <c r="HN372" s="26"/>
      <c r="HO372" s="26"/>
      <c r="HP372" s="26"/>
      <c r="HQ372" s="26"/>
      <c r="HR372" s="26"/>
      <c r="HS372" s="26"/>
      <c r="HT372" s="26"/>
      <c r="HU372" s="26"/>
      <c r="HV372" s="26"/>
      <c r="HW372" s="26"/>
      <c r="HX372" s="26"/>
      <c r="HY372" s="26"/>
      <c r="HZ372" s="26"/>
      <c r="IA372" s="26"/>
      <c r="IB372" s="26"/>
      <c r="IC372" s="26"/>
      <c r="ID372" s="26"/>
      <c r="IE372" s="26"/>
      <c r="IF372" s="26"/>
      <c r="IG372" s="26"/>
      <c r="IH372" s="26"/>
      <c r="II372" s="26"/>
      <c r="IJ372" s="26"/>
      <c r="IK372" s="26"/>
      <c r="IL372" s="26"/>
      <c r="IM372" s="26"/>
      <c r="IN372" s="26"/>
      <c r="IO372" s="26"/>
      <c r="IP372" s="26"/>
      <c r="IQ372" s="26"/>
      <c r="IR372" s="26"/>
      <c r="IS372" s="26"/>
      <c r="IT372" s="26"/>
      <c r="IU372" s="26"/>
      <c r="IV372" s="26"/>
      <c r="IW372" s="26"/>
      <c r="IX372" s="26"/>
      <c r="IY372" s="26"/>
      <c r="IZ372" s="26"/>
      <c r="JA372" s="26"/>
      <c r="JB372" s="26"/>
      <c r="JC372" s="26"/>
      <c r="JD372" s="26"/>
      <c r="JE372" s="26"/>
      <c r="JF372" s="26"/>
      <c r="JG372" s="26"/>
      <c r="JH372" s="26"/>
      <c r="JI372" s="26"/>
      <c r="JJ372" s="26"/>
    </row>
    <row r="373" spans="1:270" s="6" customFormat="1" ht="20.100000000000001" customHeight="1" x14ac:dyDescent="0.25">
      <c r="A373" s="7"/>
      <c r="B373" s="20"/>
      <c r="C373" s="76"/>
      <c r="D373" s="76"/>
      <c r="E373" s="76"/>
      <c r="F373" s="7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  <c r="FJ373" s="26"/>
      <c r="FK373" s="26"/>
      <c r="FL373" s="26"/>
      <c r="FM373" s="26"/>
      <c r="FN373" s="26"/>
      <c r="FO373" s="26"/>
      <c r="FP373" s="26"/>
      <c r="FQ373" s="26"/>
      <c r="FR373" s="26"/>
      <c r="FS373" s="26"/>
      <c r="FT373" s="26"/>
      <c r="FU373" s="26"/>
      <c r="FV373" s="26"/>
      <c r="FW373" s="26"/>
      <c r="FX373" s="26"/>
      <c r="FY373" s="26"/>
      <c r="FZ373" s="26"/>
      <c r="GA373" s="26"/>
      <c r="GB373" s="26"/>
      <c r="GC373" s="26"/>
      <c r="GD373" s="26"/>
      <c r="GE373" s="26"/>
      <c r="GF373" s="26"/>
      <c r="GG373" s="26"/>
      <c r="GH373" s="26"/>
      <c r="GI373" s="26"/>
      <c r="GJ373" s="26"/>
      <c r="GK373" s="26"/>
      <c r="GL373" s="26"/>
      <c r="GM373" s="26"/>
      <c r="GN373" s="26"/>
      <c r="GO373" s="26"/>
      <c r="GP373" s="26"/>
      <c r="GQ373" s="26"/>
      <c r="GR373" s="26"/>
      <c r="GS373" s="26"/>
      <c r="GT373" s="26"/>
      <c r="GU373" s="26"/>
      <c r="GV373" s="26"/>
      <c r="GW373" s="26"/>
      <c r="GX373" s="26"/>
      <c r="GY373" s="26"/>
      <c r="GZ373" s="26"/>
      <c r="HA373" s="26"/>
      <c r="HB373" s="26"/>
      <c r="HC373" s="26"/>
      <c r="HD373" s="26"/>
      <c r="HE373" s="26"/>
      <c r="HF373" s="26"/>
      <c r="HG373" s="26"/>
      <c r="HH373" s="26"/>
      <c r="HI373" s="26"/>
      <c r="HJ373" s="26"/>
      <c r="HK373" s="26"/>
      <c r="HL373" s="26"/>
      <c r="HM373" s="26"/>
      <c r="HN373" s="26"/>
      <c r="HO373" s="26"/>
      <c r="HP373" s="26"/>
      <c r="HQ373" s="26"/>
      <c r="HR373" s="26"/>
      <c r="HS373" s="26"/>
      <c r="HT373" s="26"/>
      <c r="HU373" s="26"/>
      <c r="HV373" s="26"/>
      <c r="HW373" s="26"/>
      <c r="HX373" s="26"/>
      <c r="HY373" s="26"/>
      <c r="HZ373" s="26"/>
      <c r="IA373" s="26"/>
      <c r="IB373" s="26"/>
      <c r="IC373" s="26"/>
      <c r="ID373" s="26"/>
      <c r="IE373" s="26"/>
      <c r="IF373" s="26"/>
      <c r="IG373" s="26"/>
      <c r="IH373" s="26"/>
      <c r="II373" s="26"/>
      <c r="IJ373" s="26"/>
      <c r="IK373" s="26"/>
      <c r="IL373" s="26"/>
      <c r="IM373" s="26"/>
      <c r="IN373" s="26"/>
      <c r="IO373" s="26"/>
      <c r="IP373" s="26"/>
      <c r="IQ373" s="26"/>
      <c r="IR373" s="26"/>
      <c r="IS373" s="26"/>
      <c r="IT373" s="26"/>
      <c r="IU373" s="26"/>
      <c r="IV373" s="26"/>
      <c r="IW373" s="26"/>
      <c r="IX373" s="26"/>
      <c r="IY373" s="26"/>
      <c r="IZ373" s="26"/>
      <c r="JA373" s="26"/>
      <c r="JB373" s="26"/>
      <c r="JC373" s="26"/>
      <c r="JD373" s="26"/>
      <c r="JE373" s="26"/>
      <c r="JF373" s="26"/>
      <c r="JG373" s="26"/>
      <c r="JH373" s="26"/>
      <c r="JI373" s="26"/>
      <c r="JJ373" s="26"/>
    </row>
    <row r="374" spans="1:270" s="6" customFormat="1" ht="20.100000000000001" customHeight="1" x14ac:dyDescent="0.25">
      <c r="A374" s="7"/>
      <c r="B374" s="20"/>
      <c r="C374" s="76"/>
      <c r="D374" s="76"/>
      <c r="E374" s="76"/>
      <c r="F374" s="7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  <c r="FJ374" s="26"/>
      <c r="FK374" s="26"/>
      <c r="FL374" s="26"/>
      <c r="FM374" s="26"/>
      <c r="FN374" s="26"/>
      <c r="FO374" s="26"/>
      <c r="FP374" s="26"/>
      <c r="FQ374" s="26"/>
      <c r="FR374" s="26"/>
      <c r="FS374" s="26"/>
      <c r="FT374" s="26"/>
      <c r="FU374" s="26"/>
      <c r="FV374" s="26"/>
      <c r="FW374" s="26"/>
      <c r="FX374" s="26"/>
      <c r="FY374" s="26"/>
      <c r="FZ374" s="26"/>
      <c r="GA374" s="26"/>
      <c r="GB374" s="26"/>
      <c r="GC374" s="26"/>
      <c r="GD374" s="26"/>
      <c r="GE374" s="26"/>
      <c r="GF374" s="26"/>
      <c r="GG374" s="26"/>
      <c r="GH374" s="26"/>
      <c r="GI374" s="26"/>
      <c r="GJ374" s="26"/>
      <c r="GK374" s="26"/>
      <c r="GL374" s="26"/>
      <c r="GM374" s="26"/>
      <c r="GN374" s="26"/>
      <c r="GO374" s="26"/>
      <c r="GP374" s="26"/>
      <c r="GQ374" s="26"/>
      <c r="GR374" s="26"/>
      <c r="GS374" s="26"/>
      <c r="GT374" s="26"/>
      <c r="GU374" s="26"/>
      <c r="GV374" s="26"/>
      <c r="GW374" s="26"/>
      <c r="GX374" s="26"/>
      <c r="GY374" s="26"/>
      <c r="GZ374" s="26"/>
      <c r="HA374" s="26"/>
      <c r="HB374" s="26"/>
      <c r="HC374" s="26"/>
      <c r="HD374" s="26"/>
      <c r="HE374" s="26"/>
      <c r="HF374" s="26"/>
      <c r="HG374" s="26"/>
      <c r="HH374" s="26"/>
      <c r="HI374" s="26"/>
      <c r="HJ374" s="26"/>
      <c r="HK374" s="26"/>
      <c r="HL374" s="26"/>
      <c r="HM374" s="26"/>
      <c r="HN374" s="26"/>
      <c r="HO374" s="26"/>
      <c r="HP374" s="26"/>
      <c r="HQ374" s="26"/>
      <c r="HR374" s="26"/>
      <c r="HS374" s="26"/>
      <c r="HT374" s="26"/>
      <c r="HU374" s="26"/>
      <c r="HV374" s="26"/>
      <c r="HW374" s="26"/>
      <c r="HX374" s="26"/>
      <c r="HY374" s="26"/>
      <c r="HZ374" s="26"/>
      <c r="IA374" s="26"/>
      <c r="IB374" s="26"/>
      <c r="IC374" s="26"/>
      <c r="ID374" s="26"/>
      <c r="IE374" s="26"/>
      <c r="IF374" s="26"/>
      <c r="IG374" s="26"/>
      <c r="IH374" s="26"/>
      <c r="II374" s="26"/>
      <c r="IJ374" s="26"/>
      <c r="IK374" s="26"/>
      <c r="IL374" s="26"/>
      <c r="IM374" s="26"/>
      <c r="IN374" s="26"/>
      <c r="IO374" s="26"/>
      <c r="IP374" s="26"/>
      <c r="IQ374" s="26"/>
      <c r="IR374" s="26"/>
      <c r="IS374" s="26"/>
      <c r="IT374" s="26"/>
      <c r="IU374" s="26"/>
      <c r="IV374" s="26"/>
      <c r="IW374" s="26"/>
      <c r="IX374" s="26"/>
      <c r="IY374" s="26"/>
      <c r="IZ374" s="26"/>
      <c r="JA374" s="26"/>
      <c r="JB374" s="26"/>
      <c r="JC374" s="26"/>
      <c r="JD374" s="26"/>
      <c r="JE374" s="26"/>
      <c r="JF374" s="26"/>
      <c r="JG374" s="26"/>
      <c r="JH374" s="26"/>
      <c r="JI374" s="26"/>
      <c r="JJ374" s="26"/>
    </row>
    <row r="375" spans="1:270" s="6" customFormat="1" ht="20.100000000000001" customHeight="1" x14ac:dyDescent="0.25">
      <c r="A375" s="7"/>
      <c r="B375" s="20"/>
      <c r="C375" s="76"/>
      <c r="D375" s="76"/>
      <c r="E375" s="76"/>
      <c r="F375" s="7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  <c r="FJ375" s="26"/>
      <c r="FK375" s="26"/>
      <c r="FL375" s="26"/>
      <c r="FM375" s="26"/>
      <c r="FN375" s="26"/>
      <c r="FO375" s="26"/>
      <c r="FP375" s="26"/>
      <c r="FQ375" s="26"/>
      <c r="FR375" s="26"/>
      <c r="FS375" s="26"/>
      <c r="FT375" s="26"/>
      <c r="FU375" s="26"/>
      <c r="FV375" s="26"/>
      <c r="FW375" s="26"/>
      <c r="FX375" s="26"/>
      <c r="FY375" s="26"/>
      <c r="FZ375" s="26"/>
      <c r="GA375" s="26"/>
      <c r="GB375" s="26"/>
      <c r="GC375" s="26"/>
      <c r="GD375" s="26"/>
      <c r="GE375" s="26"/>
      <c r="GF375" s="26"/>
      <c r="GG375" s="26"/>
      <c r="GH375" s="26"/>
      <c r="GI375" s="26"/>
      <c r="GJ375" s="26"/>
      <c r="GK375" s="26"/>
      <c r="GL375" s="26"/>
      <c r="GM375" s="26"/>
      <c r="GN375" s="26"/>
      <c r="GO375" s="26"/>
      <c r="GP375" s="26"/>
      <c r="GQ375" s="26"/>
      <c r="GR375" s="26"/>
      <c r="GS375" s="26"/>
      <c r="GT375" s="26"/>
      <c r="GU375" s="26"/>
      <c r="GV375" s="26"/>
      <c r="GW375" s="26"/>
      <c r="GX375" s="26"/>
      <c r="GY375" s="26"/>
      <c r="GZ375" s="26"/>
      <c r="HA375" s="26"/>
      <c r="HB375" s="26"/>
      <c r="HC375" s="26"/>
      <c r="HD375" s="26"/>
      <c r="HE375" s="26"/>
      <c r="HF375" s="26"/>
      <c r="HG375" s="26"/>
      <c r="HH375" s="26"/>
      <c r="HI375" s="26"/>
      <c r="HJ375" s="26"/>
      <c r="HK375" s="26"/>
      <c r="HL375" s="26"/>
      <c r="HM375" s="26"/>
      <c r="HN375" s="26"/>
      <c r="HO375" s="26"/>
      <c r="HP375" s="26"/>
      <c r="HQ375" s="26"/>
      <c r="HR375" s="26"/>
      <c r="HS375" s="26"/>
      <c r="HT375" s="26"/>
      <c r="HU375" s="26"/>
      <c r="HV375" s="26"/>
      <c r="HW375" s="26"/>
      <c r="HX375" s="26"/>
      <c r="HY375" s="26"/>
      <c r="HZ375" s="26"/>
      <c r="IA375" s="26"/>
      <c r="IB375" s="26"/>
      <c r="IC375" s="26"/>
      <c r="ID375" s="26"/>
      <c r="IE375" s="26"/>
      <c r="IF375" s="26"/>
      <c r="IG375" s="26"/>
      <c r="IH375" s="26"/>
      <c r="II375" s="26"/>
      <c r="IJ375" s="26"/>
      <c r="IK375" s="26"/>
      <c r="IL375" s="26"/>
      <c r="IM375" s="26"/>
      <c r="IN375" s="26"/>
      <c r="IO375" s="26"/>
      <c r="IP375" s="26"/>
      <c r="IQ375" s="26"/>
      <c r="IR375" s="26"/>
      <c r="IS375" s="26"/>
      <c r="IT375" s="26"/>
      <c r="IU375" s="26"/>
      <c r="IV375" s="26"/>
      <c r="IW375" s="26"/>
      <c r="IX375" s="26"/>
      <c r="IY375" s="26"/>
      <c r="IZ375" s="26"/>
      <c r="JA375" s="26"/>
      <c r="JB375" s="26"/>
      <c r="JC375" s="26"/>
      <c r="JD375" s="26"/>
      <c r="JE375" s="26"/>
      <c r="JF375" s="26"/>
      <c r="JG375" s="26"/>
      <c r="JH375" s="26"/>
      <c r="JI375" s="26"/>
      <c r="JJ375" s="26"/>
    </row>
    <row r="376" spans="1:270" s="6" customFormat="1" ht="20.100000000000001" customHeight="1" x14ac:dyDescent="0.25">
      <c r="A376" s="7"/>
      <c r="B376" s="20"/>
      <c r="C376" s="76"/>
      <c r="D376" s="76"/>
      <c r="E376" s="76"/>
      <c r="F376" s="7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  <c r="FJ376" s="26"/>
      <c r="FK376" s="26"/>
      <c r="FL376" s="26"/>
      <c r="FM376" s="26"/>
      <c r="FN376" s="26"/>
      <c r="FO376" s="26"/>
      <c r="FP376" s="26"/>
      <c r="FQ376" s="26"/>
      <c r="FR376" s="26"/>
      <c r="FS376" s="26"/>
      <c r="FT376" s="26"/>
      <c r="FU376" s="26"/>
      <c r="FV376" s="26"/>
      <c r="FW376" s="26"/>
      <c r="FX376" s="26"/>
      <c r="FY376" s="26"/>
      <c r="FZ376" s="26"/>
      <c r="GA376" s="26"/>
      <c r="GB376" s="26"/>
      <c r="GC376" s="26"/>
      <c r="GD376" s="26"/>
      <c r="GE376" s="26"/>
      <c r="GF376" s="26"/>
      <c r="GG376" s="26"/>
      <c r="GH376" s="26"/>
      <c r="GI376" s="26"/>
      <c r="GJ376" s="26"/>
      <c r="GK376" s="26"/>
      <c r="GL376" s="26"/>
      <c r="GM376" s="26"/>
      <c r="GN376" s="26"/>
      <c r="GO376" s="26"/>
      <c r="GP376" s="26"/>
      <c r="GQ376" s="26"/>
      <c r="GR376" s="26"/>
      <c r="GS376" s="26"/>
      <c r="GT376" s="26"/>
      <c r="GU376" s="26"/>
      <c r="GV376" s="26"/>
      <c r="GW376" s="26"/>
      <c r="GX376" s="26"/>
      <c r="GY376" s="26"/>
      <c r="GZ376" s="26"/>
      <c r="HA376" s="26"/>
      <c r="HB376" s="26"/>
      <c r="HC376" s="26"/>
      <c r="HD376" s="26"/>
      <c r="HE376" s="26"/>
      <c r="HF376" s="26"/>
      <c r="HG376" s="26"/>
      <c r="HH376" s="26"/>
      <c r="HI376" s="26"/>
      <c r="HJ376" s="26"/>
      <c r="HK376" s="26"/>
      <c r="HL376" s="26"/>
      <c r="HM376" s="26"/>
      <c r="HN376" s="26"/>
      <c r="HO376" s="26"/>
      <c r="HP376" s="26"/>
      <c r="HQ376" s="26"/>
      <c r="HR376" s="26"/>
      <c r="HS376" s="26"/>
      <c r="HT376" s="26"/>
      <c r="HU376" s="26"/>
      <c r="HV376" s="26"/>
      <c r="HW376" s="26"/>
      <c r="HX376" s="26"/>
      <c r="HY376" s="26"/>
      <c r="HZ376" s="26"/>
      <c r="IA376" s="26"/>
      <c r="IB376" s="26"/>
      <c r="IC376" s="26"/>
      <c r="ID376" s="26"/>
      <c r="IE376" s="26"/>
      <c r="IF376" s="26"/>
      <c r="IG376" s="26"/>
      <c r="IH376" s="26"/>
      <c r="II376" s="26"/>
      <c r="IJ376" s="26"/>
      <c r="IK376" s="26"/>
      <c r="IL376" s="26"/>
      <c r="IM376" s="26"/>
      <c r="IN376" s="26"/>
      <c r="IO376" s="26"/>
      <c r="IP376" s="26"/>
      <c r="IQ376" s="26"/>
      <c r="IR376" s="26"/>
      <c r="IS376" s="26"/>
      <c r="IT376" s="26"/>
      <c r="IU376" s="26"/>
      <c r="IV376" s="26"/>
      <c r="IW376" s="26"/>
      <c r="IX376" s="26"/>
      <c r="IY376" s="26"/>
      <c r="IZ376" s="26"/>
      <c r="JA376" s="26"/>
      <c r="JB376" s="26"/>
      <c r="JC376" s="26"/>
      <c r="JD376" s="26"/>
      <c r="JE376" s="26"/>
      <c r="JF376" s="26"/>
      <c r="JG376" s="26"/>
      <c r="JH376" s="26"/>
      <c r="JI376" s="26"/>
      <c r="JJ376" s="26"/>
    </row>
    <row r="377" spans="1:270" s="6" customFormat="1" ht="20.100000000000001" customHeight="1" x14ac:dyDescent="0.25">
      <c r="A377" s="7"/>
      <c r="B377" s="20"/>
      <c r="C377" s="76"/>
      <c r="D377" s="76"/>
      <c r="E377" s="76"/>
      <c r="F377" s="7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  <c r="FJ377" s="26"/>
      <c r="FK377" s="26"/>
      <c r="FL377" s="26"/>
      <c r="FM377" s="26"/>
      <c r="FN377" s="26"/>
      <c r="FO377" s="26"/>
      <c r="FP377" s="26"/>
      <c r="FQ377" s="26"/>
      <c r="FR377" s="26"/>
      <c r="FS377" s="26"/>
      <c r="FT377" s="26"/>
      <c r="FU377" s="26"/>
      <c r="FV377" s="26"/>
      <c r="FW377" s="26"/>
      <c r="FX377" s="26"/>
      <c r="FY377" s="26"/>
      <c r="FZ377" s="26"/>
      <c r="GA377" s="26"/>
      <c r="GB377" s="26"/>
      <c r="GC377" s="26"/>
      <c r="GD377" s="26"/>
      <c r="GE377" s="26"/>
      <c r="GF377" s="26"/>
      <c r="GG377" s="26"/>
      <c r="GH377" s="26"/>
      <c r="GI377" s="26"/>
      <c r="GJ377" s="26"/>
      <c r="GK377" s="26"/>
      <c r="GL377" s="26"/>
      <c r="GM377" s="26"/>
      <c r="GN377" s="26"/>
      <c r="GO377" s="26"/>
      <c r="GP377" s="26"/>
      <c r="GQ377" s="26"/>
      <c r="GR377" s="26"/>
      <c r="GS377" s="26"/>
      <c r="GT377" s="26"/>
      <c r="GU377" s="26"/>
      <c r="GV377" s="26"/>
      <c r="GW377" s="26"/>
      <c r="GX377" s="26"/>
      <c r="GY377" s="26"/>
      <c r="GZ377" s="26"/>
      <c r="HA377" s="26"/>
      <c r="HB377" s="26"/>
      <c r="HC377" s="26"/>
      <c r="HD377" s="26"/>
      <c r="HE377" s="26"/>
      <c r="HF377" s="26"/>
      <c r="HG377" s="26"/>
      <c r="HH377" s="26"/>
      <c r="HI377" s="26"/>
      <c r="HJ377" s="26"/>
      <c r="HK377" s="26"/>
      <c r="HL377" s="26"/>
      <c r="HM377" s="26"/>
      <c r="HN377" s="26"/>
      <c r="HO377" s="26"/>
      <c r="HP377" s="26"/>
      <c r="HQ377" s="26"/>
      <c r="HR377" s="26"/>
      <c r="HS377" s="26"/>
      <c r="HT377" s="26"/>
      <c r="HU377" s="26"/>
      <c r="HV377" s="26"/>
      <c r="HW377" s="26"/>
      <c r="HX377" s="26"/>
      <c r="HY377" s="26"/>
      <c r="HZ377" s="26"/>
      <c r="IA377" s="26"/>
      <c r="IB377" s="26"/>
      <c r="IC377" s="26"/>
      <c r="ID377" s="26"/>
      <c r="IE377" s="26"/>
      <c r="IF377" s="26"/>
      <c r="IG377" s="26"/>
      <c r="IH377" s="26"/>
      <c r="II377" s="26"/>
      <c r="IJ377" s="26"/>
      <c r="IK377" s="26"/>
      <c r="IL377" s="26"/>
      <c r="IM377" s="26"/>
      <c r="IN377" s="26"/>
      <c r="IO377" s="26"/>
      <c r="IP377" s="26"/>
      <c r="IQ377" s="26"/>
      <c r="IR377" s="26"/>
      <c r="IS377" s="26"/>
      <c r="IT377" s="26"/>
      <c r="IU377" s="26"/>
      <c r="IV377" s="26"/>
      <c r="IW377" s="26"/>
      <c r="IX377" s="26"/>
      <c r="IY377" s="26"/>
      <c r="IZ377" s="26"/>
      <c r="JA377" s="26"/>
      <c r="JB377" s="26"/>
      <c r="JC377" s="26"/>
      <c r="JD377" s="26"/>
      <c r="JE377" s="26"/>
      <c r="JF377" s="26"/>
      <c r="JG377" s="26"/>
      <c r="JH377" s="26"/>
      <c r="JI377" s="26"/>
      <c r="JJ377" s="26"/>
    </row>
    <row r="378" spans="1:270" s="6" customFormat="1" ht="20.100000000000001" customHeight="1" x14ac:dyDescent="0.25">
      <c r="A378" s="7"/>
      <c r="B378" s="20"/>
      <c r="C378" s="76"/>
      <c r="D378" s="76"/>
      <c r="E378" s="76"/>
      <c r="F378" s="7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  <c r="FJ378" s="26"/>
      <c r="FK378" s="26"/>
      <c r="FL378" s="26"/>
      <c r="FM378" s="26"/>
      <c r="FN378" s="26"/>
      <c r="FO378" s="26"/>
      <c r="FP378" s="26"/>
      <c r="FQ378" s="26"/>
      <c r="FR378" s="26"/>
      <c r="FS378" s="26"/>
      <c r="FT378" s="26"/>
      <c r="FU378" s="26"/>
      <c r="FV378" s="26"/>
      <c r="FW378" s="26"/>
      <c r="FX378" s="26"/>
      <c r="FY378" s="26"/>
      <c r="FZ378" s="26"/>
      <c r="GA378" s="26"/>
      <c r="GB378" s="26"/>
      <c r="GC378" s="26"/>
      <c r="GD378" s="26"/>
      <c r="GE378" s="26"/>
      <c r="GF378" s="26"/>
      <c r="GG378" s="26"/>
      <c r="GH378" s="26"/>
      <c r="GI378" s="26"/>
      <c r="GJ378" s="26"/>
      <c r="GK378" s="26"/>
      <c r="GL378" s="26"/>
      <c r="GM378" s="26"/>
      <c r="GN378" s="26"/>
      <c r="GO378" s="26"/>
      <c r="GP378" s="26"/>
      <c r="GQ378" s="26"/>
      <c r="GR378" s="26"/>
      <c r="GS378" s="26"/>
      <c r="GT378" s="26"/>
      <c r="GU378" s="26"/>
      <c r="GV378" s="26"/>
      <c r="GW378" s="26"/>
      <c r="GX378" s="26"/>
      <c r="GY378" s="26"/>
      <c r="GZ378" s="26"/>
      <c r="HA378" s="26"/>
      <c r="HB378" s="26"/>
      <c r="HC378" s="26"/>
      <c r="HD378" s="26"/>
      <c r="HE378" s="26"/>
      <c r="HF378" s="26"/>
      <c r="HG378" s="26"/>
      <c r="HH378" s="26"/>
      <c r="HI378" s="26"/>
      <c r="HJ378" s="26"/>
      <c r="HK378" s="26"/>
      <c r="HL378" s="26"/>
      <c r="HM378" s="26"/>
      <c r="HN378" s="26"/>
      <c r="HO378" s="26"/>
      <c r="HP378" s="26"/>
      <c r="HQ378" s="26"/>
      <c r="HR378" s="26"/>
      <c r="HS378" s="26"/>
      <c r="HT378" s="26"/>
      <c r="HU378" s="26"/>
      <c r="HV378" s="26"/>
      <c r="HW378" s="26"/>
      <c r="HX378" s="26"/>
      <c r="HY378" s="26"/>
      <c r="HZ378" s="26"/>
      <c r="IA378" s="26"/>
      <c r="IB378" s="26"/>
      <c r="IC378" s="26"/>
      <c r="ID378" s="26"/>
      <c r="IE378" s="26"/>
      <c r="IF378" s="26"/>
      <c r="IG378" s="26"/>
      <c r="IH378" s="26"/>
      <c r="II378" s="26"/>
      <c r="IJ378" s="26"/>
      <c r="IK378" s="26"/>
      <c r="IL378" s="26"/>
      <c r="IM378" s="26"/>
      <c r="IN378" s="26"/>
      <c r="IO378" s="26"/>
      <c r="IP378" s="26"/>
      <c r="IQ378" s="26"/>
      <c r="IR378" s="26"/>
      <c r="IS378" s="26"/>
      <c r="IT378" s="26"/>
      <c r="IU378" s="26"/>
      <c r="IV378" s="26"/>
      <c r="IW378" s="26"/>
      <c r="IX378" s="26"/>
      <c r="IY378" s="26"/>
      <c r="IZ378" s="26"/>
      <c r="JA378" s="26"/>
      <c r="JB378" s="26"/>
      <c r="JC378" s="26"/>
      <c r="JD378" s="26"/>
      <c r="JE378" s="26"/>
      <c r="JF378" s="26"/>
      <c r="JG378" s="26"/>
      <c r="JH378" s="26"/>
      <c r="JI378" s="26"/>
      <c r="JJ378" s="26"/>
    </row>
    <row r="379" spans="1:270" s="6" customFormat="1" ht="20.100000000000001" customHeight="1" x14ac:dyDescent="0.25">
      <c r="A379" s="7"/>
      <c r="B379" s="20"/>
      <c r="C379" s="76"/>
      <c r="D379" s="76"/>
      <c r="E379" s="76"/>
      <c r="F379" s="7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  <c r="FJ379" s="26"/>
      <c r="FK379" s="26"/>
      <c r="FL379" s="26"/>
      <c r="FM379" s="26"/>
      <c r="FN379" s="26"/>
      <c r="FO379" s="26"/>
      <c r="FP379" s="26"/>
      <c r="FQ379" s="26"/>
      <c r="FR379" s="26"/>
      <c r="FS379" s="26"/>
      <c r="FT379" s="26"/>
      <c r="FU379" s="26"/>
      <c r="FV379" s="26"/>
      <c r="FW379" s="26"/>
      <c r="FX379" s="26"/>
      <c r="FY379" s="26"/>
      <c r="FZ379" s="26"/>
      <c r="GA379" s="26"/>
      <c r="GB379" s="26"/>
      <c r="GC379" s="26"/>
      <c r="GD379" s="26"/>
      <c r="GE379" s="26"/>
      <c r="GF379" s="26"/>
      <c r="GG379" s="26"/>
      <c r="GH379" s="26"/>
      <c r="GI379" s="26"/>
      <c r="GJ379" s="26"/>
      <c r="GK379" s="26"/>
      <c r="GL379" s="26"/>
      <c r="GM379" s="26"/>
      <c r="GN379" s="26"/>
      <c r="GO379" s="26"/>
      <c r="GP379" s="26"/>
      <c r="GQ379" s="26"/>
      <c r="GR379" s="26"/>
      <c r="GS379" s="26"/>
      <c r="GT379" s="26"/>
      <c r="GU379" s="26"/>
      <c r="GV379" s="26"/>
      <c r="GW379" s="26"/>
      <c r="GX379" s="26"/>
      <c r="GY379" s="26"/>
      <c r="GZ379" s="26"/>
      <c r="HA379" s="26"/>
      <c r="HB379" s="26"/>
      <c r="HC379" s="26"/>
      <c r="HD379" s="26"/>
      <c r="HE379" s="26"/>
      <c r="HF379" s="26"/>
      <c r="HG379" s="26"/>
      <c r="HH379" s="26"/>
      <c r="HI379" s="26"/>
      <c r="HJ379" s="26"/>
      <c r="HK379" s="26"/>
      <c r="HL379" s="26"/>
      <c r="HM379" s="26"/>
      <c r="HN379" s="26"/>
      <c r="HO379" s="26"/>
      <c r="HP379" s="26"/>
      <c r="HQ379" s="26"/>
      <c r="HR379" s="26"/>
      <c r="HS379" s="26"/>
      <c r="HT379" s="26"/>
      <c r="HU379" s="26"/>
      <c r="HV379" s="26"/>
      <c r="HW379" s="26"/>
      <c r="HX379" s="26"/>
      <c r="HY379" s="26"/>
      <c r="HZ379" s="26"/>
      <c r="IA379" s="26"/>
      <c r="IB379" s="26"/>
      <c r="IC379" s="26"/>
      <c r="ID379" s="26"/>
      <c r="IE379" s="26"/>
      <c r="IF379" s="26"/>
      <c r="IG379" s="26"/>
      <c r="IH379" s="26"/>
      <c r="II379" s="26"/>
      <c r="IJ379" s="26"/>
      <c r="IK379" s="26"/>
      <c r="IL379" s="26"/>
      <c r="IM379" s="26"/>
      <c r="IN379" s="26"/>
      <c r="IO379" s="26"/>
      <c r="IP379" s="26"/>
      <c r="IQ379" s="26"/>
      <c r="IR379" s="26"/>
      <c r="IS379" s="26"/>
      <c r="IT379" s="26"/>
      <c r="IU379" s="26"/>
      <c r="IV379" s="26"/>
      <c r="IW379" s="26"/>
      <c r="IX379" s="26"/>
      <c r="IY379" s="26"/>
      <c r="IZ379" s="26"/>
      <c r="JA379" s="26"/>
      <c r="JB379" s="26"/>
      <c r="JC379" s="26"/>
      <c r="JD379" s="26"/>
      <c r="JE379" s="26"/>
      <c r="JF379" s="26"/>
      <c r="JG379" s="26"/>
      <c r="JH379" s="26"/>
      <c r="JI379" s="26"/>
      <c r="JJ379" s="26"/>
    </row>
    <row r="380" spans="1:270" s="6" customFormat="1" ht="20.100000000000001" customHeight="1" x14ac:dyDescent="0.25">
      <c r="A380" s="7"/>
      <c r="B380" s="20"/>
      <c r="C380" s="76"/>
      <c r="D380" s="76"/>
      <c r="E380" s="76"/>
      <c r="F380" s="7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  <c r="FJ380" s="26"/>
      <c r="FK380" s="26"/>
      <c r="FL380" s="26"/>
      <c r="FM380" s="26"/>
      <c r="FN380" s="26"/>
      <c r="FO380" s="26"/>
      <c r="FP380" s="26"/>
      <c r="FQ380" s="26"/>
      <c r="FR380" s="26"/>
      <c r="FS380" s="26"/>
      <c r="FT380" s="26"/>
      <c r="FU380" s="26"/>
      <c r="FV380" s="26"/>
      <c r="FW380" s="26"/>
      <c r="FX380" s="26"/>
      <c r="FY380" s="26"/>
      <c r="FZ380" s="26"/>
      <c r="GA380" s="26"/>
      <c r="GB380" s="26"/>
      <c r="GC380" s="26"/>
      <c r="GD380" s="26"/>
      <c r="GE380" s="26"/>
      <c r="GF380" s="26"/>
      <c r="GG380" s="26"/>
      <c r="GH380" s="26"/>
      <c r="GI380" s="26"/>
      <c r="GJ380" s="26"/>
      <c r="GK380" s="26"/>
      <c r="GL380" s="26"/>
      <c r="GM380" s="26"/>
      <c r="GN380" s="26"/>
      <c r="GO380" s="26"/>
      <c r="GP380" s="26"/>
      <c r="GQ380" s="26"/>
      <c r="GR380" s="26"/>
      <c r="GS380" s="26"/>
      <c r="GT380" s="26"/>
      <c r="GU380" s="26"/>
      <c r="GV380" s="26"/>
      <c r="GW380" s="26"/>
      <c r="GX380" s="26"/>
      <c r="GY380" s="26"/>
      <c r="GZ380" s="26"/>
      <c r="HA380" s="26"/>
      <c r="HB380" s="26"/>
      <c r="HC380" s="26"/>
      <c r="HD380" s="26"/>
      <c r="HE380" s="26"/>
      <c r="HF380" s="26"/>
      <c r="HG380" s="26"/>
      <c r="HH380" s="26"/>
      <c r="HI380" s="26"/>
      <c r="HJ380" s="26"/>
      <c r="HK380" s="26"/>
      <c r="HL380" s="26"/>
      <c r="HM380" s="26"/>
      <c r="HN380" s="26"/>
      <c r="HO380" s="26"/>
      <c r="HP380" s="26"/>
      <c r="HQ380" s="26"/>
      <c r="HR380" s="26"/>
      <c r="HS380" s="26"/>
      <c r="HT380" s="26"/>
      <c r="HU380" s="26"/>
      <c r="HV380" s="26"/>
      <c r="HW380" s="26"/>
      <c r="HX380" s="26"/>
      <c r="HY380" s="26"/>
      <c r="HZ380" s="26"/>
      <c r="IA380" s="26"/>
      <c r="IB380" s="26"/>
      <c r="IC380" s="26"/>
      <c r="ID380" s="26"/>
      <c r="IE380" s="26"/>
      <c r="IF380" s="26"/>
      <c r="IG380" s="26"/>
      <c r="IH380" s="26"/>
      <c r="II380" s="26"/>
      <c r="IJ380" s="26"/>
      <c r="IK380" s="26"/>
      <c r="IL380" s="26"/>
      <c r="IM380" s="26"/>
      <c r="IN380" s="26"/>
      <c r="IO380" s="26"/>
      <c r="IP380" s="26"/>
      <c r="IQ380" s="26"/>
      <c r="IR380" s="26"/>
      <c r="IS380" s="26"/>
      <c r="IT380" s="26"/>
      <c r="IU380" s="26"/>
      <c r="IV380" s="26"/>
      <c r="IW380" s="26"/>
      <c r="IX380" s="26"/>
      <c r="IY380" s="26"/>
      <c r="IZ380" s="26"/>
      <c r="JA380" s="26"/>
      <c r="JB380" s="26"/>
      <c r="JC380" s="26"/>
      <c r="JD380" s="26"/>
      <c r="JE380" s="26"/>
      <c r="JF380" s="26"/>
      <c r="JG380" s="26"/>
      <c r="JH380" s="26"/>
      <c r="JI380" s="26"/>
      <c r="JJ380" s="26"/>
    </row>
    <row r="381" spans="1:270" s="6" customFormat="1" ht="20.100000000000001" customHeight="1" x14ac:dyDescent="0.25">
      <c r="A381" s="7"/>
      <c r="B381" s="20"/>
      <c r="C381" s="76"/>
      <c r="D381" s="76"/>
      <c r="E381" s="76"/>
      <c r="F381" s="7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  <c r="FJ381" s="26"/>
      <c r="FK381" s="26"/>
      <c r="FL381" s="26"/>
      <c r="FM381" s="26"/>
      <c r="FN381" s="26"/>
      <c r="FO381" s="26"/>
      <c r="FP381" s="26"/>
      <c r="FQ381" s="26"/>
      <c r="FR381" s="26"/>
      <c r="FS381" s="26"/>
      <c r="FT381" s="26"/>
      <c r="FU381" s="26"/>
      <c r="FV381" s="26"/>
      <c r="FW381" s="26"/>
      <c r="FX381" s="26"/>
      <c r="FY381" s="26"/>
      <c r="FZ381" s="26"/>
      <c r="GA381" s="26"/>
      <c r="GB381" s="26"/>
      <c r="GC381" s="26"/>
      <c r="GD381" s="26"/>
      <c r="GE381" s="26"/>
      <c r="GF381" s="26"/>
      <c r="GG381" s="26"/>
      <c r="GH381" s="26"/>
      <c r="GI381" s="26"/>
      <c r="GJ381" s="26"/>
      <c r="GK381" s="26"/>
      <c r="GL381" s="26"/>
      <c r="GM381" s="26"/>
      <c r="GN381" s="26"/>
      <c r="GO381" s="26"/>
      <c r="GP381" s="26"/>
      <c r="GQ381" s="26"/>
      <c r="GR381" s="26"/>
      <c r="GS381" s="26"/>
      <c r="GT381" s="26"/>
      <c r="GU381" s="26"/>
      <c r="GV381" s="26"/>
      <c r="GW381" s="26"/>
      <c r="GX381" s="26"/>
      <c r="GY381" s="26"/>
      <c r="GZ381" s="26"/>
      <c r="HA381" s="26"/>
      <c r="HB381" s="26"/>
      <c r="HC381" s="26"/>
      <c r="HD381" s="26"/>
      <c r="HE381" s="26"/>
      <c r="HF381" s="26"/>
      <c r="HG381" s="26"/>
      <c r="HH381" s="26"/>
      <c r="HI381" s="26"/>
      <c r="HJ381" s="26"/>
      <c r="HK381" s="26"/>
      <c r="HL381" s="26"/>
      <c r="HM381" s="26"/>
      <c r="HN381" s="26"/>
      <c r="HO381" s="26"/>
      <c r="HP381" s="26"/>
      <c r="HQ381" s="26"/>
      <c r="HR381" s="26"/>
      <c r="HS381" s="26"/>
      <c r="HT381" s="26"/>
      <c r="HU381" s="26"/>
      <c r="HV381" s="26"/>
      <c r="HW381" s="26"/>
      <c r="HX381" s="26"/>
      <c r="HY381" s="26"/>
      <c r="HZ381" s="26"/>
      <c r="IA381" s="26"/>
      <c r="IB381" s="26"/>
      <c r="IC381" s="26"/>
      <c r="ID381" s="26"/>
      <c r="IE381" s="26"/>
      <c r="IF381" s="26"/>
      <c r="IG381" s="26"/>
      <c r="IH381" s="26"/>
      <c r="II381" s="26"/>
      <c r="IJ381" s="26"/>
      <c r="IK381" s="26"/>
      <c r="IL381" s="26"/>
      <c r="IM381" s="26"/>
      <c r="IN381" s="26"/>
      <c r="IO381" s="26"/>
      <c r="IP381" s="26"/>
      <c r="IQ381" s="26"/>
      <c r="IR381" s="26"/>
      <c r="IS381" s="26"/>
      <c r="IT381" s="26"/>
      <c r="IU381" s="26"/>
      <c r="IV381" s="26"/>
      <c r="IW381" s="26"/>
      <c r="IX381" s="26"/>
      <c r="IY381" s="26"/>
      <c r="IZ381" s="26"/>
      <c r="JA381" s="26"/>
      <c r="JB381" s="26"/>
      <c r="JC381" s="26"/>
      <c r="JD381" s="26"/>
      <c r="JE381" s="26"/>
      <c r="JF381" s="26"/>
      <c r="JG381" s="26"/>
      <c r="JH381" s="26"/>
      <c r="JI381" s="26"/>
      <c r="JJ381" s="26"/>
    </row>
    <row r="382" spans="1:270" s="6" customFormat="1" ht="20.100000000000001" customHeight="1" x14ac:dyDescent="0.25">
      <c r="A382" s="7"/>
      <c r="B382" s="20"/>
      <c r="C382" s="76"/>
      <c r="D382" s="76"/>
      <c r="E382" s="76"/>
      <c r="F382" s="7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  <c r="FJ382" s="26"/>
      <c r="FK382" s="26"/>
      <c r="FL382" s="26"/>
      <c r="FM382" s="26"/>
      <c r="FN382" s="26"/>
      <c r="FO382" s="26"/>
      <c r="FP382" s="26"/>
      <c r="FQ382" s="26"/>
      <c r="FR382" s="26"/>
      <c r="FS382" s="26"/>
      <c r="FT382" s="26"/>
      <c r="FU382" s="26"/>
      <c r="FV382" s="26"/>
      <c r="FW382" s="26"/>
      <c r="FX382" s="26"/>
      <c r="FY382" s="26"/>
      <c r="FZ382" s="26"/>
      <c r="GA382" s="26"/>
      <c r="GB382" s="26"/>
      <c r="GC382" s="26"/>
      <c r="GD382" s="26"/>
      <c r="GE382" s="26"/>
      <c r="GF382" s="26"/>
      <c r="GG382" s="26"/>
      <c r="GH382" s="26"/>
      <c r="GI382" s="26"/>
      <c r="GJ382" s="26"/>
      <c r="GK382" s="26"/>
      <c r="GL382" s="26"/>
      <c r="GM382" s="26"/>
      <c r="GN382" s="26"/>
      <c r="GO382" s="26"/>
      <c r="GP382" s="26"/>
      <c r="GQ382" s="26"/>
      <c r="GR382" s="26"/>
      <c r="GS382" s="26"/>
      <c r="GT382" s="26"/>
      <c r="GU382" s="26"/>
      <c r="GV382" s="26"/>
      <c r="GW382" s="26"/>
      <c r="GX382" s="26"/>
      <c r="GY382" s="26"/>
      <c r="GZ382" s="26"/>
      <c r="HA382" s="26"/>
      <c r="HB382" s="26"/>
      <c r="HC382" s="26"/>
      <c r="HD382" s="26"/>
      <c r="HE382" s="26"/>
      <c r="HF382" s="26"/>
      <c r="HG382" s="26"/>
      <c r="HH382" s="26"/>
      <c r="HI382" s="26"/>
      <c r="HJ382" s="26"/>
      <c r="HK382" s="26"/>
      <c r="HL382" s="26"/>
      <c r="HM382" s="26"/>
      <c r="HN382" s="26"/>
      <c r="HO382" s="26"/>
      <c r="HP382" s="26"/>
      <c r="HQ382" s="26"/>
      <c r="HR382" s="26"/>
      <c r="HS382" s="26"/>
      <c r="HT382" s="26"/>
      <c r="HU382" s="26"/>
      <c r="HV382" s="26"/>
      <c r="HW382" s="26"/>
      <c r="HX382" s="26"/>
      <c r="HY382" s="26"/>
      <c r="HZ382" s="26"/>
      <c r="IA382" s="26"/>
      <c r="IB382" s="26"/>
      <c r="IC382" s="26"/>
      <c r="ID382" s="26"/>
      <c r="IE382" s="26"/>
      <c r="IF382" s="26"/>
      <c r="IG382" s="26"/>
      <c r="IH382" s="26"/>
      <c r="II382" s="26"/>
      <c r="IJ382" s="26"/>
      <c r="IK382" s="26"/>
      <c r="IL382" s="26"/>
      <c r="IM382" s="26"/>
      <c r="IN382" s="26"/>
      <c r="IO382" s="26"/>
      <c r="IP382" s="26"/>
      <c r="IQ382" s="26"/>
      <c r="IR382" s="26"/>
      <c r="IS382" s="26"/>
      <c r="IT382" s="26"/>
      <c r="IU382" s="26"/>
      <c r="IV382" s="26"/>
      <c r="IW382" s="26"/>
      <c r="IX382" s="26"/>
      <c r="IY382" s="26"/>
      <c r="IZ382" s="26"/>
      <c r="JA382" s="26"/>
      <c r="JB382" s="26"/>
      <c r="JC382" s="26"/>
      <c r="JD382" s="26"/>
      <c r="JE382" s="26"/>
      <c r="JF382" s="26"/>
      <c r="JG382" s="26"/>
      <c r="JH382" s="26"/>
      <c r="JI382" s="26"/>
      <c r="JJ382" s="26"/>
    </row>
    <row r="383" spans="1:270" s="6" customFormat="1" ht="20.100000000000001" customHeight="1" x14ac:dyDescent="0.25">
      <c r="A383" s="7"/>
      <c r="B383" s="20"/>
      <c r="C383" s="76"/>
      <c r="D383" s="76"/>
      <c r="E383" s="76"/>
      <c r="F383" s="7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  <c r="FJ383" s="26"/>
      <c r="FK383" s="26"/>
      <c r="FL383" s="26"/>
      <c r="FM383" s="26"/>
      <c r="FN383" s="26"/>
      <c r="FO383" s="26"/>
      <c r="FP383" s="26"/>
      <c r="FQ383" s="26"/>
      <c r="FR383" s="26"/>
      <c r="FS383" s="26"/>
      <c r="FT383" s="26"/>
      <c r="FU383" s="26"/>
      <c r="FV383" s="26"/>
      <c r="FW383" s="26"/>
      <c r="FX383" s="26"/>
      <c r="FY383" s="26"/>
      <c r="FZ383" s="26"/>
      <c r="GA383" s="26"/>
      <c r="GB383" s="26"/>
      <c r="GC383" s="26"/>
      <c r="GD383" s="26"/>
      <c r="GE383" s="26"/>
      <c r="GF383" s="26"/>
      <c r="GG383" s="26"/>
      <c r="GH383" s="26"/>
      <c r="GI383" s="26"/>
      <c r="GJ383" s="26"/>
      <c r="GK383" s="26"/>
      <c r="GL383" s="26"/>
      <c r="GM383" s="26"/>
      <c r="GN383" s="26"/>
      <c r="GO383" s="26"/>
      <c r="GP383" s="26"/>
      <c r="GQ383" s="26"/>
      <c r="GR383" s="26"/>
      <c r="GS383" s="26"/>
      <c r="GT383" s="26"/>
      <c r="GU383" s="26"/>
      <c r="GV383" s="26"/>
      <c r="GW383" s="26"/>
      <c r="GX383" s="26"/>
      <c r="GY383" s="26"/>
      <c r="GZ383" s="26"/>
      <c r="HA383" s="26"/>
      <c r="HB383" s="26"/>
      <c r="HC383" s="26"/>
      <c r="HD383" s="26"/>
      <c r="HE383" s="26"/>
      <c r="HF383" s="26"/>
      <c r="HG383" s="26"/>
      <c r="HH383" s="26"/>
      <c r="HI383" s="26"/>
      <c r="HJ383" s="26"/>
      <c r="HK383" s="26"/>
      <c r="HL383" s="26"/>
      <c r="HM383" s="26"/>
      <c r="HN383" s="26"/>
      <c r="HO383" s="26"/>
      <c r="HP383" s="26"/>
      <c r="HQ383" s="26"/>
      <c r="HR383" s="26"/>
      <c r="HS383" s="26"/>
      <c r="HT383" s="26"/>
      <c r="HU383" s="26"/>
      <c r="HV383" s="26"/>
      <c r="HW383" s="26"/>
      <c r="HX383" s="26"/>
      <c r="HY383" s="26"/>
      <c r="HZ383" s="26"/>
      <c r="IA383" s="26"/>
      <c r="IB383" s="26"/>
      <c r="IC383" s="26"/>
      <c r="ID383" s="26"/>
      <c r="IE383" s="26"/>
      <c r="IF383" s="26"/>
      <c r="IG383" s="26"/>
      <c r="IH383" s="26"/>
      <c r="II383" s="26"/>
      <c r="IJ383" s="26"/>
      <c r="IK383" s="26"/>
      <c r="IL383" s="26"/>
      <c r="IM383" s="26"/>
      <c r="IN383" s="26"/>
      <c r="IO383" s="26"/>
      <c r="IP383" s="26"/>
      <c r="IQ383" s="26"/>
      <c r="IR383" s="26"/>
      <c r="IS383" s="26"/>
      <c r="IT383" s="26"/>
      <c r="IU383" s="26"/>
      <c r="IV383" s="26"/>
      <c r="IW383" s="26"/>
      <c r="IX383" s="26"/>
      <c r="IY383" s="26"/>
      <c r="IZ383" s="26"/>
      <c r="JA383" s="26"/>
      <c r="JB383" s="26"/>
      <c r="JC383" s="26"/>
      <c r="JD383" s="26"/>
      <c r="JE383" s="26"/>
      <c r="JF383" s="26"/>
      <c r="JG383" s="26"/>
      <c r="JH383" s="26"/>
      <c r="JI383" s="26"/>
      <c r="JJ383" s="26"/>
    </row>
    <row r="384" spans="1:270" s="6" customFormat="1" ht="20.100000000000001" customHeight="1" x14ac:dyDescent="0.25">
      <c r="A384" s="7"/>
      <c r="B384" s="20"/>
      <c r="C384" s="76"/>
      <c r="D384" s="76"/>
      <c r="E384" s="76"/>
      <c r="F384" s="7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  <c r="FJ384" s="26"/>
      <c r="FK384" s="26"/>
      <c r="FL384" s="26"/>
      <c r="FM384" s="26"/>
      <c r="FN384" s="26"/>
      <c r="FO384" s="26"/>
      <c r="FP384" s="26"/>
      <c r="FQ384" s="26"/>
      <c r="FR384" s="26"/>
      <c r="FS384" s="26"/>
      <c r="FT384" s="26"/>
      <c r="FU384" s="26"/>
      <c r="FV384" s="26"/>
      <c r="FW384" s="26"/>
      <c r="FX384" s="26"/>
      <c r="FY384" s="26"/>
      <c r="FZ384" s="26"/>
      <c r="GA384" s="26"/>
      <c r="GB384" s="26"/>
      <c r="GC384" s="26"/>
      <c r="GD384" s="26"/>
      <c r="GE384" s="26"/>
      <c r="GF384" s="26"/>
      <c r="GG384" s="26"/>
      <c r="GH384" s="26"/>
      <c r="GI384" s="26"/>
      <c r="GJ384" s="26"/>
      <c r="GK384" s="26"/>
      <c r="GL384" s="26"/>
      <c r="GM384" s="26"/>
      <c r="GN384" s="26"/>
      <c r="GO384" s="26"/>
      <c r="GP384" s="26"/>
      <c r="GQ384" s="26"/>
      <c r="GR384" s="26"/>
      <c r="GS384" s="26"/>
      <c r="GT384" s="26"/>
      <c r="GU384" s="26"/>
      <c r="GV384" s="26"/>
      <c r="GW384" s="26"/>
      <c r="GX384" s="26"/>
      <c r="GY384" s="26"/>
      <c r="GZ384" s="26"/>
      <c r="HA384" s="26"/>
      <c r="HB384" s="26"/>
      <c r="HC384" s="26"/>
      <c r="HD384" s="26"/>
      <c r="HE384" s="26"/>
      <c r="HF384" s="26"/>
      <c r="HG384" s="26"/>
      <c r="HH384" s="26"/>
      <c r="HI384" s="26"/>
      <c r="HJ384" s="26"/>
      <c r="HK384" s="26"/>
      <c r="HL384" s="26"/>
      <c r="HM384" s="26"/>
      <c r="HN384" s="26"/>
      <c r="HO384" s="26"/>
      <c r="HP384" s="26"/>
      <c r="HQ384" s="26"/>
      <c r="HR384" s="26"/>
      <c r="HS384" s="26"/>
      <c r="HT384" s="26"/>
      <c r="HU384" s="26"/>
      <c r="HV384" s="26"/>
      <c r="HW384" s="26"/>
      <c r="HX384" s="26"/>
      <c r="HY384" s="26"/>
      <c r="HZ384" s="26"/>
      <c r="IA384" s="26"/>
      <c r="IB384" s="26"/>
      <c r="IC384" s="26"/>
      <c r="ID384" s="26"/>
      <c r="IE384" s="26"/>
      <c r="IF384" s="26"/>
      <c r="IG384" s="26"/>
      <c r="IH384" s="26"/>
      <c r="II384" s="26"/>
      <c r="IJ384" s="26"/>
      <c r="IK384" s="26"/>
      <c r="IL384" s="26"/>
      <c r="IM384" s="26"/>
      <c r="IN384" s="26"/>
      <c r="IO384" s="26"/>
      <c r="IP384" s="26"/>
      <c r="IQ384" s="26"/>
      <c r="IR384" s="26"/>
      <c r="IS384" s="26"/>
      <c r="IT384" s="26"/>
      <c r="IU384" s="26"/>
      <c r="IV384" s="26"/>
      <c r="IW384" s="26"/>
      <c r="IX384" s="26"/>
      <c r="IY384" s="26"/>
      <c r="IZ384" s="26"/>
      <c r="JA384" s="26"/>
      <c r="JB384" s="26"/>
      <c r="JC384" s="26"/>
      <c r="JD384" s="26"/>
      <c r="JE384" s="26"/>
      <c r="JF384" s="26"/>
      <c r="JG384" s="26"/>
      <c r="JH384" s="26"/>
      <c r="JI384" s="26"/>
      <c r="JJ384" s="26"/>
    </row>
    <row r="385" spans="1:270" s="6" customFormat="1" ht="20.100000000000001" customHeight="1" x14ac:dyDescent="0.25">
      <c r="A385" s="7"/>
      <c r="B385" s="20"/>
      <c r="C385" s="76"/>
      <c r="D385" s="76"/>
      <c r="E385" s="76"/>
      <c r="F385" s="7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  <c r="FJ385" s="26"/>
      <c r="FK385" s="26"/>
      <c r="FL385" s="26"/>
      <c r="FM385" s="26"/>
      <c r="FN385" s="26"/>
      <c r="FO385" s="26"/>
      <c r="FP385" s="26"/>
      <c r="FQ385" s="26"/>
      <c r="FR385" s="26"/>
      <c r="FS385" s="26"/>
      <c r="FT385" s="26"/>
      <c r="FU385" s="26"/>
      <c r="FV385" s="26"/>
      <c r="FW385" s="26"/>
      <c r="FX385" s="26"/>
      <c r="FY385" s="26"/>
      <c r="FZ385" s="26"/>
      <c r="GA385" s="26"/>
      <c r="GB385" s="26"/>
      <c r="GC385" s="26"/>
      <c r="GD385" s="26"/>
      <c r="GE385" s="26"/>
      <c r="GF385" s="26"/>
      <c r="GG385" s="26"/>
      <c r="GH385" s="26"/>
      <c r="GI385" s="26"/>
      <c r="GJ385" s="26"/>
      <c r="GK385" s="26"/>
      <c r="GL385" s="26"/>
      <c r="GM385" s="26"/>
      <c r="GN385" s="26"/>
      <c r="GO385" s="26"/>
      <c r="GP385" s="26"/>
      <c r="GQ385" s="26"/>
      <c r="GR385" s="26"/>
      <c r="GS385" s="26"/>
      <c r="GT385" s="26"/>
      <c r="GU385" s="26"/>
      <c r="GV385" s="26"/>
      <c r="GW385" s="26"/>
      <c r="GX385" s="26"/>
      <c r="GY385" s="26"/>
      <c r="GZ385" s="26"/>
      <c r="HA385" s="26"/>
      <c r="HB385" s="26"/>
      <c r="HC385" s="26"/>
      <c r="HD385" s="26"/>
      <c r="HE385" s="26"/>
      <c r="HF385" s="26"/>
      <c r="HG385" s="26"/>
      <c r="HH385" s="26"/>
      <c r="HI385" s="26"/>
      <c r="HJ385" s="26"/>
      <c r="HK385" s="26"/>
      <c r="HL385" s="26"/>
      <c r="HM385" s="26"/>
      <c r="HN385" s="26"/>
      <c r="HO385" s="26"/>
      <c r="HP385" s="26"/>
      <c r="HQ385" s="26"/>
      <c r="HR385" s="26"/>
      <c r="HS385" s="26"/>
      <c r="HT385" s="26"/>
      <c r="HU385" s="26"/>
      <c r="HV385" s="26"/>
      <c r="HW385" s="26"/>
      <c r="HX385" s="26"/>
      <c r="HY385" s="26"/>
      <c r="HZ385" s="26"/>
      <c r="IA385" s="26"/>
      <c r="IB385" s="26"/>
      <c r="IC385" s="26"/>
      <c r="ID385" s="26"/>
      <c r="IE385" s="26"/>
      <c r="IF385" s="26"/>
      <c r="IG385" s="26"/>
      <c r="IH385" s="26"/>
      <c r="II385" s="26"/>
      <c r="IJ385" s="26"/>
      <c r="IK385" s="26"/>
      <c r="IL385" s="26"/>
      <c r="IM385" s="26"/>
      <c r="IN385" s="26"/>
      <c r="IO385" s="26"/>
      <c r="IP385" s="26"/>
      <c r="IQ385" s="26"/>
      <c r="IR385" s="26"/>
      <c r="IS385" s="26"/>
      <c r="IT385" s="26"/>
      <c r="IU385" s="26"/>
      <c r="IV385" s="26"/>
      <c r="IW385" s="26"/>
      <c r="IX385" s="26"/>
      <c r="IY385" s="26"/>
      <c r="IZ385" s="26"/>
      <c r="JA385" s="26"/>
      <c r="JB385" s="26"/>
      <c r="JC385" s="26"/>
      <c r="JD385" s="26"/>
      <c r="JE385" s="26"/>
      <c r="JF385" s="26"/>
      <c r="JG385" s="26"/>
      <c r="JH385" s="26"/>
      <c r="JI385" s="26"/>
      <c r="JJ385" s="26"/>
    </row>
    <row r="386" spans="1:270" s="6" customFormat="1" ht="20.100000000000001" customHeight="1" x14ac:dyDescent="0.25">
      <c r="A386" s="7"/>
      <c r="B386" s="20"/>
      <c r="C386" s="76"/>
      <c r="D386" s="76"/>
      <c r="E386" s="76"/>
      <c r="F386" s="7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  <c r="FJ386" s="26"/>
      <c r="FK386" s="26"/>
      <c r="FL386" s="26"/>
      <c r="FM386" s="26"/>
      <c r="FN386" s="26"/>
      <c r="FO386" s="26"/>
      <c r="FP386" s="26"/>
      <c r="FQ386" s="26"/>
      <c r="FR386" s="26"/>
      <c r="FS386" s="26"/>
      <c r="FT386" s="26"/>
      <c r="FU386" s="26"/>
      <c r="FV386" s="26"/>
      <c r="FW386" s="26"/>
      <c r="FX386" s="26"/>
      <c r="FY386" s="26"/>
      <c r="FZ386" s="26"/>
      <c r="GA386" s="26"/>
      <c r="GB386" s="26"/>
      <c r="GC386" s="26"/>
      <c r="GD386" s="26"/>
      <c r="GE386" s="26"/>
      <c r="GF386" s="26"/>
      <c r="GG386" s="26"/>
      <c r="GH386" s="26"/>
      <c r="GI386" s="26"/>
      <c r="GJ386" s="26"/>
      <c r="GK386" s="26"/>
      <c r="GL386" s="26"/>
      <c r="GM386" s="26"/>
      <c r="GN386" s="26"/>
      <c r="GO386" s="26"/>
      <c r="GP386" s="26"/>
      <c r="GQ386" s="26"/>
      <c r="GR386" s="26"/>
      <c r="GS386" s="26"/>
      <c r="GT386" s="26"/>
      <c r="GU386" s="26"/>
      <c r="GV386" s="26"/>
      <c r="GW386" s="26"/>
      <c r="GX386" s="26"/>
      <c r="GY386" s="26"/>
      <c r="GZ386" s="26"/>
      <c r="HA386" s="26"/>
      <c r="HB386" s="26"/>
      <c r="HC386" s="26"/>
      <c r="HD386" s="26"/>
      <c r="HE386" s="26"/>
      <c r="HF386" s="26"/>
      <c r="HG386" s="26"/>
      <c r="HH386" s="26"/>
      <c r="HI386" s="26"/>
      <c r="HJ386" s="26"/>
      <c r="HK386" s="26"/>
      <c r="HL386" s="26"/>
      <c r="HM386" s="26"/>
      <c r="HN386" s="26"/>
      <c r="HO386" s="26"/>
      <c r="HP386" s="26"/>
      <c r="HQ386" s="26"/>
      <c r="HR386" s="26"/>
      <c r="HS386" s="26"/>
      <c r="HT386" s="26"/>
      <c r="HU386" s="26"/>
      <c r="HV386" s="26"/>
      <c r="HW386" s="26"/>
      <c r="HX386" s="26"/>
      <c r="HY386" s="26"/>
      <c r="HZ386" s="26"/>
      <c r="IA386" s="26"/>
      <c r="IB386" s="26"/>
      <c r="IC386" s="26"/>
      <c r="ID386" s="26"/>
      <c r="IE386" s="26"/>
      <c r="IF386" s="26"/>
      <c r="IG386" s="26"/>
      <c r="IH386" s="26"/>
      <c r="II386" s="26"/>
      <c r="IJ386" s="26"/>
      <c r="IK386" s="26"/>
      <c r="IL386" s="26"/>
      <c r="IM386" s="26"/>
      <c r="IN386" s="26"/>
      <c r="IO386" s="26"/>
      <c r="IP386" s="26"/>
      <c r="IQ386" s="26"/>
      <c r="IR386" s="26"/>
      <c r="IS386" s="26"/>
      <c r="IT386" s="26"/>
      <c r="IU386" s="26"/>
      <c r="IV386" s="26"/>
      <c r="IW386" s="26"/>
      <c r="IX386" s="26"/>
      <c r="IY386" s="26"/>
      <c r="IZ386" s="26"/>
      <c r="JA386" s="26"/>
      <c r="JB386" s="26"/>
      <c r="JC386" s="26"/>
      <c r="JD386" s="26"/>
      <c r="JE386" s="26"/>
      <c r="JF386" s="26"/>
      <c r="JG386" s="26"/>
      <c r="JH386" s="26"/>
      <c r="JI386" s="26"/>
      <c r="JJ386" s="26"/>
    </row>
    <row r="387" spans="1:270" s="6" customFormat="1" ht="20.100000000000001" customHeight="1" x14ac:dyDescent="0.25">
      <c r="A387" s="7"/>
      <c r="B387" s="20"/>
      <c r="C387" s="76"/>
      <c r="D387" s="76"/>
      <c r="E387" s="76"/>
      <c r="F387" s="7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  <c r="FJ387" s="26"/>
      <c r="FK387" s="26"/>
      <c r="FL387" s="26"/>
      <c r="FM387" s="26"/>
      <c r="FN387" s="26"/>
      <c r="FO387" s="26"/>
      <c r="FP387" s="26"/>
      <c r="FQ387" s="26"/>
      <c r="FR387" s="26"/>
      <c r="FS387" s="26"/>
      <c r="FT387" s="26"/>
      <c r="FU387" s="26"/>
      <c r="FV387" s="26"/>
      <c r="FW387" s="26"/>
      <c r="FX387" s="26"/>
      <c r="FY387" s="26"/>
      <c r="FZ387" s="26"/>
      <c r="GA387" s="26"/>
      <c r="GB387" s="26"/>
      <c r="GC387" s="26"/>
      <c r="GD387" s="26"/>
      <c r="GE387" s="26"/>
      <c r="GF387" s="26"/>
      <c r="GG387" s="26"/>
      <c r="GH387" s="26"/>
      <c r="GI387" s="26"/>
      <c r="GJ387" s="26"/>
      <c r="GK387" s="26"/>
      <c r="GL387" s="26"/>
      <c r="GM387" s="26"/>
      <c r="GN387" s="26"/>
      <c r="GO387" s="26"/>
      <c r="GP387" s="26"/>
      <c r="GQ387" s="26"/>
      <c r="GR387" s="26"/>
      <c r="GS387" s="26"/>
      <c r="GT387" s="26"/>
      <c r="GU387" s="26"/>
      <c r="GV387" s="26"/>
      <c r="GW387" s="26"/>
      <c r="GX387" s="26"/>
      <c r="GY387" s="26"/>
      <c r="GZ387" s="26"/>
      <c r="HA387" s="26"/>
      <c r="HB387" s="26"/>
      <c r="HC387" s="26"/>
      <c r="HD387" s="26"/>
      <c r="HE387" s="26"/>
      <c r="HF387" s="26"/>
      <c r="HG387" s="26"/>
      <c r="HH387" s="26"/>
      <c r="HI387" s="26"/>
      <c r="HJ387" s="26"/>
      <c r="HK387" s="26"/>
      <c r="HL387" s="26"/>
      <c r="HM387" s="26"/>
      <c r="HN387" s="26"/>
      <c r="HO387" s="26"/>
      <c r="HP387" s="26"/>
      <c r="HQ387" s="26"/>
      <c r="HR387" s="26"/>
      <c r="HS387" s="26"/>
      <c r="HT387" s="26"/>
      <c r="HU387" s="26"/>
      <c r="HV387" s="26"/>
      <c r="HW387" s="26"/>
      <c r="HX387" s="26"/>
      <c r="HY387" s="26"/>
      <c r="HZ387" s="26"/>
      <c r="IA387" s="26"/>
      <c r="IB387" s="26"/>
      <c r="IC387" s="26"/>
      <c r="ID387" s="26"/>
      <c r="IE387" s="26"/>
      <c r="IF387" s="26"/>
      <c r="IG387" s="26"/>
      <c r="IH387" s="26"/>
      <c r="II387" s="26"/>
      <c r="IJ387" s="26"/>
      <c r="IK387" s="26"/>
      <c r="IL387" s="26"/>
      <c r="IM387" s="26"/>
      <c r="IN387" s="26"/>
      <c r="IO387" s="26"/>
      <c r="IP387" s="26"/>
      <c r="IQ387" s="26"/>
      <c r="IR387" s="26"/>
      <c r="IS387" s="26"/>
      <c r="IT387" s="26"/>
      <c r="IU387" s="26"/>
      <c r="IV387" s="26"/>
      <c r="IW387" s="26"/>
      <c r="IX387" s="26"/>
      <c r="IY387" s="26"/>
      <c r="IZ387" s="26"/>
      <c r="JA387" s="26"/>
      <c r="JB387" s="26"/>
      <c r="JC387" s="26"/>
      <c r="JD387" s="26"/>
      <c r="JE387" s="26"/>
      <c r="JF387" s="26"/>
      <c r="JG387" s="26"/>
      <c r="JH387" s="26"/>
      <c r="JI387" s="26"/>
      <c r="JJ387" s="26"/>
    </row>
    <row r="388" spans="1:270" s="6" customFormat="1" ht="20.100000000000001" customHeight="1" x14ac:dyDescent="0.25">
      <c r="A388" s="7"/>
      <c r="B388" s="20"/>
      <c r="C388" s="76"/>
      <c r="D388" s="76"/>
      <c r="E388" s="76"/>
      <c r="F388" s="7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  <c r="FJ388" s="26"/>
      <c r="FK388" s="26"/>
      <c r="FL388" s="26"/>
      <c r="FM388" s="26"/>
      <c r="FN388" s="26"/>
      <c r="FO388" s="26"/>
      <c r="FP388" s="26"/>
      <c r="FQ388" s="26"/>
      <c r="FR388" s="26"/>
      <c r="FS388" s="26"/>
      <c r="FT388" s="26"/>
      <c r="FU388" s="26"/>
      <c r="FV388" s="26"/>
      <c r="FW388" s="26"/>
      <c r="FX388" s="26"/>
      <c r="FY388" s="26"/>
      <c r="FZ388" s="26"/>
      <c r="GA388" s="26"/>
      <c r="GB388" s="26"/>
      <c r="GC388" s="26"/>
      <c r="GD388" s="26"/>
      <c r="GE388" s="26"/>
      <c r="GF388" s="26"/>
      <c r="GG388" s="26"/>
      <c r="GH388" s="26"/>
      <c r="GI388" s="26"/>
      <c r="GJ388" s="26"/>
      <c r="GK388" s="26"/>
      <c r="GL388" s="26"/>
      <c r="GM388" s="26"/>
      <c r="GN388" s="26"/>
      <c r="GO388" s="26"/>
      <c r="GP388" s="26"/>
      <c r="GQ388" s="26"/>
      <c r="GR388" s="26"/>
      <c r="GS388" s="26"/>
      <c r="GT388" s="26"/>
      <c r="GU388" s="26"/>
      <c r="GV388" s="26"/>
      <c r="GW388" s="26"/>
      <c r="GX388" s="26"/>
      <c r="GY388" s="26"/>
      <c r="GZ388" s="26"/>
      <c r="HA388" s="26"/>
      <c r="HB388" s="26"/>
      <c r="HC388" s="26"/>
      <c r="HD388" s="26"/>
      <c r="HE388" s="26"/>
      <c r="HF388" s="26"/>
      <c r="HG388" s="26"/>
      <c r="HH388" s="26"/>
      <c r="HI388" s="26"/>
      <c r="HJ388" s="26"/>
      <c r="HK388" s="26"/>
      <c r="HL388" s="26"/>
      <c r="HM388" s="26"/>
      <c r="HN388" s="26"/>
      <c r="HO388" s="26"/>
      <c r="HP388" s="26"/>
      <c r="HQ388" s="26"/>
      <c r="HR388" s="26"/>
      <c r="HS388" s="26"/>
      <c r="HT388" s="26"/>
      <c r="HU388" s="26"/>
      <c r="HV388" s="26"/>
      <c r="HW388" s="26"/>
      <c r="HX388" s="26"/>
      <c r="HY388" s="26"/>
      <c r="HZ388" s="26"/>
      <c r="IA388" s="26"/>
      <c r="IB388" s="26"/>
      <c r="IC388" s="26"/>
      <c r="ID388" s="26"/>
      <c r="IE388" s="26"/>
      <c r="IF388" s="26"/>
      <c r="IG388" s="26"/>
      <c r="IH388" s="26"/>
      <c r="II388" s="26"/>
      <c r="IJ388" s="26"/>
      <c r="IK388" s="26"/>
      <c r="IL388" s="26"/>
      <c r="IM388" s="26"/>
      <c r="IN388" s="26"/>
      <c r="IO388" s="26"/>
      <c r="IP388" s="26"/>
      <c r="IQ388" s="26"/>
      <c r="IR388" s="26"/>
      <c r="IS388" s="26"/>
      <c r="IT388" s="26"/>
      <c r="IU388" s="26"/>
      <c r="IV388" s="26"/>
      <c r="IW388" s="26"/>
      <c r="IX388" s="26"/>
      <c r="IY388" s="26"/>
      <c r="IZ388" s="26"/>
      <c r="JA388" s="26"/>
      <c r="JB388" s="26"/>
      <c r="JC388" s="26"/>
      <c r="JD388" s="26"/>
      <c r="JE388" s="26"/>
      <c r="JF388" s="26"/>
      <c r="JG388" s="26"/>
      <c r="JH388" s="26"/>
      <c r="JI388" s="26"/>
      <c r="JJ388" s="26"/>
    </row>
    <row r="389" spans="1:270" s="6" customFormat="1" ht="20.100000000000001" customHeight="1" x14ac:dyDescent="0.25">
      <c r="A389" s="7"/>
      <c r="B389" s="20"/>
      <c r="C389" s="76"/>
      <c r="D389" s="76"/>
      <c r="E389" s="76"/>
      <c r="F389" s="7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  <c r="FJ389" s="26"/>
      <c r="FK389" s="26"/>
      <c r="FL389" s="26"/>
      <c r="FM389" s="26"/>
      <c r="FN389" s="26"/>
      <c r="FO389" s="26"/>
      <c r="FP389" s="26"/>
      <c r="FQ389" s="26"/>
      <c r="FR389" s="26"/>
      <c r="FS389" s="26"/>
      <c r="FT389" s="26"/>
      <c r="FU389" s="26"/>
      <c r="FV389" s="26"/>
      <c r="FW389" s="26"/>
      <c r="FX389" s="26"/>
      <c r="FY389" s="26"/>
      <c r="FZ389" s="26"/>
      <c r="GA389" s="26"/>
      <c r="GB389" s="26"/>
      <c r="GC389" s="26"/>
      <c r="GD389" s="26"/>
      <c r="GE389" s="26"/>
      <c r="GF389" s="26"/>
      <c r="GG389" s="26"/>
      <c r="GH389" s="26"/>
      <c r="GI389" s="26"/>
      <c r="GJ389" s="26"/>
      <c r="GK389" s="26"/>
      <c r="GL389" s="26"/>
      <c r="GM389" s="26"/>
      <c r="GN389" s="26"/>
      <c r="GO389" s="26"/>
      <c r="GP389" s="26"/>
      <c r="GQ389" s="26"/>
      <c r="GR389" s="26"/>
      <c r="GS389" s="26"/>
      <c r="GT389" s="26"/>
      <c r="GU389" s="26"/>
      <c r="GV389" s="26"/>
      <c r="GW389" s="26"/>
      <c r="GX389" s="26"/>
      <c r="GY389" s="26"/>
      <c r="GZ389" s="26"/>
      <c r="HA389" s="26"/>
      <c r="HB389" s="26"/>
      <c r="HC389" s="26"/>
      <c r="HD389" s="26"/>
      <c r="HE389" s="26"/>
      <c r="HF389" s="26"/>
      <c r="HG389" s="26"/>
      <c r="HH389" s="26"/>
      <c r="HI389" s="26"/>
      <c r="HJ389" s="26"/>
      <c r="HK389" s="26"/>
      <c r="HL389" s="26"/>
      <c r="HM389" s="26"/>
      <c r="HN389" s="26"/>
      <c r="HO389" s="26"/>
      <c r="HP389" s="26"/>
      <c r="HQ389" s="26"/>
      <c r="HR389" s="26"/>
      <c r="HS389" s="26"/>
      <c r="HT389" s="26"/>
      <c r="HU389" s="26"/>
      <c r="HV389" s="26"/>
      <c r="HW389" s="26"/>
      <c r="HX389" s="26"/>
      <c r="HY389" s="26"/>
      <c r="HZ389" s="26"/>
      <c r="IA389" s="26"/>
      <c r="IB389" s="26"/>
      <c r="IC389" s="26"/>
      <c r="ID389" s="26"/>
      <c r="IE389" s="26"/>
      <c r="IF389" s="26"/>
      <c r="IG389" s="26"/>
      <c r="IH389" s="26"/>
      <c r="II389" s="26"/>
      <c r="IJ389" s="26"/>
      <c r="IK389" s="26"/>
      <c r="IL389" s="26"/>
      <c r="IM389" s="26"/>
      <c r="IN389" s="26"/>
      <c r="IO389" s="26"/>
      <c r="IP389" s="26"/>
      <c r="IQ389" s="26"/>
      <c r="IR389" s="26"/>
      <c r="IS389" s="26"/>
      <c r="IT389" s="26"/>
      <c r="IU389" s="26"/>
      <c r="IV389" s="26"/>
      <c r="IW389" s="26"/>
      <c r="IX389" s="26"/>
      <c r="IY389" s="26"/>
      <c r="IZ389" s="26"/>
      <c r="JA389" s="26"/>
      <c r="JB389" s="26"/>
      <c r="JC389" s="26"/>
      <c r="JD389" s="26"/>
      <c r="JE389" s="26"/>
      <c r="JF389" s="26"/>
      <c r="JG389" s="26"/>
      <c r="JH389" s="26"/>
      <c r="JI389" s="26"/>
      <c r="JJ389" s="26"/>
    </row>
    <row r="390" spans="1:270" s="6" customFormat="1" ht="20.100000000000001" customHeight="1" x14ac:dyDescent="0.25">
      <c r="A390" s="7"/>
      <c r="B390" s="20"/>
      <c r="C390" s="76"/>
      <c r="D390" s="76"/>
      <c r="E390" s="76"/>
      <c r="F390" s="7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  <c r="FJ390" s="26"/>
      <c r="FK390" s="26"/>
      <c r="FL390" s="26"/>
      <c r="FM390" s="26"/>
      <c r="FN390" s="26"/>
      <c r="FO390" s="26"/>
      <c r="FP390" s="26"/>
      <c r="FQ390" s="26"/>
      <c r="FR390" s="26"/>
      <c r="FS390" s="26"/>
      <c r="FT390" s="26"/>
      <c r="FU390" s="26"/>
      <c r="FV390" s="26"/>
      <c r="FW390" s="26"/>
      <c r="FX390" s="26"/>
      <c r="FY390" s="26"/>
      <c r="FZ390" s="26"/>
      <c r="GA390" s="26"/>
      <c r="GB390" s="26"/>
      <c r="GC390" s="26"/>
      <c r="GD390" s="26"/>
      <c r="GE390" s="26"/>
      <c r="GF390" s="26"/>
      <c r="GG390" s="26"/>
      <c r="GH390" s="26"/>
      <c r="GI390" s="26"/>
      <c r="GJ390" s="26"/>
      <c r="GK390" s="26"/>
      <c r="GL390" s="26"/>
      <c r="GM390" s="26"/>
      <c r="GN390" s="26"/>
      <c r="GO390" s="26"/>
      <c r="GP390" s="26"/>
      <c r="GQ390" s="26"/>
      <c r="GR390" s="26"/>
      <c r="GS390" s="26"/>
      <c r="GT390" s="26"/>
      <c r="GU390" s="26"/>
      <c r="GV390" s="26"/>
      <c r="GW390" s="26"/>
      <c r="GX390" s="26"/>
      <c r="GY390" s="26"/>
      <c r="GZ390" s="26"/>
      <c r="HA390" s="26"/>
      <c r="HB390" s="26"/>
      <c r="HC390" s="26"/>
      <c r="HD390" s="26"/>
      <c r="HE390" s="26"/>
      <c r="HF390" s="26"/>
      <c r="HG390" s="26"/>
      <c r="HH390" s="26"/>
      <c r="HI390" s="26"/>
      <c r="HJ390" s="26"/>
      <c r="HK390" s="26"/>
      <c r="HL390" s="26"/>
      <c r="HM390" s="26"/>
      <c r="HN390" s="26"/>
      <c r="HO390" s="26"/>
      <c r="HP390" s="26"/>
      <c r="HQ390" s="26"/>
      <c r="HR390" s="26"/>
      <c r="HS390" s="26"/>
      <c r="HT390" s="26"/>
      <c r="HU390" s="26"/>
      <c r="HV390" s="26"/>
      <c r="HW390" s="26"/>
      <c r="HX390" s="26"/>
      <c r="HY390" s="26"/>
      <c r="HZ390" s="26"/>
      <c r="IA390" s="26"/>
      <c r="IB390" s="26"/>
      <c r="IC390" s="26"/>
      <c r="ID390" s="26"/>
      <c r="IE390" s="26"/>
      <c r="IF390" s="26"/>
      <c r="IG390" s="26"/>
      <c r="IH390" s="26"/>
      <c r="II390" s="26"/>
      <c r="IJ390" s="26"/>
      <c r="IK390" s="26"/>
      <c r="IL390" s="26"/>
      <c r="IM390" s="26"/>
      <c r="IN390" s="26"/>
      <c r="IO390" s="26"/>
      <c r="IP390" s="26"/>
      <c r="IQ390" s="26"/>
      <c r="IR390" s="26"/>
      <c r="IS390" s="26"/>
      <c r="IT390" s="26"/>
      <c r="IU390" s="26"/>
      <c r="IV390" s="26"/>
      <c r="IW390" s="26"/>
      <c r="IX390" s="26"/>
      <c r="IY390" s="26"/>
      <c r="IZ390" s="26"/>
      <c r="JA390" s="26"/>
      <c r="JB390" s="26"/>
      <c r="JC390" s="26"/>
      <c r="JD390" s="26"/>
      <c r="JE390" s="26"/>
      <c r="JF390" s="26"/>
      <c r="JG390" s="26"/>
      <c r="JH390" s="26"/>
      <c r="JI390" s="26"/>
      <c r="JJ390" s="26"/>
    </row>
    <row r="391" spans="1:270" s="6" customFormat="1" ht="20.100000000000001" customHeight="1" x14ac:dyDescent="0.25">
      <c r="A391" s="7"/>
      <c r="B391" s="20"/>
      <c r="C391" s="76"/>
      <c r="D391" s="76"/>
      <c r="E391" s="76"/>
      <c r="F391" s="7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  <c r="FJ391" s="26"/>
      <c r="FK391" s="26"/>
      <c r="FL391" s="26"/>
      <c r="FM391" s="26"/>
      <c r="FN391" s="26"/>
      <c r="FO391" s="26"/>
      <c r="FP391" s="26"/>
      <c r="FQ391" s="26"/>
      <c r="FR391" s="26"/>
      <c r="FS391" s="26"/>
      <c r="FT391" s="26"/>
      <c r="FU391" s="26"/>
      <c r="FV391" s="26"/>
      <c r="FW391" s="26"/>
      <c r="FX391" s="26"/>
      <c r="FY391" s="26"/>
      <c r="FZ391" s="26"/>
      <c r="GA391" s="26"/>
      <c r="GB391" s="26"/>
      <c r="GC391" s="26"/>
      <c r="GD391" s="26"/>
      <c r="GE391" s="26"/>
      <c r="GF391" s="26"/>
      <c r="GG391" s="26"/>
      <c r="GH391" s="26"/>
      <c r="GI391" s="26"/>
      <c r="GJ391" s="26"/>
      <c r="GK391" s="26"/>
      <c r="GL391" s="26"/>
      <c r="GM391" s="26"/>
      <c r="GN391" s="26"/>
      <c r="GO391" s="26"/>
      <c r="GP391" s="26"/>
      <c r="GQ391" s="26"/>
      <c r="GR391" s="26"/>
      <c r="GS391" s="26"/>
      <c r="GT391" s="26"/>
      <c r="GU391" s="26"/>
      <c r="GV391" s="26"/>
      <c r="GW391" s="26"/>
      <c r="GX391" s="26"/>
      <c r="GY391" s="26"/>
      <c r="GZ391" s="26"/>
      <c r="HA391" s="26"/>
      <c r="HB391" s="26"/>
      <c r="HC391" s="26"/>
      <c r="HD391" s="26"/>
      <c r="HE391" s="26"/>
      <c r="HF391" s="26"/>
      <c r="HG391" s="26"/>
      <c r="HH391" s="26"/>
      <c r="HI391" s="26"/>
      <c r="HJ391" s="26"/>
      <c r="HK391" s="26"/>
      <c r="HL391" s="26"/>
      <c r="HM391" s="26"/>
      <c r="HN391" s="26"/>
      <c r="HO391" s="26"/>
      <c r="HP391" s="26"/>
      <c r="HQ391" s="26"/>
      <c r="HR391" s="26"/>
      <c r="HS391" s="26"/>
      <c r="HT391" s="26"/>
      <c r="HU391" s="26"/>
      <c r="HV391" s="26"/>
      <c r="HW391" s="26"/>
      <c r="HX391" s="26"/>
      <c r="HY391" s="26"/>
      <c r="HZ391" s="26"/>
      <c r="IA391" s="26"/>
      <c r="IB391" s="26"/>
      <c r="IC391" s="26"/>
      <c r="ID391" s="26"/>
      <c r="IE391" s="26"/>
      <c r="IF391" s="26"/>
      <c r="IG391" s="26"/>
      <c r="IH391" s="26"/>
      <c r="II391" s="26"/>
      <c r="IJ391" s="26"/>
      <c r="IK391" s="26"/>
      <c r="IL391" s="26"/>
      <c r="IM391" s="26"/>
      <c r="IN391" s="26"/>
      <c r="IO391" s="26"/>
      <c r="IP391" s="26"/>
      <c r="IQ391" s="26"/>
      <c r="IR391" s="26"/>
      <c r="IS391" s="26"/>
      <c r="IT391" s="26"/>
      <c r="IU391" s="26"/>
      <c r="IV391" s="26"/>
      <c r="IW391" s="26"/>
      <c r="IX391" s="26"/>
      <c r="IY391" s="26"/>
      <c r="IZ391" s="26"/>
      <c r="JA391" s="26"/>
      <c r="JB391" s="26"/>
      <c r="JC391" s="26"/>
      <c r="JD391" s="26"/>
      <c r="JE391" s="26"/>
      <c r="JF391" s="26"/>
      <c r="JG391" s="26"/>
      <c r="JH391" s="26"/>
      <c r="JI391" s="26"/>
      <c r="JJ391" s="26"/>
    </row>
    <row r="392" spans="1:270" s="6" customFormat="1" ht="20.100000000000001" customHeight="1" x14ac:dyDescent="0.25">
      <c r="A392" s="7"/>
      <c r="B392" s="20"/>
      <c r="C392" s="76"/>
      <c r="D392" s="76"/>
      <c r="E392" s="76"/>
      <c r="F392" s="7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  <c r="FJ392" s="26"/>
      <c r="FK392" s="26"/>
      <c r="FL392" s="26"/>
      <c r="FM392" s="26"/>
      <c r="FN392" s="26"/>
      <c r="FO392" s="26"/>
      <c r="FP392" s="26"/>
      <c r="FQ392" s="26"/>
      <c r="FR392" s="26"/>
      <c r="FS392" s="26"/>
      <c r="FT392" s="26"/>
      <c r="FU392" s="26"/>
      <c r="FV392" s="26"/>
      <c r="FW392" s="26"/>
      <c r="FX392" s="26"/>
      <c r="FY392" s="26"/>
      <c r="FZ392" s="26"/>
      <c r="GA392" s="26"/>
      <c r="GB392" s="26"/>
      <c r="GC392" s="26"/>
      <c r="GD392" s="26"/>
      <c r="GE392" s="26"/>
      <c r="GF392" s="26"/>
      <c r="GG392" s="26"/>
      <c r="GH392" s="26"/>
      <c r="GI392" s="26"/>
      <c r="GJ392" s="26"/>
      <c r="GK392" s="26"/>
      <c r="GL392" s="26"/>
      <c r="GM392" s="26"/>
      <c r="GN392" s="26"/>
      <c r="GO392" s="26"/>
      <c r="GP392" s="26"/>
      <c r="GQ392" s="26"/>
      <c r="GR392" s="26"/>
      <c r="GS392" s="26"/>
      <c r="GT392" s="26"/>
      <c r="GU392" s="26"/>
      <c r="GV392" s="26"/>
      <c r="GW392" s="26"/>
      <c r="GX392" s="26"/>
      <c r="GY392" s="26"/>
      <c r="GZ392" s="26"/>
      <c r="HA392" s="26"/>
      <c r="HB392" s="26"/>
      <c r="HC392" s="26"/>
      <c r="HD392" s="26"/>
      <c r="HE392" s="26"/>
      <c r="HF392" s="26"/>
      <c r="HG392" s="26"/>
      <c r="HH392" s="26"/>
      <c r="HI392" s="26"/>
      <c r="HJ392" s="26"/>
      <c r="HK392" s="26"/>
      <c r="HL392" s="26"/>
      <c r="HM392" s="26"/>
      <c r="HN392" s="26"/>
      <c r="HO392" s="26"/>
      <c r="HP392" s="26"/>
      <c r="HQ392" s="26"/>
      <c r="HR392" s="26"/>
      <c r="HS392" s="26"/>
      <c r="HT392" s="26"/>
      <c r="HU392" s="26"/>
      <c r="HV392" s="26"/>
      <c r="HW392" s="26"/>
      <c r="HX392" s="26"/>
      <c r="HY392" s="26"/>
      <c r="HZ392" s="26"/>
      <c r="IA392" s="26"/>
      <c r="IB392" s="26"/>
      <c r="IC392" s="26"/>
      <c r="ID392" s="26"/>
      <c r="IE392" s="26"/>
      <c r="IF392" s="26"/>
      <c r="IG392" s="26"/>
      <c r="IH392" s="26"/>
      <c r="II392" s="26"/>
      <c r="IJ392" s="26"/>
      <c r="IK392" s="26"/>
      <c r="IL392" s="26"/>
      <c r="IM392" s="26"/>
      <c r="IN392" s="26"/>
      <c r="IO392" s="26"/>
      <c r="IP392" s="26"/>
      <c r="IQ392" s="26"/>
      <c r="IR392" s="26"/>
      <c r="IS392" s="26"/>
      <c r="IT392" s="26"/>
      <c r="IU392" s="26"/>
      <c r="IV392" s="26"/>
      <c r="IW392" s="26"/>
      <c r="IX392" s="26"/>
      <c r="IY392" s="26"/>
      <c r="IZ392" s="26"/>
      <c r="JA392" s="26"/>
      <c r="JB392" s="26"/>
      <c r="JC392" s="26"/>
      <c r="JD392" s="26"/>
      <c r="JE392" s="26"/>
      <c r="JF392" s="26"/>
      <c r="JG392" s="26"/>
      <c r="JH392" s="26"/>
      <c r="JI392" s="26"/>
      <c r="JJ392" s="26"/>
    </row>
    <row r="393" spans="1:270" s="6" customFormat="1" ht="20.100000000000001" customHeight="1" x14ac:dyDescent="0.25">
      <c r="A393" s="7"/>
      <c r="B393" s="20"/>
      <c r="C393" s="76"/>
      <c r="D393" s="76"/>
      <c r="E393" s="76"/>
      <c r="F393" s="7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  <c r="FJ393" s="26"/>
      <c r="FK393" s="26"/>
      <c r="FL393" s="26"/>
      <c r="FM393" s="26"/>
      <c r="FN393" s="26"/>
      <c r="FO393" s="26"/>
      <c r="FP393" s="26"/>
      <c r="FQ393" s="26"/>
      <c r="FR393" s="26"/>
      <c r="FS393" s="26"/>
      <c r="FT393" s="26"/>
      <c r="FU393" s="26"/>
      <c r="FV393" s="26"/>
      <c r="FW393" s="26"/>
      <c r="FX393" s="26"/>
      <c r="FY393" s="26"/>
      <c r="FZ393" s="26"/>
      <c r="GA393" s="26"/>
      <c r="GB393" s="26"/>
      <c r="GC393" s="26"/>
      <c r="GD393" s="26"/>
      <c r="GE393" s="26"/>
      <c r="GF393" s="26"/>
      <c r="GG393" s="26"/>
      <c r="GH393" s="26"/>
      <c r="GI393" s="26"/>
      <c r="GJ393" s="26"/>
      <c r="GK393" s="26"/>
      <c r="GL393" s="26"/>
      <c r="GM393" s="26"/>
      <c r="GN393" s="26"/>
      <c r="GO393" s="26"/>
      <c r="GP393" s="26"/>
      <c r="GQ393" s="26"/>
      <c r="GR393" s="26"/>
      <c r="GS393" s="26"/>
      <c r="GT393" s="26"/>
      <c r="GU393" s="26"/>
      <c r="GV393" s="26"/>
      <c r="GW393" s="26"/>
      <c r="GX393" s="26"/>
      <c r="GY393" s="26"/>
      <c r="GZ393" s="26"/>
      <c r="HA393" s="26"/>
      <c r="HB393" s="26"/>
      <c r="HC393" s="26"/>
      <c r="HD393" s="26"/>
      <c r="HE393" s="26"/>
      <c r="HF393" s="26"/>
      <c r="HG393" s="26"/>
      <c r="HH393" s="26"/>
      <c r="HI393" s="26"/>
      <c r="HJ393" s="26"/>
      <c r="HK393" s="26"/>
      <c r="HL393" s="26"/>
      <c r="HM393" s="26"/>
      <c r="HN393" s="26"/>
      <c r="HO393" s="26"/>
      <c r="HP393" s="26"/>
      <c r="HQ393" s="26"/>
      <c r="HR393" s="26"/>
      <c r="HS393" s="26"/>
      <c r="HT393" s="26"/>
      <c r="HU393" s="26"/>
      <c r="HV393" s="26"/>
      <c r="HW393" s="26"/>
      <c r="HX393" s="26"/>
      <c r="HY393" s="26"/>
      <c r="HZ393" s="26"/>
      <c r="IA393" s="26"/>
      <c r="IB393" s="26"/>
      <c r="IC393" s="26"/>
      <c r="ID393" s="26"/>
      <c r="IE393" s="26"/>
      <c r="IF393" s="26"/>
      <c r="IG393" s="26"/>
      <c r="IH393" s="26"/>
      <c r="II393" s="26"/>
      <c r="IJ393" s="26"/>
      <c r="IK393" s="26"/>
      <c r="IL393" s="26"/>
      <c r="IM393" s="26"/>
      <c r="IN393" s="26"/>
      <c r="IO393" s="26"/>
      <c r="IP393" s="26"/>
      <c r="IQ393" s="26"/>
      <c r="IR393" s="26"/>
      <c r="IS393" s="26"/>
      <c r="IT393" s="26"/>
      <c r="IU393" s="26"/>
      <c r="IV393" s="26"/>
      <c r="IW393" s="26"/>
      <c r="IX393" s="26"/>
      <c r="IY393" s="26"/>
      <c r="IZ393" s="26"/>
      <c r="JA393" s="26"/>
      <c r="JB393" s="26"/>
      <c r="JC393" s="26"/>
      <c r="JD393" s="26"/>
      <c r="JE393" s="26"/>
      <c r="JF393" s="26"/>
      <c r="JG393" s="26"/>
      <c r="JH393" s="26"/>
      <c r="JI393" s="26"/>
      <c r="JJ393" s="26"/>
    </row>
    <row r="394" spans="1:270" s="6" customFormat="1" ht="20.100000000000001" customHeight="1" x14ac:dyDescent="0.25">
      <c r="A394" s="7"/>
      <c r="B394" s="20"/>
      <c r="C394" s="76"/>
      <c r="D394" s="76"/>
      <c r="E394" s="76"/>
      <c r="F394" s="7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  <c r="FJ394" s="26"/>
      <c r="FK394" s="26"/>
      <c r="FL394" s="26"/>
      <c r="FM394" s="26"/>
      <c r="FN394" s="26"/>
      <c r="FO394" s="26"/>
      <c r="FP394" s="26"/>
      <c r="FQ394" s="26"/>
      <c r="FR394" s="26"/>
      <c r="FS394" s="26"/>
      <c r="FT394" s="26"/>
      <c r="FU394" s="26"/>
      <c r="FV394" s="26"/>
      <c r="FW394" s="26"/>
      <c r="FX394" s="26"/>
      <c r="FY394" s="26"/>
      <c r="FZ394" s="26"/>
      <c r="GA394" s="26"/>
      <c r="GB394" s="26"/>
      <c r="GC394" s="26"/>
      <c r="GD394" s="26"/>
      <c r="GE394" s="26"/>
      <c r="GF394" s="26"/>
      <c r="GG394" s="26"/>
      <c r="GH394" s="26"/>
      <c r="GI394" s="26"/>
      <c r="GJ394" s="26"/>
      <c r="GK394" s="26"/>
      <c r="GL394" s="26"/>
      <c r="GM394" s="26"/>
      <c r="GN394" s="26"/>
      <c r="GO394" s="26"/>
      <c r="GP394" s="26"/>
      <c r="GQ394" s="26"/>
      <c r="GR394" s="26"/>
      <c r="GS394" s="26"/>
      <c r="GT394" s="26"/>
      <c r="GU394" s="26"/>
      <c r="GV394" s="26"/>
      <c r="GW394" s="26"/>
      <c r="GX394" s="26"/>
      <c r="GY394" s="26"/>
      <c r="GZ394" s="26"/>
      <c r="HA394" s="26"/>
      <c r="HB394" s="26"/>
      <c r="HC394" s="26"/>
      <c r="HD394" s="26"/>
      <c r="HE394" s="26"/>
      <c r="HF394" s="26"/>
      <c r="HG394" s="26"/>
      <c r="HH394" s="26"/>
      <c r="HI394" s="26"/>
      <c r="HJ394" s="26"/>
      <c r="HK394" s="26"/>
      <c r="HL394" s="26"/>
      <c r="HM394" s="26"/>
      <c r="HN394" s="26"/>
      <c r="HO394" s="26"/>
      <c r="HP394" s="26"/>
      <c r="HQ394" s="26"/>
      <c r="HR394" s="26"/>
      <c r="HS394" s="26"/>
      <c r="HT394" s="26"/>
      <c r="HU394" s="26"/>
      <c r="HV394" s="26"/>
      <c r="HW394" s="26"/>
      <c r="HX394" s="26"/>
      <c r="HY394" s="26"/>
      <c r="HZ394" s="26"/>
      <c r="IA394" s="26"/>
      <c r="IB394" s="26"/>
      <c r="IC394" s="26"/>
      <c r="ID394" s="26"/>
      <c r="IE394" s="26"/>
      <c r="IF394" s="26"/>
      <c r="IG394" s="26"/>
      <c r="IH394" s="26"/>
      <c r="II394" s="26"/>
      <c r="IJ394" s="26"/>
      <c r="IK394" s="26"/>
      <c r="IL394" s="26"/>
      <c r="IM394" s="26"/>
      <c r="IN394" s="26"/>
      <c r="IO394" s="26"/>
      <c r="IP394" s="26"/>
      <c r="IQ394" s="26"/>
      <c r="IR394" s="26"/>
      <c r="IS394" s="26"/>
      <c r="IT394" s="26"/>
      <c r="IU394" s="26"/>
      <c r="IV394" s="26"/>
      <c r="IW394" s="26"/>
      <c r="IX394" s="26"/>
      <c r="IY394" s="26"/>
      <c r="IZ394" s="26"/>
      <c r="JA394" s="26"/>
      <c r="JB394" s="26"/>
      <c r="JC394" s="26"/>
      <c r="JD394" s="26"/>
      <c r="JE394" s="26"/>
      <c r="JF394" s="26"/>
      <c r="JG394" s="26"/>
      <c r="JH394" s="26"/>
      <c r="JI394" s="26"/>
      <c r="JJ394" s="26"/>
    </row>
    <row r="395" spans="1:270" s="6" customFormat="1" ht="20.100000000000001" customHeight="1" x14ac:dyDescent="0.25">
      <c r="A395" s="7"/>
      <c r="B395" s="20"/>
      <c r="C395" s="76"/>
      <c r="D395" s="76"/>
      <c r="E395" s="76"/>
      <c r="F395" s="7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  <c r="FJ395" s="26"/>
      <c r="FK395" s="26"/>
      <c r="FL395" s="26"/>
      <c r="FM395" s="26"/>
      <c r="FN395" s="26"/>
      <c r="FO395" s="26"/>
      <c r="FP395" s="26"/>
      <c r="FQ395" s="26"/>
      <c r="FR395" s="26"/>
      <c r="FS395" s="26"/>
      <c r="FT395" s="26"/>
      <c r="FU395" s="26"/>
      <c r="FV395" s="26"/>
      <c r="FW395" s="26"/>
      <c r="FX395" s="26"/>
      <c r="FY395" s="26"/>
      <c r="FZ395" s="26"/>
      <c r="GA395" s="26"/>
      <c r="GB395" s="26"/>
      <c r="GC395" s="26"/>
      <c r="GD395" s="26"/>
      <c r="GE395" s="26"/>
      <c r="GF395" s="26"/>
      <c r="GG395" s="26"/>
      <c r="GH395" s="26"/>
      <c r="GI395" s="26"/>
      <c r="GJ395" s="26"/>
      <c r="GK395" s="26"/>
      <c r="GL395" s="26"/>
      <c r="GM395" s="26"/>
      <c r="GN395" s="26"/>
      <c r="GO395" s="26"/>
      <c r="GP395" s="26"/>
      <c r="GQ395" s="26"/>
      <c r="GR395" s="26"/>
      <c r="GS395" s="26"/>
      <c r="GT395" s="26"/>
      <c r="GU395" s="26"/>
      <c r="GV395" s="26"/>
      <c r="GW395" s="26"/>
      <c r="GX395" s="26"/>
      <c r="GY395" s="26"/>
      <c r="GZ395" s="26"/>
      <c r="HA395" s="26"/>
      <c r="HB395" s="26"/>
      <c r="HC395" s="26"/>
      <c r="HD395" s="26"/>
      <c r="HE395" s="26"/>
      <c r="HF395" s="26"/>
      <c r="HG395" s="26"/>
      <c r="HH395" s="26"/>
      <c r="HI395" s="26"/>
      <c r="HJ395" s="26"/>
      <c r="HK395" s="26"/>
      <c r="HL395" s="26"/>
      <c r="HM395" s="26"/>
      <c r="HN395" s="26"/>
      <c r="HO395" s="26"/>
      <c r="HP395" s="26"/>
      <c r="HQ395" s="26"/>
      <c r="HR395" s="26"/>
      <c r="HS395" s="26"/>
      <c r="HT395" s="26"/>
      <c r="HU395" s="26"/>
      <c r="HV395" s="26"/>
      <c r="HW395" s="26"/>
      <c r="HX395" s="26"/>
      <c r="HY395" s="26"/>
      <c r="HZ395" s="26"/>
      <c r="IA395" s="26"/>
      <c r="IB395" s="26"/>
      <c r="IC395" s="26"/>
      <c r="ID395" s="26"/>
      <c r="IE395" s="26"/>
      <c r="IF395" s="26"/>
      <c r="IG395" s="26"/>
      <c r="IH395" s="26"/>
      <c r="II395" s="26"/>
      <c r="IJ395" s="26"/>
      <c r="IK395" s="26"/>
      <c r="IL395" s="26"/>
      <c r="IM395" s="26"/>
      <c r="IN395" s="26"/>
      <c r="IO395" s="26"/>
      <c r="IP395" s="26"/>
      <c r="IQ395" s="26"/>
      <c r="IR395" s="26"/>
      <c r="IS395" s="26"/>
      <c r="IT395" s="26"/>
      <c r="IU395" s="26"/>
      <c r="IV395" s="26"/>
      <c r="IW395" s="26"/>
      <c r="IX395" s="26"/>
      <c r="IY395" s="26"/>
      <c r="IZ395" s="26"/>
      <c r="JA395" s="26"/>
      <c r="JB395" s="26"/>
      <c r="JC395" s="26"/>
      <c r="JD395" s="26"/>
      <c r="JE395" s="26"/>
      <c r="JF395" s="26"/>
      <c r="JG395" s="26"/>
      <c r="JH395" s="26"/>
      <c r="JI395" s="26"/>
      <c r="JJ395" s="26"/>
    </row>
    <row r="396" spans="1:270" s="6" customFormat="1" ht="20.100000000000001" customHeight="1" x14ac:dyDescent="0.25">
      <c r="A396" s="7"/>
      <c r="B396" s="20"/>
      <c r="C396" s="76"/>
      <c r="D396" s="76"/>
      <c r="E396" s="76"/>
      <c r="F396" s="7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  <c r="FJ396" s="26"/>
      <c r="FK396" s="26"/>
      <c r="FL396" s="26"/>
      <c r="FM396" s="26"/>
      <c r="FN396" s="26"/>
      <c r="FO396" s="26"/>
      <c r="FP396" s="26"/>
      <c r="FQ396" s="26"/>
      <c r="FR396" s="26"/>
      <c r="FS396" s="26"/>
      <c r="FT396" s="26"/>
      <c r="FU396" s="26"/>
      <c r="FV396" s="26"/>
      <c r="FW396" s="26"/>
      <c r="FX396" s="26"/>
      <c r="FY396" s="26"/>
      <c r="FZ396" s="26"/>
      <c r="GA396" s="26"/>
      <c r="GB396" s="26"/>
      <c r="GC396" s="26"/>
      <c r="GD396" s="26"/>
      <c r="GE396" s="26"/>
      <c r="GF396" s="26"/>
      <c r="GG396" s="26"/>
      <c r="GH396" s="26"/>
      <c r="GI396" s="26"/>
      <c r="GJ396" s="26"/>
      <c r="GK396" s="26"/>
      <c r="GL396" s="26"/>
      <c r="GM396" s="26"/>
      <c r="GN396" s="26"/>
      <c r="GO396" s="26"/>
      <c r="GP396" s="26"/>
      <c r="GQ396" s="26"/>
      <c r="GR396" s="26"/>
      <c r="GS396" s="26"/>
      <c r="GT396" s="26"/>
      <c r="GU396" s="26"/>
      <c r="GV396" s="26"/>
      <c r="GW396" s="26"/>
      <c r="GX396" s="26"/>
      <c r="GY396" s="26"/>
      <c r="GZ396" s="26"/>
      <c r="HA396" s="26"/>
      <c r="HB396" s="26"/>
      <c r="HC396" s="26"/>
      <c r="HD396" s="26"/>
      <c r="HE396" s="26"/>
      <c r="HF396" s="26"/>
      <c r="HG396" s="26"/>
      <c r="HH396" s="26"/>
      <c r="HI396" s="26"/>
      <c r="HJ396" s="26"/>
      <c r="HK396" s="26"/>
      <c r="HL396" s="26"/>
      <c r="HM396" s="26"/>
      <c r="HN396" s="26"/>
      <c r="HO396" s="26"/>
      <c r="HP396" s="26"/>
      <c r="HQ396" s="26"/>
      <c r="HR396" s="26"/>
      <c r="HS396" s="26"/>
      <c r="HT396" s="26"/>
      <c r="HU396" s="26"/>
      <c r="HV396" s="26"/>
      <c r="HW396" s="26"/>
      <c r="HX396" s="26"/>
      <c r="HY396" s="26"/>
      <c r="HZ396" s="26"/>
      <c r="IA396" s="26"/>
      <c r="IB396" s="26"/>
      <c r="IC396" s="26"/>
      <c r="ID396" s="26"/>
      <c r="IE396" s="26"/>
      <c r="IF396" s="26"/>
      <c r="IG396" s="26"/>
      <c r="IH396" s="26"/>
      <c r="II396" s="26"/>
      <c r="IJ396" s="26"/>
      <c r="IK396" s="26"/>
      <c r="IL396" s="26"/>
      <c r="IM396" s="26"/>
      <c r="IN396" s="26"/>
      <c r="IO396" s="26"/>
      <c r="IP396" s="26"/>
      <c r="IQ396" s="26"/>
      <c r="IR396" s="26"/>
      <c r="IS396" s="26"/>
      <c r="IT396" s="26"/>
      <c r="IU396" s="26"/>
      <c r="IV396" s="26"/>
      <c r="IW396" s="26"/>
      <c r="IX396" s="26"/>
      <c r="IY396" s="26"/>
      <c r="IZ396" s="26"/>
      <c r="JA396" s="26"/>
      <c r="JB396" s="26"/>
      <c r="JC396" s="26"/>
      <c r="JD396" s="26"/>
      <c r="JE396" s="26"/>
      <c r="JF396" s="26"/>
      <c r="JG396" s="26"/>
      <c r="JH396" s="26"/>
      <c r="JI396" s="26"/>
      <c r="JJ396" s="26"/>
    </row>
    <row r="397" spans="1:270" s="6" customFormat="1" ht="20.100000000000001" customHeight="1" x14ac:dyDescent="0.25">
      <c r="A397" s="7"/>
      <c r="B397" s="20"/>
      <c r="C397" s="76"/>
      <c r="D397" s="76"/>
      <c r="E397" s="76"/>
      <c r="F397" s="7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  <c r="FJ397" s="26"/>
      <c r="FK397" s="26"/>
      <c r="FL397" s="26"/>
      <c r="FM397" s="26"/>
      <c r="FN397" s="26"/>
      <c r="FO397" s="26"/>
      <c r="FP397" s="26"/>
      <c r="FQ397" s="26"/>
      <c r="FR397" s="26"/>
      <c r="FS397" s="26"/>
      <c r="FT397" s="26"/>
      <c r="FU397" s="26"/>
      <c r="FV397" s="26"/>
      <c r="FW397" s="26"/>
      <c r="FX397" s="26"/>
      <c r="FY397" s="26"/>
      <c r="FZ397" s="26"/>
      <c r="GA397" s="26"/>
      <c r="GB397" s="26"/>
      <c r="GC397" s="26"/>
      <c r="GD397" s="26"/>
      <c r="GE397" s="26"/>
      <c r="GF397" s="26"/>
      <c r="GG397" s="26"/>
      <c r="GH397" s="26"/>
      <c r="GI397" s="26"/>
      <c r="GJ397" s="26"/>
      <c r="GK397" s="26"/>
      <c r="GL397" s="26"/>
      <c r="GM397" s="26"/>
      <c r="GN397" s="26"/>
      <c r="GO397" s="26"/>
      <c r="GP397" s="26"/>
      <c r="GQ397" s="26"/>
      <c r="GR397" s="26"/>
      <c r="GS397" s="26"/>
      <c r="GT397" s="26"/>
      <c r="GU397" s="26"/>
      <c r="GV397" s="26"/>
      <c r="GW397" s="26"/>
      <c r="GX397" s="26"/>
      <c r="GY397" s="26"/>
      <c r="GZ397" s="26"/>
      <c r="HA397" s="26"/>
      <c r="HB397" s="26"/>
      <c r="HC397" s="26"/>
      <c r="HD397" s="26"/>
      <c r="HE397" s="26"/>
      <c r="HF397" s="26"/>
      <c r="HG397" s="26"/>
      <c r="HH397" s="26"/>
      <c r="HI397" s="26"/>
      <c r="HJ397" s="26"/>
      <c r="HK397" s="26"/>
      <c r="HL397" s="26"/>
      <c r="HM397" s="26"/>
      <c r="HN397" s="26"/>
      <c r="HO397" s="26"/>
      <c r="HP397" s="26"/>
      <c r="HQ397" s="26"/>
      <c r="HR397" s="26"/>
      <c r="HS397" s="26"/>
      <c r="HT397" s="26"/>
      <c r="HU397" s="26"/>
      <c r="HV397" s="26"/>
      <c r="HW397" s="26"/>
      <c r="HX397" s="26"/>
      <c r="HY397" s="26"/>
      <c r="HZ397" s="26"/>
      <c r="IA397" s="26"/>
      <c r="IB397" s="26"/>
      <c r="IC397" s="26"/>
      <c r="ID397" s="26"/>
      <c r="IE397" s="26"/>
      <c r="IF397" s="26"/>
      <c r="IG397" s="26"/>
      <c r="IH397" s="26"/>
      <c r="II397" s="26"/>
      <c r="IJ397" s="26"/>
      <c r="IK397" s="26"/>
      <c r="IL397" s="26"/>
      <c r="IM397" s="26"/>
      <c r="IN397" s="26"/>
      <c r="IO397" s="26"/>
      <c r="IP397" s="26"/>
      <c r="IQ397" s="26"/>
      <c r="IR397" s="26"/>
      <c r="IS397" s="26"/>
      <c r="IT397" s="26"/>
      <c r="IU397" s="26"/>
      <c r="IV397" s="26"/>
      <c r="IW397" s="26"/>
      <c r="IX397" s="26"/>
      <c r="IY397" s="26"/>
      <c r="IZ397" s="26"/>
      <c r="JA397" s="26"/>
      <c r="JB397" s="26"/>
      <c r="JC397" s="26"/>
      <c r="JD397" s="26"/>
      <c r="JE397" s="26"/>
      <c r="JF397" s="26"/>
      <c r="JG397" s="26"/>
      <c r="JH397" s="26"/>
      <c r="JI397" s="26"/>
      <c r="JJ397" s="26"/>
    </row>
    <row r="398" spans="1:270" s="6" customFormat="1" ht="20.100000000000001" customHeight="1" x14ac:dyDescent="0.25">
      <c r="A398" s="7"/>
      <c r="B398" s="20"/>
      <c r="C398" s="76"/>
      <c r="D398" s="76"/>
      <c r="E398" s="76"/>
      <c r="F398" s="7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  <c r="FJ398" s="26"/>
      <c r="FK398" s="26"/>
      <c r="FL398" s="26"/>
      <c r="FM398" s="26"/>
      <c r="FN398" s="26"/>
      <c r="FO398" s="26"/>
      <c r="FP398" s="26"/>
      <c r="FQ398" s="26"/>
      <c r="FR398" s="26"/>
      <c r="FS398" s="26"/>
      <c r="FT398" s="26"/>
      <c r="FU398" s="26"/>
      <c r="FV398" s="26"/>
      <c r="FW398" s="26"/>
      <c r="FX398" s="26"/>
      <c r="FY398" s="26"/>
      <c r="FZ398" s="26"/>
      <c r="GA398" s="26"/>
      <c r="GB398" s="26"/>
      <c r="GC398" s="26"/>
      <c r="GD398" s="26"/>
      <c r="GE398" s="26"/>
      <c r="GF398" s="26"/>
      <c r="GG398" s="26"/>
      <c r="GH398" s="26"/>
      <c r="GI398" s="26"/>
      <c r="GJ398" s="26"/>
      <c r="GK398" s="26"/>
      <c r="GL398" s="26"/>
      <c r="GM398" s="26"/>
      <c r="GN398" s="26"/>
      <c r="GO398" s="26"/>
      <c r="GP398" s="26"/>
      <c r="GQ398" s="26"/>
      <c r="GR398" s="26"/>
      <c r="GS398" s="26"/>
      <c r="GT398" s="26"/>
      <c r="GU398" s="26"/>
      <c r="GV398" s="26"/>
      <c r="GW398" s="26"/>
      <c r="GX398" s="26"/>
      <c r="GY398" s="26"/>
      <c r="GZ398" s="26"/>
      <c r="HA398" s="26"/>
      <c r="HB398" s="26"/>
      <c r="HC398" s="26"/>
      <c r="HD398" s="26"/>
      <c r="HE398" s="26"/>
      <c r="HF398" s="26"/>
      <c r="HG398" s="26"/>
      <c r="HH398" s="26"/>
      <c r="HI398" s="26"/>
      <c r="HJ398" s="26"/>
      <c r="HK398" s="26"/>
      <c r="HL398" s="26"/>
      <c r="HM398" s="26"/>
      <c r="HN398" s="26"/>
      <c r="HO398" s="26"/>
      <c r="HP398" s="26"/>
      <c r="HQ398" s="26"/>
      <c r="HR398" s="26"/>
      <c r="HS398" s="26"/>
      <c r="HT398" s="26"/>
      <c r="HU398" s="26"/>
      <c r="HV398" s="26"/>
      <c r="HW398" s="26"/>
      <c r="HX398" s="26"/>
      <c r="HY398" s="26"/>
      <c r="HZ398" s="26"/>
      <c r="IA398" s="26"/>
      <c r="IB398" s="26"/>
      <c r="IC398" s="26"/>
      <c r="ID398" s="26"/>
      <c r="IE398" s="26"/>
      <c r="IF398" s="26"/>
      <c r="IG398" s="26"/>
      <c r="IH398" s="26"/>
      <c r="II398" s="26"/>
      <c r="IJ398" s="26"/>
      <c r="IK398" s="26"/>
      <c r="IL398" s="26"/>
      <c r="IM398" s="26"/>
      <c r="IN398" s="26"/>
      <c r="IO398" s="26"/>
      <c r="IP398" s="26"/>
      <c r="IQ398" s="26"/>
      <c r="IR398" s="26"/>
      <c r="IS398" s="26"/>
      <c r="IT398" s="26"/>
      <c r="IU398" s="26"/>
      <c r="IV398" s="26"/>
      <c r="IW398" s="26"/>
      <c r="IX398" s="26"/>
      <c r="IY398" s="26"/>
      <c r="IZ398" s="26"/>
      <c r="JA398" s="26"/>
      <c r="JB398" s="26"/>
      <c r="JC398" s="26"/>
      <c r="JD398" s="26"/>
      <c r="JE398" s="26"/>
      <c r="JF398" s="26"/>
      <c r="JG398" s="26"/>
      <c r="JH398" s="26"/>
      <c r="JI398" s="26"/>
      <c r="JJ398" s="26"/>
    </row>
    <row r="399" spans="1:270" s="6" customFormat="1" ht="20.100000000000001" customHeight="1" x14ac:dyDescent="0.25">
      <c r="A399" s="7"/>
      <c r="B399" s="20"/>
      <c r="C399" s="76"/>
      <c r="D399" s="76"/>
      <c r="E399" s="76"/>
      <c r="F399" s="7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  <c r="FJ399" s="26"/>
      <c r="FK399" s="26"/>
      <c r="FL399" s="26"/>
      <c r="FM399" s="26"/>
      <c r="FN399" s="26"/>
      <c r="FO399" s="26"/>
      <c r="FP399" s="26"/>
      <c r="FQ399" s="26"/>
      <c r="FR399" s="26"/>
      <c r="FS399" s="26"/>
      <c r="FT399" s="26"/>
      <c r="FU399" s="26"/>
      <c r="FV399" s="26"/>
      <c r="FW399" s="26"/>
      <c r="FX399" s="26"/>
      <c r="FY399" s="26"/>
      <c r="FZ399" s="26"/>
      <c r="GA399" s="26"/>
      <c r="GB399" s="26"/>
      <c r="GC399" s="26"/>
      <c r="GD399" s="26"/>
      <c r="GE399" s="26"/>
      <c r="GF399" s="26"/>
      <c r="GG399" s="26"/>
      <c r="GH399" s="26"/>
      <c r="GI399" s="26"/>
      <c r="GJ399" s="26"/>
      <c r="GK399" s="26"/>
      <c r="GL399" s="26"/>
      <c r="GM399" s="26"/>
      <c r="GN399" s="26"/>
      <c r="GO399" s="26"/>
      <c r="GP399" s="26"/>
      <c r="GQ399" s="26"/>
      <c r="GR399" s="26"/>
      <c r="GS399" s="26"/>
      <c r="GT399" s="26"/>
      <c r="GU399" s="26"/>
      <c r="GV399" s="26"/>
      <c r="GW399" s="26"/>
      <c r="GX399" s="26"/>
      <c r="GY399" s="26"/>
      <c r="GZ399" s="26"/>
      <c r="HA399" s="26"/>
      <c r="HB399" s="26"/>
      <c r="HC399" s="26"/>
      <c r="HD399" s="26"/>
      <c r="HE399" s="26"/>
      <c r="HF399" s="26"/>
      <c r="HG399" s="26"/>
      <c r="HH399" s="26"/>
      <c r="HI399" s="26"/>
      <c r="HJ399" s="26"/>
      <c r="HK399" s="26"/>
      <c r="HL399" s="26"/>
      <c r="HM399" s="26"/>
      <c r="HN399" s="26"/>
      <c r="HO399" s="26"/>
      <c r="HP399" s="26"/>
      <c r="HQ399" s="26"/>
      <c r="HR399" s="26"/>
      <c r="HS399" s="26"/>
      <c r="HT399" s="26"/>
      <c r="HU399" s="26"/>
      <c r="HV399" s="26"/>
      <c r="HW399" s="26"/>
      <c r="HX399" s="26"/>
      <c r="HY399" s="26"/>
      <c r="HZ399" s="26"/>
      <c r="IA399" s="26"/>
      <c r="IB399" s="26"/>
      <c r="IC399" s="26"/>
      <c r="ID399" s="26"/>
      <c r="IE399" s="26"/>
      <c r="IF399" s="26"/>
      <c r="IG399" s="26"/>
      <c r="IH399" s="26"/>
      <c r="II399" s="26"/>
      <c r="IJ399" s="26"/>
      <c r="IK399" s="26"/>
      <c r="IL399" s="26"/>
      <c r="IM399" s="26"/>
      <c r="IN399" s="26"/>
      <c r="IO399" s="26"/>
      <c r="IP399" s="26"/>
      <c r="IQ399" s="26"/>
      <c r="IR399" s="26"/>
      <c r="IS399" s="26"/>
      <c r="IT399" s="26"/>
      <c r="IU399" s="26"/>
      <c r="IV399" s="26"/>
      <c r="IW399" s="26"/>
      <c r="IX399" s="26"/>
      <c r="IY399" s="26"/>
      <c r="IZ399" s="26"/>
      <c r="JA399" s="26"/>
      <c r="JB399" s="26"/>
      <c r="JC399" s="26"/>
      <c r="JD399" s="26"/>
      <c r="JE399" s="26"/>
      <c r="JF399" s="26"/>
      <c r="JG399" s="26"/>
      <c r="JH399" s="26"/>
      <c r="JI399" s="26"/>
      <c r="JJ399" s="26"/>
    </row>
    <row r="400" spans="1:270" s="6" customFormat="1" ht="20.100000000000001" customHeight="1" x14ac:dyDescent="0.25">
      <c r="A400" s="7"/>
      <c r="B400" s="20"/>
      <c r="C400" s="76"/>
      <c r="D400" s="76"/>
      <c r="E400" s="76"/>
      <c r="F400" s="7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  <c r="FJ400" s="26"/>
      <c r="FK400" s="26"/>
      <c r="FL400" s="26"/>
      <c r="FM400" s="26"/>
      <c r="FN400" s="26"/>
      <c r="FO400" s="26"/>
      <c r="FP400" s="26"/>
      <c r="FQ400" s="26"/>
      <c r="FR400" s="26"/>
      <c r="FS400" s="26"/>
      <c r="FT400" s="26"/>
      <c r="FU400" s="26"/>
      <c r="FV400" s="26"/>
      <c r="FW400" s="26"/>
      <c r="FX400" s="26"/>
      <c r="FY400" s="26"/>
      <c r="FZ400" s="26"/>
      <c r="GA400" s="26"/>
      <c r="GB400" s="26"/>
      <c r="GC400" s="26"/>
      <c r="GD400" s="26"/>
      <c r="GE400" s="26"/>
      <c r="GF400" s="26"/>
      <c r="GG400" s="26"/>
      <c r="GH400" s="26"/>
      <c r="GI400" s="26"/>
      <c r="GJ400" s="26"/>
      <c r="GK400" s="26"/>
      <c r="GL400" s="26"/>
      <c r="GM400" s="26"/>
      <c r="GN400" s="26"/>
      <c r="GO400" s="26"/>
      <c r="GP400" s="26"/>
      <c r="GQ400" s="26"/>
      <c r="GR400" s="26"/>
      <c r="GS400" s="26"/>
      <c r="GT400" s="26"/>
      <c r="GU400" s="26"/>
      <c r="GV400" s="26"/>
      <c r="GW400" s="26"/>
      <c r="GX400" s="26"/>
      <c r="GY400" s="26"/>
      <c r="GZ400" s="26"/>
      <c r="HA400" s="26"/>
      <c r="HB400" s="26"/>
      <c r="HC400" s="26"/>
      <c r="HD400" s="26"/>
      <c r="HE400" s="26"/>
      <c r="HF400" s="26"/>
      <c r="HG400" s="26"/>
      <c r="HH400" s="26"/>
      <c r="HI400" s="26"/>
      <c r="HJ400" s="26"/>
      <c r="HK400" s="26"/>
      <c r="HL400" s="26"/>
      <c r="HM400" s="26"/>
      <c r="HN400" s="26"/>
      <c r="HO400" s="26"/>
      <c r="HP400" s="26"/>
      <c r="HQ400" s="26"/>
      <c r="HR400" s="26"/>
      <c r="HS400" s="26"/>
      <c r="HT400" s="26"/>
      <c r="HU400" s="26"/>
      <c r="HV400" s="26"/>
      <c r="HW400" s="26"/>
      <c r="HX400" s="26"/>
      <c r="HY400" s="26"/>
      <c r="HZ400" s="26"/>
      <c r="IA400" s="26"/>
      <c r="IB400" s="26"/>
      <c r="IC400" s="26"/>
      <c r="ID400" s="26"/>
      <c r="IE400" s="26"/>
      <c r="IF400" s="26"/>
      <c r="IG400" s="26"/>
      <c r="IH400" s="26"/>
      <c r="II400" s="26"/>
      <c r="IJ400" s="26"/>
      <c r="IK400" s="26"/>
      <c r="IL400" s="26"/>
      <c r="IM400" s="26"/>
      <c r="IN400" s="26"/>
      <c r="IO400" s="26"/>
      <c r="IP400" s="26"/>
      <c r="IQ400" s="26"/>
      <c r="IR400" s="26"/>
      <c r="IS400" s="26"/>
      <c r="IT400" s="26"/>
      <c r="IU400" s="26"/>
      <c r="IV400" s="26"/>
      <c r="IW400" s="26"/>
      <c r="IX400" s="26"/>
      <c r="IY400" s="26"/>
      <c r="IZ400" s="26"/>
      <c r="JA400" s="26"/>
      <c r="JB400" s="26"/>
      <c r="JC400" s="26"/>
      <c r="JD400" s="26"/>
      <c r="JE400" s="26"/>
      <c r="JF400" s="26"/>
      <c r="JG400" s="26"/>
      <c r="JH400" s="26"/>
      <c r="JI400" s="26"/>
      <c r="JJ400" s="26"/>
    </row>
    <row r="401" spans="1:270" s="6" customFormat="1" ht="20.100000000000001" customHeight="1" x14ac:dyDescent="0.25">
      <c r="A401" s="7"/>
      <c r="B401" s="20"/>
      <c r="C401" s="76"/>
      <c r="D401" s="76"/>
      <c r="E401" s="76"/>
      <c r="F401" s="7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  <c r="FJ401" s="26"/>
      <c r="FK401" s="26"/>
      <c r="FL401" s="26"/>
      <c r="FM401" s="26"/>
      <c r="FN401" s="26"/>
      <c r="FO401" s="26"/>
      <c r="FP401" s="26"/>
      <c r="FQ401" s="26"/>
      <c r="FR401" s="26"/>
      <c r="FS401" s="26"/>
      <c r="FT401" s="26"/>
      <c r="FU401" s="26"/>
      <c r="FV401" s="26"/>
      <c r="FW401" s="26"/>
      <c r="FX401" s="26"/>
      <c r="FY401" s="26"/>
      <c r="FZ401" s="26"/>
      <c r="GA401" s="26"/>
      <c r="GB401" s="26"/>
      <c r="GC401" s="26"/>
      <c r="GD401" s="26"/>
      <c r="GE401" s="26"/>
      <c r="GF401" s="26"/>
      <c r="GG401" s="26"/>
      <c r="GH401" s="26"/>
      <c r="GI401" s="26"/>
      <c r="GJ401" s="26"/>
      <c r="GK401" s="26"/>
      <c r="GL401" s="26"/>
      <c r="GM401" s="26"/>
      <c r="GN401" s="26"/>
      <c r="GO401" s="26"/>
      <c r="GP401" s="26"/>
      <c r="GQ401" s="26"/>
      <c r="GR401" s="26"/>
      <c r="GS401" s="26"/>
      <c r="GT401" s="26"/>
      <c r="GU401" s="26"/>
      <c r="GV401" s="26"/>
      <c r="GW401" s="26"/>
      <c r="GX401" s="26"/>
      <c r="GY401" s="26"/>
      <c r="GZ401" s="26"/>
      <c r="HA401" s="26"/>
      <c r="HB401" s="26"/>
      <c r="HC401" s="26"/>
      <c r="HD401" s="26"/>
      <c r="HE401" s="26"/>
      <c r="HF401" s="26"/>
      <c r="HG401" s="26"/>
      <c r="HH401" s="26"/>
      <c r="HI401" s="26"/>
      <c r="HJ401" s="26"/>
      <c r="HK401" s="26"/>
      <c r="HL401" s="26"/>
      <c r="HM401" s="26"/>
      <c r="HN401" s="26"/>
      <c r="HO401" s="26"/>
      <c r="HP401" s="26"/>
      <c r="HQ401" s="26"/>
      <c r="HR401" s="26"/>
      <c r="HS401" s="26"/>
      <c r="HT401" s="26"/>
      <c r="HU401" s="26"/>
      <c r="HV401" s="26"/>
      <c r="HW401" s="26"/>
      <c r="HX401" s="26"/>
      <c r="HY401" s="26"/>
      <c r="HZ401" s="26"/>
      <c r="IA401" s="26"/>
      <c r="IB401" s="26"/>
      <c r="IC401" s="26"/>
      <c r="ID401" s="26"/>
      <c r="IE401" s="26"/>
      <c r="IF401" s="26"/>
      <c r="IG401" s="26"/>
      <c r="IH401" s="26"/>
      <c r="II401" s="26"/>
      <c r="IJ401" s="26"/>
      <c r="IK401" s="26"/>
      <c r="IL401" s="26"/>
      <c r="IM401" s="26"/>
      <c r="IN401" s="26"/>
      <c r="IO401" s="26"/>
      <c r="IP401" s="26"/>
      <c r="IQ401" s="26"/>
      <c r="IR401" s="26"/>
      <c r="IS401" s="26"/>
      <c r="IT401" s="26"/>
      <c r="IU401" s="26"/>
      <c r="IV401" s="26"/>
      <c r="IW401" s="26"/>
      <c r="IX401" s="26"/>
      <c r="IY401" s="26"/>
      <c r="IZ401" s="26"/>
      <c r="JA401" s="26"/>
      <c r="JB401" s="26"/>
      <c r="JC401" s="26"/>
      <c r="JD401" s="26"/>
      <c r="JE401" s="26"/>
      <c r="JF401" s="26"/>
      <c r="JG401" s="26"/>
      <c r="JH401" s="26"/>
      <c r="JI401" s="26"/>
      <c r="JJ401" s="26"/>
    </row>
    <row r="402" spans="1:270" s="6" customFormat="1" ht="20.100000000000001" customHeight="1" x14ac:dyDescent="0.25">
      <c r="A402" s="7"/>
      <c r="B402" s="20"/>
      <c r="C402" s="76"/>
      <c r="D402" s="76"/>
      <c r="E402" s="76"/>
      <c r="F402" s="7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  <c r="FJ402" s="26"/>
      <c r="FK402" s="26"/>
      <c r="FL402" s="26"/>
      <c r="FM402" s="26"/>
      <c r="FN402" s="26"/>
      <c r="FO402" s="26"/>
      <c r="FP402" s="26"/>
      <c r="FQ402" s="26"/>
      <c r="FR402" s="26"/>
      <c r="FS402" s="26"/>
      <c r="FT402" s="26"/>
      <c r="FU402" s="26"/>
      <c r="FV402" s="26"/>
      <c r="FW402" s="26"/>
      <c r="FX402" s="26"/>
      <c r="FY402" s="26"/>
      <c r="FZ402" s="26"/>
      <c r="GA402" s="26"/>
      <c r="GB402" s="26"/>
      <c r="GC402" s="26"/>
      <c r="GD402" s="26"/>
      <c r="GE402" s="26"/>
      <c r="GF402" s="26"/>
      <c r="GG402" s="26"/>
      <c r="GH402" s="26"/>
      <c r="GI402" s="26"/>
      <c r="GJ402" s="26"/>
      <c r="GK402" s="26"/>
      <c r="GL402" s="26"/>
      <c r="GM402" s="26"/>
      <c r="GN402" s="26"/>
      <c r="GO402" s="26"/>
      <c r="GP402" s="26"/>
      <c r="GQ402" s="26"/>
      <c r="GR402" s="26"/>
      <c r="GS402" s="26"/>
      <c r="GT402" s="26"/>
      <c r="GU402" s="26"/>
      <c r="GV402" s="26"/>
      <c r="GW402" s="26"/>
      <c r="GX402" s="26"/>
      <c r="GY402" s="26"/>
      <c r="GZ402" s="26"/>
      <c r="HA402" s="26"/>
      <c r="HB402" s="26"/>
      <c r="HC402" s="26"/>
      <c r="HD402" s="26"/>
      <c r="HE402" s="26"/>
      <c r="HF402" s="26"/>
      <c r="HG402" s="26"/>
      <c r="HH402" s="26"/>
      <c r="HI402" s="26"/>
      <c r="HJ402" s="26"/>
      <c r="HK402" s="26"/>
      <c r="HL402" s="26"/>
      <c r="HM402" s="26"/>
      <c r="HN402" s="26"/>
      <c r="HO402" s="26"/>
      <c r="HP402" s="26"/>
      <c r="HQ402" s="26"/>
      <c r="HR402" s="26"/>
      <c r="HS402" s="26"/>
      <c r="HT402" s="26"/>
      <c r="HU402" s="26"/>
      <c r="HV402" s="26"/>
      <c r="HW402" s="26"/>
      <c r="HX402" s="26"/>
      <c r="HY402" s="26"/>
      <c r="HZ402" s="26"/>
      <c r="IA402" s="26"/>
      <c r="IB402" s="26"/>
      <c r="IC402" s="26"/>
      <c r="ID402" s="26"/>
      <c r="IE402" s="26"/>
      <c r="IF402" s="26"/>
      <c r="IG402" s="26"/>
      <c r="IH402" s="26"/>
      <c r="II402" s="26"/>
      <c r="IJ402" s="26"/>
      <c r="IK402" s="26"/>
      <c r="IL402" s="26"/>
      <c r="IM402" s="26"/>
      <c r="IN402" s="26"/>
      <c r="IO402" s="26"/>
      <c r="IP402" s="26"/>
      <c r="IQ402" s="26"/>
      <c r="IR402" s="26"/>
      <c r="IS402" s="26"/>
      <c r="IT402" s="26"/>
      <c r="IU402" s="26"/>
      <c r="IV402" s="26"/>
      <c r="IW402" s="26"/>
      <c r="IX402" s="26"/>
      <c r="IY402" s="26"/>
      <c r="IZ402" s="26"/>
      <c r="JA402" s="26"/>
      <c r="JB402" s="26"/>
      <c r="JC402" s="26"/>
      <c r="JD402" s="26"/>
      <c r="JE402" s="26"/>
      <c r="JF402" s="26"/>
      <c r="JG402" s="26"/>
      <c r="JH402" s="26"/>
      <c r="JI402" s="26"/>
      <c r="JJ402" s="26"/>
    </row>
    <row r="403" spans="1:270" s="6" customFormat="1" ht="20.100000000000001" customHeight="1" x14ac:dyDescent="0.25">
      <c r="A403" s="7"/>
      <c r="B403" s="20"/>
      <c r="C403" s="76"/>
      <c r="D403" s="76"/>
      <c r="E403" s="76"/>
      <c r="F403" s="7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  <c r="FJ403" s="26"/>
      <c r="FK403" s="26"/>
      <c r="FL403" s="26"/>
      <c r="FM403" s="26"/>
      <c r="FN403" s="26"/>
      <c r="FO403" s="26"/>
      <c r="FP403" s="26"/>
      <c r="FQ403" s="26"/>
      <c r="FR403" s="26"/>
      <c r="FS403" s="26"/>
      <c r="FT403" s="26"/>
      <c r="FU403" s="26"/>
      <c r="FV403" s="26"/>
      <c r="FW403" s="26"/>
      <c r="FX403" s="26"/>
      <c r="FY403" s="26"/>
      <c r="FZ403" s="26"/>
      <c r="GA403" s="26"/>
      <c r="GB403" s="26"/>
      <c r="GC403" s="26"/>
      <c r="GD403" s="26"/>
      <c r="GE403" s="26"/>
      <c r="GF403" s="26"/>
      <c r="GG403" s="26"/>
      <c r="GH403" s="26"/>
      <c r="GI403" s="26"/>
      <c r="GJ403" s="26"/>
      <c r="GK403" s="26"/>
      <c r="GL403" s="26"/>
      <c r="GM403" s="26"/>
      <c r="GN403" s="26"/>
      <c r="GO403" s="26"/>
      <c r="GP403" s="26"/>
      <c r="GQ403" s="26"/>
      <c r="GR403" s="26"/>
      <c r="GS403" s="26"/>
      <c r="GT403" s="26"/>
      <c r="GU403" s="26"/>
      <c r="GV403" s="26"/>
      <c r="GW403" s="26"/>
      <c r="GX403" s="26"/>
      <c r="GY403" s="26"/>
      <c r="GZ403" s="26"/>
      <c r="HA403" s="26"/>
      <c r="HB403" s="26"/>
      <c r="HC403" s="26"/>
      <c r="HD403" s="26"/>
      <c r="HE403" s="26"/>
      <c r="HF403" s="26"/>
      <c r="HG403" s="26"/>
      <c r="HH403" s="26"/>
      <c r="HI403" s="26"/>
      <c r="HJ403" s="26"/>
      <c r="HK403" s="26"/>
      <c r="HL403" s="26"/>
      <c r="HM403" s="26"/>
      <c r="HN403" s="26"/>
      <c r="HO403" s="26"/>
      <c r="HP403" s="26"/>
      <c r="HQ403" s="26"/>
      <c r="HR403" s="26"/>
      <c r="HS403" s="26"/>
      <c r="HT403" s="26"/>
      <c r="HU403" s="26"/>
      <c r="HV403" s="26"/>
      <c r="HW403" s="26"/>
      <c r="HX403" s="26"/>
      <c r="HY403" s="26"/>
      <c r="HZ403" s="26"/>
      <c r="IA403" s="26"/>
      <c r="IB403" s="26"/>
      <c r="IC403" s="26"/>
      <c r="ID403" s="26"/>
      <c r="IE403" s="26"/>
      <c r="IF403" s="26"/>
      <c r="IG403" s="26"/>
      <c r="IH403" s="26"/>
      <c r="II403" s="26"/>
      <c r="IJ403" s="26"/>
      <c r="IK403" s="26"/>
      <c r="IL403" s="26"/>
      <c r="IM403" s="26"/>
      <c r="IN403" s="26"/>
      <c r="IO403" s="26"/>
      <c r="IP403" s="26"/>
      <c r="IQ403" s="26"/>
      <c r="IR403" s="26"/>
      <c r="IS403" s="26"/>
      <c r="IT403" s="26"/>
      <c r="IU403" s="26"/>
      <c r="IV403" s="26"/>
      <c r="IW403" s="26"/>
      <c r="IX403" s="26"/>
      <c r="IY403" s="26"/>
      <c r="IZ403" s="26"/>
      <c r="JA403" s="26"/>
      <c r="JB403" s="26"/>
      <c r="JC403" s="26"/>
      <c r="JD403" s="26"/>
      <c r="JE403" s="26"/>
      <c r="JF403" s="26"/>
      <c r="JG403" s="26"/>
      <c r="JH403" s="26"/>
      <c r="JI403" s="26"/>
      <c r="JJ403" s="26"/>
    </row>
    <row r="404" spans="1:270" s="6" customFormat="1" ht="20.100000000000001" customHeight="1" x14ac:dyDescent="0.25">
      <c r="A404" s="7"/>
      <c r="B404" s="20"/>
      <c r="C404" s="76"/>
      <c r="D404" s="76"/>
      <c r="E404" s="76"/>
      <c r="F404" s="7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  <c r="FJ404" s="26"/>
      <c r="FK404" s="26"/>
      <c r="FL404" s="26"/>
      <c r="FM404" s="26"/>
      <c r="FN404" s="26"/>
      <c r="FO404" s="26"/>
      <c r="FP404" s="26"/>
      <c r="FQ404" s="26"/>
      <c r="FR404" s="26"/>
      <c r="FS404" s="26"/>
      <c r="FT404" s="26"/>
      <c r="FU404" s="26"/>
      <c r="FV404" s="26"/>
      <c r="FW404" s="26"/>
      <c r="FX404" s="26"/>
      <c r="FY404" s="26"/>
      <c r="FZ404" s="26"/>
      <c r="GA404" s="26"/>
      <c r="GB404" s="26"/>
      <c r="GC404" s="26"/>
      <c r="GD404" s="26"/>
      <c r="GE404" s="26"/>
      <c r="GF404" s="26"/>
      <c r="GG404" s="26"/>
      <c r="GH404" s="26"/>
      <c r="GI404" s="26"/>
      <c r="GJ404" s="26"/>
      <c r="GK404" s="26"/>
      <c r="GL404" s="26"/>
      <c r="GM404" s="26"/>
      <c r="GN404" s="26"/>
      <c r="GO404" s="26"/>
      <c r="GP404" s="26"/>
      <c r="GQ404" s="26"/>
      <c r="GR404" s="26"/>
      <c r="GS404" s="26"/>
      <c r="GT404" s="26"/>
      <c r="GU404" s="26"/>
      <c r="GV404" s="26"/>
      <c r="GW404" s="26"/>
      <c r="GX404" s="26"/>
      <c r="GY404" s="26"/>
      <c r="GZ404" s="26"/>
      <c r="HA404" s="26"/>
      <c r="HB404" s="26"/>
      <c r="HC404" s="26"/>
      <c r="HD404" s="26"/>
      <c r="HE404" s="26"/>
      <c r="HF404" s="26"/>
      <c r="HG404" s="26"/>
      <c r="HH404" s="26"/>
      <c r="HI404" s="26"/>
      <c r="HJ404" s="26"/>
      <c r="HK404" s="26"/>
      <c r="HL404" s="26"/>
      <c r="HM404" s="26"/>
      <c r="HN404" s="26"/>
      <c r="HO404" s="26"/>
      <c r="HP404" s="26"/>
      <c r="HQ404" s="26"/>
      <c r="HR404" s="26"/>
      <c r="HS404" s="26"/>
      <c r="HT404" s="26"/>
      <c r="HU404" s="26"/>
      <c r="HV404" s="26"/>
      <c r="HW404" s="26"/>
      <c r="HX404" s="26"/>
      <c r="HY404" s="26"/>
      <c r="HZ404" s="26"/>
      <c r="IA404" s="26"/>
      <c r="IB404" s="26"/>
      <c r="IC404" s="26"/>
      <c r="ID404" s="26"/>
      <c r="IE404" s="26"/>
      <c r="IF404" s="26"/>
      <c r="IG404" s="26"/>
      <c r="IH404" s="26"/>
      <c r="II404" s="26"/>
      <c r="IJ404" s="26"/>
      <c r="IK404" s="26"/>
      <c r="IL404" s="26"/>
      <c r="IM404" s="26"/>
      <c r="IN404" s="26"/>
      <c r="IO404" s="26"/>
      <c r="IP404" s="26"/>
      <c r="IQ404" s="26"/>
      <c r="IR404" s="26"/>
      <c r="IS404" s="26"/>
      <c r="IT404" s="26"/>
      <c r="IU404" s="26"/>
      <c r="IV404" s="26"/>
      <c r="IW404" s="26"/>
      <c r="IX404" s="26"/>
      <c r="IY404" s="26"/>
      <c r="IZ404" s="26"/>
      <c r="JA404" s="26"/>
      <c r="JB404" s="26"/>
      <c r="JC404" s="26"/>
      <c r="JD404" s="26"/>
      <c r="JE404" s="26"/>
      <c r="JF404" s="26"/>
      <c r="JG404" s="26"/>
      <c r="JH404" s="26"/>
      <c r="JI404" s="26"/>
      <c r="JJ404" s="26"/>
    </row>
    <row r="405" spans="1:270" s="6" customFormat="1" ht="20.100000000000001" customHeight="1" x14ac:dyDescent="0.25">
      <c r="A405" s="7"/>
      <c r="B405" s="20"/>
      <c r="C405" s="76"/>
      <c r="D405" s="76"/>
      <c r="E405" s="76"/>
      <c r="F405" s="7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  <c r="FJ405" s="26"/>
      <c r="FK405" s="26"/>
      <c r="FL405" s="26"/>
      <c r="FM405" s="26"/>
      <c r="FN405" s="26"/>
      <c r="FO405" s="26"/>
      <c r="FP405" s="26"/>
      <c r="FQ405" s="26"/>
      <c r="FR405" s="26"/>
      <c r="FS405" s="26"/>
      <c r="FT405" s="26"/>
      <c r="FU405" s="26"/>
      <c r="FV405" s="26"/>
      <c r="FW405" s="26"/>
      <c r="FX405" s="26"/>
      <c r="FY405" s="26"/>
      <c r="FZ405" s="26"/>
      <c r="GA405" s="26"/>
      <c r="GB405" s="26"/>
      <c r="GC405" s="26"/>
      <c r="GD405" s="26"/>
      <c r="GE405" s="26"/>
      <c r="GF405" s="26"/>
      <c r="GG405" s="26"/>
      <c r="GH405" s="26"/>
      <c r="GI405" s="26"/>
      <c r="GJ405" s="26"/>
      <c r="GK405" s="26"/>
      <c r="GL405" s="26"/>
      <c r="GM405" s="26"/>
      <c r="GN405" s="26"/>
      <c r="GO405" s="26"/>
      <c r="GP405" s="26"/>
      <c r="GQ405" s="26"/>
      <c r="GR405" s="26"/>
      <c r="GS405" s="26"/>
      <c r="GT405" s="26"/>
      <c r="GU405" s="26"/>
      <c r="GV405" s="26"/>
      <c r="GW405" s="26"/>
      <c r="GX405" s="26"/>
      <c r="GY405" s="26"/>
      <c r="GZ405" s="26"/>
      <c r="HA405" s="26"/>
      <c r="HB405" s="26"/>
      <c r="HC405" s="26"/>
      <c r="HD405" s="26"/>
      <c r="HE405" s="26"/>
      <c r="HF405" s="26"/>
      <c r="HG405" s="26"/>
      <c r="HH405" s="26"/>
      <c r="HI405" s="26"/>
      <c r="HJ405" s="26"/>
      <c r="HK405" s="26"/>
      <c r="HL405" s="26"/>
      <c r="HM405" s="26"/>
      <c r="HN405" s="26"/>
      <c r="HO405" s="26"/>
      <c r="HP405" s="26"/>
      <c r="HQ405" s="26"/>
      <c r="HR405" s="26"/>
      <c r="HS405" s="26"/>
      <c r="HT405" s="26"/>
      <c r="HU405" s="26"/>
      <c r="HV405" s="26"/>
      <c r="HW405" s="26"/>
      <c r="HX405" s="26"/>
      <c r="HY405" s="26"/>
      <c r="HZ405" s="26"/>
      <c r="IA405" s="26"/>
      <c r="IB405" s="26"/>
      <c r="IC405" s="26"/>
      <c r="ID405" s="26"/>
      <c r="IE405" s="26"/>
      <c r="IF405" s="26"/>
      <c r="IG405" s="26"/>
      <c r="IH405" s="26"/>
      <c r="II405" s="26"/>
      <c r="IJ405" s="26"/>
      <c r="IK405" s="26"/>
      <c r="IL405" s="26"/>
      <c r="IM405" s="26"/>
      <c r="IN405" s="26"/>
      <c r="IO405" s="26"/>
      <c r="IP405" s="26"/>
      <c r="IQ405" s="26"/>
      <c r="IR405" s="26"/>
      <c r="IS405" s="26"/>
      <c r="IT405" s="26"/>
      <c r="IU405" s="26"/>
      <c r="IV405" s="26"/>
      <c r="IW405" s="26"/>
      <c r="IX405" s="26"/>
      <c r="IY405" s="26"/>
      <c r="IZ405" s="26"/>
      <c r="JA405" s="26"/>
      <c r="JB405" s="26"/>
      <c r="JC405" s="26"/>
      <c r="JD405" s="26"/>
      <c r="JE405" s="26"/>
      <c r="JF405" s="26"/>
      <c r="JG405" s="26"/>
      <c r="JH405" s="26"/>
      <c r="JI405" s="26"/>
      <c r="JJ405" s="26"/>
    </row>
    <row r="406" spans="1:270" s="6" customFormat="1" ht="20.100000000000001" customHeight="1" x14ac:dyDescent="0.25">
      <c r="A406" s="7"/>
      <c r="B406" s="20"/>
      <c r="C406" s="76"/>
      <c r="D406" s="76"/>
      <c r="E406" s="76"/>
      <c r="F406" s="7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  <c r="FJ406" s="26"/>
      <c r="FK406" s="26"/>
      <c r="FL406" s="26"/>
      <c r="FM406" s="26"/>
      <c r="FN406" s="26"/>
      <c r="FO406" s="26"/>
      <c r="FP406" s="26"/>
      <c r="FQ406" s="26"/>
      <c r="FR406" s="26"/>
      <c r="FS406" s="26"/>
      <c r="FT406" s="26"/>
      <c r="FU406" s="26"/>
      <c r="FV406" s="26"/>
      <c r="FW406" s="26"/>
      <c r="FX406" s="26"/>
      <c r="FY406" s="26"/>
      <c r="FZ406" s="26"/>
      <c r="GA406" s="26"/>
      <c r="GB406" s="26"/>
      <c r="GC406" s="26"/>
      <c r="GD406" s="26"/>
      <c r="GE406" s="26"/>
      <c r="GF406" s="26"/>
      <c r="GG406" s="26"/>
      <c r="GH406" s="26"/>
      <c r="GI406" s="26"/>
      <c r="GJ406" s="26"/>
      <c r="GK406" s="26"/>
      <c r="GL406" s="26"/>
      <c r="GM406" s="26"/>
      <c r="GN406" s="26"/>
      <c r="GO406" s="26"/>
      <c r="GP406" s="26"/>
      <c r="GQ406" s="26"/>
      <c r="GR406" s="26"/>
      <c r="GS406" s="26"/>
      <c r="GT406" s="26"/>
      <c r="GU406" s="26"/>
      <c r="GV406" s="26"/>
      <c r="GW406" s="26"/>
      <c r="GX406" s="26"/>
      <c r="GY406" s="26"/>
      <c r="GZ406" s="26"/>
      <c r="HA406" s="26"/>
      <c r="HB406" s="26"/>
      <c r="HC406" s="26"/>
      <c r="HD406" s="26"/>
      <c r="HE406" s="26"/>
      <c r="HF406" s="26"/>
      <c r="HG406" s="26"/>
      <c r="HH406" s="26"/>
      <c r="HI406" s="26"/>
      <c r="HJ406" s="26"/>
      <c r="HK406" s="26"/>
      <c r="HL406" s="26"/>
      <c r="HM406" s="26"/>
      <c r="HN406" s="26"/>
      <c r="HO406" s="26"/>
      <c r="HP406" s="26"/>
      <c r="HQ406" s="26"/>
      <c r="HR406" s="26"/>
      <c r="HS406" s="26"/>
      <c r="HT406" s="26"/>
      <c r="HU406" s="26"/>
      <c r="HV406" s="26"/>
      <c r="HW406" s="26"/>
      <c r="HX406" s="26"/>
      <c r="HY406" s="26"/>
      <c r="HZ406" s="26"/>
      <c r="IA406" s="26"/>
      <c r="IB406" s="26"/>
      <c r="IC406" s="26"/>
      <c r="ID406" s="26"/>
      <c r="IE406" s="26"/>
      <c r="IF406" s="26"/>
      <c r="IG406" s="26"/>
      <c r="IH406" s="26"/>
      <c r="II406" s="26"/>
      <c r="IJ406" s="26"/>
      <c r="IK406" s="26"/>
      <c r="IL406" s="26"/>
      <c r="IM406" s="26"/>
      <c r="IN406" s="26"/>
      <c r="IO406" s="26"/>
      <c r="IP406" s="26"/>
      <c r="IQ406" s="26"/>
      <c r="IR406" s="26"/>
      <c r="IS406" s="26"/>
      <c r="IT406" s="26"/>
      <c r="IU406" s="26"/>
      <c r="IV406" s="26"/>
      <c r="IW406" s="26"/>
      <c r="IX406" s="26"/>
      <c r="IY406" s="26"/>
      <c r="IZ406" s="26"/>
      <c r="JA406" s="26"/>
      <c r="JB406" s="26"/>
      <c r="JC406" s="26"/>
      <c r="JD406" s="26"/>
      <c r="JE406" s="26"/>
      <c r="JF406" s="26"/>
      <c r="JG406" s="26"/>
      <c r="JH406" s="26"/>
      <c r="JI406" s="26"/>
      <c r="JJ406" s="26"/>
    </row>
    <row r="407" spans="1:270" s="6" customFormat="1" ht="20.100000000000001" customHeight="1" x14ac:dyDescent="0.25">
      <c r="A407" s="7"/>
      <c r="B407" s="20"/>
      <c r="C407" s="76"/>
      <c r="D407" s="76"/>
      <c r="E407" s="76"/>
      <c r="F407" s="7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  <c r="FJ407" s="26"/>
      <c r="FK407" s="26"/>
      <c r="FL407" s="26"/>
      <c r="FM407" s="26"/>
      <c r="FN407" s="26"/>
      <c r="FO407" s="26"/>
      <c r="FP407" s="26"/>
      <c r="FQ407" s="26"/>
      <c r="FR407" s="26"/>
      <c r="FS407" s="26"/>
      <c r="FT407" s="26"/>
      <c r="FU407" s="26"/>
      <c r="FV407" s="26"/>
      <c r="FW407" s="26"/>
      <c r="FX407" s="26"/>
      <c r="FY407" s="26"/>
      <c r="FZ407" s="26"/>
      <c r="GA407" s="26"/>
      <c r="GB407" s="26"/>
      <c r="GC407" s="26"/>
      <c r="GD407" s="26"/>
      <c r="GE407" s="26"/>
      <c r="GF407" s="26"/>
      <c r="GG407" s="26"/>
      <c r="GH407" s="26"/>
      <c r="GI407" s="26"/>
      <c r="GJ407" s="26"/>
      <c r="GK407" s="26"/>
      <c r="GL407" s="26"/>
      <c r="GM407" s="26"/>
      <c r="GN407" s="26"/>
      <c r="GO407" s="26"/>
      <c r="GP407" s="26"/>
      <c r="GQ407" s="26"/>
      <c r="GR407" s="26"/>
      <c r="GS407" s="26"/>
      <c r="GT407" s="26"/>
      <c r="GU407" s="26"/>
      <c r="GV407" s="26"/>
      <c r="GW407" s="26"/>
      <c r="GX407" s="26"/>
      <c r="GY407" s="26"/>
      <c r="GZ407" s="26"/>
      <c r="HA407" s="26"/>
      <c r="HB407" s="26"/>
      <c r="HC407" s="26"/>
      <c r="HD407" s="26"/>
      <c r="HE407" s="26"/>
      <c r="HF407" s="26"/>
      <c r="HG407" s="26"/>
      <c r="HH407" s="26"/>
      <c r="HI407" s="26"/>
      <c r="HJ407" s="26"/>
      <c r="HK407" s="26"/>
      <c r="HL407" s="26"/>
      <c r="HM407" s="26"/>
      <c r="HN407" s="26"/>
      <c r="HO407" s="26"/>
      <c r="HP407" s="26"/>
      <c r="HQ407" s="26"/>
      <c r="HR407" s="26"/>
      <c r="HS407" s="26"/>
      <c r="HT407" s="26"/>
      <c r="HU407" s="26"/>
      <c r="HV407" s="26"/>
      <c r="HW407" s="26"/>
      <c r="HX407" s="26"/>
      <c r="HY407" s="26"/>
      <c r="HZ407" s="26"/>
      <c r="IA407" s="26"/>
      <c r="IB407" s="26"/>
      <c r="IC407" s="26"/>
      <c r="ID407" s="26"/>
      <c r="IE407" s="26"/>
      <c r="IF407" s="26"/>
      <c r="IG407" s="26"/>
      <c r="IH407" s="26"/>
      <c r="II407" s="26"/>
      <c r="IJ407" s="26"/>
      <c r="IK407" s="26"/>
      <c r="IL407" s="26"/>
      <c r="IM407" s="26"/>
      <c r="IN407" s="26"/>
      <c r="IO407" s="26"/>
      <c r="IP407" s="26"/>
      <c r="IQ407" s="26"/>
      <c r="IR407" s="26"/>
      <c r="IS407" s="26"/>
      <c r="IT407" s="26"/>
      <c r="IU407" s="26"/>
      <c r="IV407" s="26"/>
      <c r="IW407" s="26"/>
      <c r="IX407" s="26"/>
      <c r="IY407" s="26"/>
      <c r="IZ407" s="26"/>
      <c r="JA407" s="26"/>
      <c r="JB407" s="26"/>
      <c r="JC407" s="26"/>
      <c r="JD407" s="26"/>
      <c r="JE407" s="26"/>
      <c r="JF407" s="26"/>
      <c r="JG407" s="26"/>
      <c r="JH407" s="26"/>
      <c r="JI407" s="26"/>
      <c r="JJ407" s="26"/>
    </row>
    <row r="408" spans="1:270" s="6" customFormat="1" ht="20.100000000000001" customHeight="1" x14ac:dyDescent="0.25">
      <c r="A408" s="7"/>
      <c r="B408" s="20"/>
      <c r="C408" s="76"/>
      <c r="D408" s="76"/>
      <c r="E408" s="76"/>
      <c r="F408" s="7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  <c r="FJ408" s="26"/>
      <c r="FK408" s="26"/>
      <c r="FL408" s="26"/>
      <c r="FM408" s="26"/>
      <c r="FN408" s="26"/>
      <c r="FO408" s="26"/>
      <c r="FP408" s="26"/>
      <c r="FQ408" s="26"/>
      <c r="FR408" s="26"/>
      <c r="FS408" s="26"/>
      <c r="FT408" s="26"/>
      <c r="FU408" s="26"/>
      <c r="FV408" s="26"/>
      <c r="FW408" s="26"/>
      <c r="FX408" s="26"/>
      <c r="FY408" s="26"/>
      <c r="FZ408" s="26"/>
      <c r="GA408" s="26"/>
      <c r="GB408" s="26"/>
      <c r="GC408" s="26"/>
      <c r="GD408" s="26"/>
      <c r="GE408" s="26"/>
      <c r="GF408" s="26"/>
      <c r="GG408" s="26"/>
      <c r="GH408" s="26"/>
      <c r="GI408" s="26"/>
      <c r="GJ408" s="26"/>
      <c r="GK408" s="26"/>
      <c r="GL408" s="26"/>
      <c r="GM408" s="26"/>
      <c r="GN408" s="26"/>
      <c r="GO408" s="26"/>
      <c r="GP408" s="26"/>
      <c r="GQ408" s="26"/>
      <c r="GR408" s="26"/>
      <c r="GS408" s="26"/>
      <c r="GT408" s="26"/>
      <c r="GU408" s="26"/>
      <c r="GV408" s="26"/>
      <c r="GW408" s="26"/>
      <c r="GX408" s="26"/>
      <c r="GY408" s="26"/>
      <c r="GZ408" s="26"/>
      <c r="HA408" s="26"/>
      <c r="HB408" s="26"/>
      <c r="HC408" s="26"/>
      <c r="HD408" s="26"/>
      <c r="HE408" s="26"/>
      <c r="HF408" s="26"/>
      <c r="HG408" s="26"/>
      <c r="HH408" s="26"/>
      <c r="HI408" s="26"/>
      <c r="HJ408" s="26"/>
      <c r="HK408" s="26"/>
      <c r="HL408" s="26"/>
      <c r="HM408" s="26"/>
      <c r="HN408" s="26"/>
      <c r="HO408" s="26"/>
      <c r="HP408" s="26"/>
      <c r="HQ408" s="26"/>
      <c r="HR408" s="26"/>
      <c r="HS408" s="26"/>
      <c r="HT408" s="26"/>
      <c r="HU408" s="26"/>
      <c r="HV408" s="26"/>
      <c r="HW408" s="26"/>
      <c r="HX408" s="26"/>
      <c r="HY408" s="26"/>
      <c r="HZ408" s="26"/>
      <c r="IA408" s="26"/>
      <c r="IB408" s="26"/>
      <c r="IC408" s="26"/>
      <c r="ID408" s="26"/>
      <c r="IE408" s="26"/>
      <c r="IF408" s="26"/>
      <c r="IG408" s="26"/>
      <c r="IH408" s="26"/>
      <c r="II408" s="26"/>
      <c r="IJ408" s="26"/>
      <c r="IK408" s="26"/>
      <c r="IL408" s="26"/>
      <c r="IM408" s="26"/>
      <c r="IN408" s="26"/>
      <c r="IO408" s="26"/>
      <c r="IP408" s="26"/>
      <c r="IQ408" s="26"/>
      <c r="IR408" s="26"/>
      <c r="IS408" s="26"/>
      <c r="IT408" s="26"/>
      <c r="IU408" s="26"/>
      <c r="IV408" s="26"/>
      <c r="IW408" s="26"/>
      <c r="IX408" s="26"/>
      <c r="IY408" s="26"/>
      <c r="IZ408" s="26"/>
      <c r="JA408" s="26"/>
      <c r="JB408" s="26"/>
      <c r="JC408" s="26"/>
      <c r="JD408" s="26"/>
      <c r="JE408" s="26"/>
      <c r="JF408" s="26"/>
      <c r="JG408" s="26"/>
      <c r="JH408" s="26"/>
      <c r="JI408" s="26"/>
      <c r="JJ408" s="26"/>
    </row>
    <row r="409" spans="1:270" s="6" customFormat="1" ht="20.100000000000001" customHeight="1" x14ac:dyDescent="0.25">
      <c r="A409" s="7"/>
      <c r="B409" s="20"/>
      <c r="C409" s="76"/>
      <c r="D409" s="76"/>
      <c r="E409" s="76"/>
      <c r="F409" s="7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  <c r="FJ409" s="26"/>
      <c r="FK409" s="26"/>
      <c r="FL409" s="26"/>
      <c r="FM409" s="26"/>
      <c r="FN409" s="26"/>
      <c r="FO409" s="26"/>
      <c r="FP409" s="26"/>
      <c r="FQ409" s="26"/>
      <c r="FR409" s="26"/>
      <c r="FS409" s="26"/>
      <c r="FT409" s="26"/>
      <c r="FU409" s="26"/>
      <c r="FV409" s="26"/>
      <c r="FW409" s="26"/>
      <c r="FX409" s="26"/>
      <c r="FY409" s="26"/>
      <c r="FZ409" s="26"/>
      <c r="GA409" s="26"/>
      <c r="GB409" s="26"/>
      <c r="GC409" s="26"/>
      <c r="GD409" s="26"/>
      <c r="GE409" s="26"/>
      <c r="GF409" s="26"/>
      <c r="GG409" s="26"/>
      <c r="GH409" s="26"/>
      <c r="GI409" s="26"/>
      <c r="GJ409" s="26"/>
      <c r="GK409" s="26"/>
      <c r="GL409" s="26"/>
      <c r="GM409" s="26"/>
      <c r="GN409" s="26"/>
      <c r="GO409" s="26"/>
      <c r="GP409" s="26"/>
      <c r="GQ409" s="26"/>
      <c r="GR409" s="26"/>
      <c r="GS409" s="26"/>
      <c r="GT409" s="26"/>
      <c r="GU409" s="26"/>
      <c r="GV409" s="26"/>
      <c r="GW409" s="26"/>
      <c r="GX409" s="26"/>
      <c r="GY409" s="26"/>
      <c r="GZ409" s="26"/>
      <c r="HA409" s="26"/>
      <c r="HB409" s="26"/>
      <c r="HC409" s="26"/>
      <c r="HD409" s="26"/>
      <c r="HE409" s="26"/>
      <c r="HF409" s="26"/>
      <c r="HG409" s="26"/>
      <c r="HH409" s="26"/>
      <c r="HI409" s="26"/>
      <c r="HJ409" s="26"/>
      <c r="HK409" s="26"/>
      <c r="HL409" s="26"/>
      <c r="HM409" s="26"/>
      <c r="HN409" s="26"/>
      <c r="HO409" s="26"/>
      <c r="HP409" s="26"/>
      <c r="HQ409" s="26"/>
      <c r="HR409" s="26"/>
      <c r="HS409" s="26"/>
      <c r="HT409" s="26"/>
      <c r="HU409" s="26"/>
      <c r="HV409" s="26"/>
      <c r="HW409" s="26"/>
      <c r="HX409" s="26"/>
      <c r="HY409" s="26"/>
      <c r="HZ409" s="26"/>
      <c r="IA409" s="26"/>
      <c r="IB409" s="26"/>
      <c r="IC409" s="26"/>
      <c r="ID409" s="26"/>
      <c r="IE409" s="26"/>
      <c r="IF409" s="26"/>
      <c r="IG409" s="26"/>
      <c r="IH409" s="26"/>
      <c r="II409" s="26"/>
      <c r="IJ409" s="26"/>
      <c r="IK409" s="26"/>
      <c r="IL409" s="26"/>
      <c r="IM409" s="26"/>
      <c r="IN409" s="26"/>
      <c r="IO409" s="26"/>
      <c r="IP409" s="26"/>
      <c r="IQ409" s="26"/>
      <c r="IR409" s="26"/>
      <c r="IS409" s="26"/>
      <c r="IT409" s="26"/>
      <c r="IU409" s="26"/>
      <c r="IV409" s="26"/>
      <c r="IW409" s="26"/>
      <c r="IX409" s="26"/>
      <c r="IY409" s="26"/>
      <c r="IZ409" s="26"/>
      <c r="JA409" s="26"/>
      <c r="JB409" s="26"/>
      <c r="JC409" s="26"/>
      <c r="JD409" s="26"/>
      <c r="JE409" s="26"/>
      <c r="JF409" s="26"/>
      <c r="JG409" s="26"/>
      <c r="JH409" s="26"/>
      <c r="JI409" s="26"/>
      <c r="JJ409" s="26"/>
    </row>
    <row r="410" spans="1:270" s="6" customFormat="1" ht="20.100000000000001" customHeight="1" x14ac:dyDescent="0.25">
      <c r="A410" s="7"/>
      <c r="B410" s="20"/>
      <c r="C410" s="76"/>
      <c r="D410" s="76"/>
      <c r="E410" s="76"/>
      <c r="F410" s="7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  <c r="FJ410" s="26"/>
      <c r="FK410" s="26"/>
      <c r="FL410" s="26"/>
      <c r="FM410" s="26"/>
      <c r="FN410" s="26"/>
      <c r="FO410" s="26"/>
      <c r="FP410" s="26"/>
      <c r="FQ410" s="26"/>
      <c r="FR410" s="26"/>
      <c r="FS410" s="26"/>
      <c r="FT410" s="26"/>
      <c r="FU410" s="26"/>
      <c r="FV410" s="26"/>
      <c r="FW410" s="26"/>
      <c r="FX410" s="26"/>
      <c r="FY410" s="26"/>
      <c r="FZ410" s="26"/>
      <c r="GA410" s="26"/>
      <c r="GB410" s="26"/>
      <c r="GC410" s="26"/>
      <c r="GD410" s="26"/>
      <c r="GE410" s="26"/>
      <c r="GF410" s="26"/>
      <c r="GG410" s="26"/>
      <c r="GH410" s="26"/>
      <c r="GI410" s="26"/>
      <c r="GJ410" s="26"/>
      <c r="GK410" s="26"/>
      <c r="GL410" s="26"/>
      <c r="GM410" s="26"/>
      <c r="GN410" s="26"/>
      <c r="GO410" s="26"/>
      <c r="GP410" s="26"/>
      <c r="GQ410" s="26"/>
      <c r="GR410" s="26"/>
      <c r="GS410" s="26"/>
      <c r="GT410" s="26"/>
      <c r="GU410" s="26"/>
      <c r="GV410" s="26"/>
      <c r="GW410" s="26"/>
      <c r="GX410" s="26"/>
      <c r="GY410" s="26"/>
      <c r="GZ410" s="26"/>
      <c r="HA410" s="26"/>
      <c r="HB410" s="26"/>
      <c r="HC410" s="26"/>
      <c r="HD410" s="26"/>
      <c r="HE410" s="26"/>
      <c r="HF410" s="26"/>
      <c r="HG410" s="26"/>
      <c r="HH410" s="26"/>
      <c r="HI410" s="26"/>
      <c r="HJ410" s="26"/>
      <c r="HK410" s="26"/>
      <c r="HL410" s="26"/>
      <c r="HM410" s="26"/>
      <c r="HN410" s="26"/>
      <c r="HO410" s="26"/>
      <c r="HP410" s="26"/>
      <c r="HQ410" s="26"/>
      <c r="HR410" s="26"/>
      <c r="HS410" s="26"/>
      <c r="HT410" s="26"/>
      <c r="HU410" s="26"/>
      <c r="HV410" s="26"/>
      <c r="HW410" s="26"/>
      <c r="HX410" s="26"/>
      <c r="HY410" s="26"/>
      <c r="HZ410" s="26"/>
      <c r="IA410" s="26"/>
      <c r="IB410" s="26"/>
      <c r="IC410" s="26"/>
      <c r="ID410" s="26"/>
      <c r="IE410" s="26"/>
      <c r="IF410" s="26"/>
      <c r="IG410" s="26"/>
      <c r="IH410" s="26"/>
      <c r="II410" s="26"/>
      <c r="IJ410" s="26"/>
      <c r="IK410" s="26"/>
      <c r="IL410" s="26"/>
      <c r="IM410" s="26"/>
      <c r="IN410" s="26"/>
      <c r="IO410" s="26"/>
      <c r="IP410" s="26"/>
      <c r="IQ410" s="26"/>
      <c r="IR410" s="26"/>
      <c r="IS410" s="26"/>
      <c r="IT410" s="26"/>
      <c r="IU410" s="26"/>
      <c r="IV410" s="26"/>
      <c r="IW410" s="26"/>
      <c r="IX410" s="26"/>
      <c r="IY410" s="26"/>
      <c r="IZ410" s="26"/>
      <c r="JA410" s="26"/>
      <c r="JB410" s="26"/>
      <c r="JC410" s="26"/>
      <c r="JD410" s="26"/>
      <c r="JE410" s="26"/>
      <c r="JF410" s="26"/>
      <c r="JG410" s="26"/>
      <c r="JH410" s="26"/>
      <c r="JI410" s="26"/>
      <c r="JJ410" s="26"/>
    </row>
    <row r="411" spans="1:270" s="6" customFormat="1" ht="20.100000000000001" customHeight="1" x14ac:dyDescent="0.25">
      <c r="A411" s="7"/>
      <c r="B411" s="20"/>
      <c r="C411" s="76"/>
      <c r="D411" s="76"/>
      <c r="E411" s="76"/>
      <c r="F411" s="7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  <c r="FJ411" s="26"/>
      <c r="FK411" s="26"/>
      <c r="FL411" s="26"/>
      <c r="FM411" s="26"/>
      <c r="FN411" s="26"/>
      <c r="FO411" s="26"/>
      <c r="FP411" s="26"/>
      <c r="FQ411" s="26"/>
      <c r="FR411" s="26"/>
      <c r="FS411" s="26"/>
      <c r="FT411" s="26"/>
      <c r="FU411" s="26"/>
      <c r="FV411" s="26"/>
      <c r="FW411" s="26"/>
      <c r="FX411" s="26"/>
      <c r="FY411" s="26"/>
      <c r="FZ411" s="26"/>
      <c r="GA411" s="26"/>
      <c r="GB411" s="26"/>
      <c r="GC411" s="26"/>
      <c r="GD411" s="26"/>
      <c r="GE411" s="26"/>
      <c r="GF411" s="26"/>
      <c r="GG411" s="26"/>
      <c r="GH411" s="26"/>
      <c r="GI411" s="26"/>
      <c r="GJ411" s="26"/>
      <c r="GK411" s="26"/>
      <c r="GL411" s="26"/>
      <c r="GM411" s="26"/>
      <c r="GN411" s="26"/>
      <c r="GO411" s="26"/>
      <c r="GP411" s="26"/>
      <c r="GQ411" s="26"/>
      <c r="GR411" s="26"/>
      <c r="GS411" s="26"/>
      <c r="GT411" s="26"/>
      <c r="GU411" s="26"/>
      <c r="GV411" s="26"/>
      <c r="GW411" s="26"/>
      <c r="GX411" s="26"/>
      <c r="GY411" s="26"/>
      <c r="GZ411" s="26"/>
      <c r="HA411" s="26"/>
      <c r="HB411" s="26"/>
      <c r="HC411" s="26"/>
      <c r="HD411" s="26"/>
      <c r="HE411" s="26"/>
      <c r="HF411" s="26"/>
      <c r="HG411" s="26"/>
      <c r="HH411" s="26"/>
      <c r="HI411" s="26"/>
      <c r="HJ411" s="26"/>
      <c r="HK411" s="26"/>
      <c r="HL411" s="26"/>
      <c r="HM411" s="26"/>
      <c r="HN411" s="26"/>
      <c r="HO411" s="26"/>
      <c r="HP411" s="26"/>
      <c r="HQ411" s="26"/>
      <c r="HR411" s="26"/>
      <c r="HS411" s="26"/>
      <c r="HT411" s="26"/>
      <c r="HU411" s="26"/>
      <c r="HV411" s="26"/>
      <c r="HW411" s="26"/>
      <c r="HX411" s="26"/>
      <c r="HY411" s="26"/>
      <c r="HZ411" s="26"/>
      <c r="IA411" s="26"/>
      <c r="IB411" s="26"/>
      <c r="IC411" s="26"/>
      <c r="ID411" s="26"/>
      <c r="IE411" s="26"/>
      <c r="IF411" s="26"/>
      <c r="IG411" s="26"/>
      <c r="IH411" s="26"/>
      <c r="II411" s="26"/>
      <c r="IJ411" s="26"/>
      <c r="IK411" s="26"/>
      <c r="IL411" s="26"/>
      <c r="IM411" s="26"/>
      <c r="IN411" s="26"/>
      <c r="IO411" s="26"/>
      <c r="IP411" s="26"/>
      <c r="IQ411" s="26"/>
      <c r="IR411" s="26"/>
      <c r="IS411" s="26"/>
      <c r="IT411" s="26"/>
      <c r="IU411" s="26"/>
      <c r="IV411" s="26"/>
      <c r="IW411" s="26"/>
      <c r="IX411" s="26"/>
      <c r="IY411" s="26"/>
      <c r="IZ411" s="26"/>
      <c r="JA411" s="26"/>
      <c r="JB411" s="26"/>
      <c r="JC411" s="26"/>
      <c r="JD411" s="26"/>
      <c r="JE411" s="26"/>
      <c r="JF411" s="26"/>
      <c r="JG411" s="26"/>
      <c r="JH411" s="26"/>
      <c r="JI411" s="26"/>
      <c r="JJ411" s="26"/>
    </row>
    <row r="412" spans="1:270" s="6" customFormat="1" ht="20.100000000000001" customHeight="1" x14ac:dyDescent="0.25">
      <c r="A412" s="7"/>
      <c r="B412" s="20"/>
      <c r="C412" s="76"/>
      <c r="D412" s="76"/>
      <c r="E412" s="76"/>
      <c r="F412" s="7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  <c r="FJ412" s="26"/>
      <c r="FK412" s="26"/>
      <c r="FL412" s="26"/>
      <c r="FM412" s="26"/>
      <c r="FN412" s="26"/>
      <c r="FO412" s="26"/>
      <c r="FP412" s="26"/>
      <c r="FQ412" s="26"/>
      <c r="FR412" s="26"/>
      <c r="FS412" s="26"/>
      <c r="FT412" s="26"/>
      <c r="FU412" s="26"/>
      <c r="FV412" s="26"/>
      <c r="FW412" s="26"/>
      <c r="FX412" s="26"/>
      <c r="FY412" s="26"/>
      <c r="FZ412" s="26"/>
      <c r="GA412" s="26"/>
      <c r="GB412" s="26"/>
      <c r="GC412" s="26"/>
      <c r="GD412" s="26"/>
      <c r="GE412" s="26"/>
      <c r="GF412" s="26"/>
      <c r="GG412" s="26"/>
      <c r="GH412" s="26"/>
      <c r="GI412" s="26"/>
      <c r="GJ412" s="26"/>
      <c r="GK412" s="26"/>
      <c r="GL412" s="26"/>
      <c r="GM412" s="26"/>
      <c r="GN412" s="26"/>
      <c r="GO412" s="26"/>
      <c r="GP412" s="26"/>
      <c r="GQ412" s="26"/>
      <c r="GR412" s="26"/>
      <c r="GS412" s="26"/>
      <c r="GT412" s="26"/>
      <c r="GU412" s="26"/>
      <c r="GV412" s="26"/>
      <c r="GW412" s="26"/>
      <c r="GX412" s="26"/>
      <c r="GY412" s="26"/>
      <c r="GZ412" s="26"/>
      <c r="HA412" s="26"/>
      <c r="HB412" s="26"/>
      <c r="HC412" s="26"/>
      <c r="HD412" s="26"/>
      <c r="HE412" s="26"/>
      <c r="HF412" s="26"/>
      <c r="HG412" s="26"/>
      <c r="HH412" s="26"/>
      <c r="HI412" s="26"/>
      <c r="HJ412" s="26"/>
      <c r="HK412" s="26"/>
      <c r="HL412" s="26"/>
      <c r="HM412" s="26"/>
      <c r="HN412" s="26"/>
      <c r="HO412" s="26"/>
      <c r="HP412" s="26"/>
      <c r="HQ412" s="26"/>
      <c r="HR412" s="26"/>
      <c r="HS412" s="26"/>
      <c r="HT412" s="26"/>
      <c r="HU412" s="26"/>
      <c r="HV412" s="26"/>
      <c r="HW412" s="26"/>
      <c r="HX412" s="26"/>
      <c r="HY412" s="26"/>
      <c r="HZ412" s="26"/>
      <c r="IA412" s="26"/>
      <c r="IB412" s="26"/>
      <c r="IC412" s="26"/>
      <c r="ID412" s="26"/>
      <c r="IE412" s="26"/>
      <c r="IF412" s="26"/>
      <c r="IG412" s="26"/>
      <c r="IH412" s="26"/>
      <c r="II412" s="26"/>
      <c r="IJ412" s="26"/>
      <c r="IK412" s="26"/>
      <c r="IL412" s="26"/>
      <c r="IM412" s="26"/>
      <c r="IN412" s="26"/>
      <c r="IO412" s="26"/>
      <c r="IP412" s="26"/>
      <c r="IQ412" s="26"/>
      <c r="IR412" s="26"/>
      <c r="IS412" s="26"/>
      <c r="IT412" s="26"/>
      <c r="IU412" s="26"/>
      <c r="IV412" s="26"/>
      <c r="IW412" s="26"/>
      <c r="IX412" s="26"/>
      <c r="IY412" s="26"/>
      <c r="IZ412" s="26"/>
      <c r="JA412" s="26"/>
      <c r="JB412" s="26"/>
      <c r="JC412" s="26"/>
      <c r="JD412" s="26"/>
      <c r="JE412" s="26"/>
      <c r="JF412" s="26"/>
      <c r="JG412" s="26"/>
      <c r="JH412" s="26"/>
      <c r="JI412" s="26"/>
      <c r="JJ412" s="26"/>
    </row>
    <row r="413" spans="1:270" s="6" customFormat="1" ht="20.100000000000001" customHeight="1" x14ac:dyDescent="0.25">
      <c r="A413" s="7"/>
      <c r="B413" s="20"/>
      <c r="C413" s="76"/>
      <c r="D413" s="76"/>
      <c r="E413" s="76"/>
      <c r="F413" s="7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  <c r="FJ413" s="26"/>
      <c r="FK413" s="26"/>
      <c r="FL413" s="26"/>
      <c r="FM413" s="26"/>
      <c r="FN413" s="26"/>
      <c r="FO413" s="26"/>
      <c r="FP413" s="26"/>
      <c r="FQ413" s="26"/>
      <c r="FR413" s="26"/>
      <c r="FS413" s="26"/>
      <c r="FT413" s="26"/>
      <c r="FU413" s="26"/>
      <c r="FV413" s="26"/>
      <c r="FW413" s="26"/>
      <c r="FX413" s="26"/>
      <c r="FY413" s="26"/>
      <c r="FZ413" s="26"/>
      <c r="GA413" s="26"/>
      <c r="GB413" s="26"/>
      <c r="GC413" s="26"/>
      <c r="GD413" s="26"/>
      <c r="GE413" s="26"/>
      <c r="GF413" s="26"/>
      <c r="GG413" s="26"/>
      <c r="GH413" s="26"/>
      <c r="GI413" s="26"/>
      <c r="GJ413" s="26"/>
      <c r="GK413" s="26"/>
      <c r="GL413" s="26"/>
      <c r="GM413" s="26"/>
      <c r="GN413" s="26"/>
      <c r="GO413" s="26"/>
      <c r="GP413" s="26"/>
      <c r="GQ413" s="26"/>
      <c r="GR413" s="26"/>
      <c r="GS413" s="26"/>
      <c r="GT413" s="26"/>
      <c r="GU413" s="26"/>
      <c r="GV413" s="26"/>
      <c r="GW413" s="26"/>
      <c r="GX413" s="26"/>
      <c r="GY413" s="26"/>
      <c r="GZ413" s="26"/>
      <c r="HA413" s="26"/>
      <c r="HB413" s="26"/>
      <c r="HC413" s="26"/>
      <c r="HD413" s="26"/>
      <c r="HE413" s="26"/>
      <c r="HF413" s="26"/>
      <c r="HG413" s="26"/>
      <c r="HH413" s="26"/>
      <c r="HI413" s="26"/>
      <c r="HJ413" s="26"/>
      <c r="HK413" s="26"/>
      <c r="HL413" s="26"/>
      <c r="HM413" s="26"/>
      <c r="HN413" s="26"/>
      <c r="HO413" s="26"/>
      <c r="HP413" s="26"/>
      <c r="HQ413" s="26"/>
      <c r="HR413" s="26"/>
      <c r="HS413" s="26"/>
      <c r="HT413" s="26"/>
      <c r="HU413" s="26"/>
      <c r="HV413" s="26"/>
      <c r="HW413" s="26"/>
      <c r="HX413" s="26"/>
      <c r="HY413" s="26"/>
      <c r="HZ413" s="26"/>
      <c r="IA413" s="26"/>
      <c r="IB413" s="26"/>
      <c r="IC413" s="26"/>
      <c r="ID413" s="26"/>
      <c r="IE413" s="26"/>
      <c r="IF413" s="26"/>
      <c r="IG413" s="26"/>
      <c r="IH413" s="26"/>
      <c r="II413" s="26"/>
      <c r="IJ413" s="26"/>
      <c r="IK413" s="26"/>
      <c r="IL413" s="26"/>
      <c r="IM413" s="26"/>
      <c r="IN413" s="26"/>
      <c r="IO413" s="26"/>
      <c r="IP413" s="26"/>
      <c r="IQ413" s="26"/>
      <c r="IR413" s="26"/>
      <c r="IS413" s="26"/>
      <c r="IT413" s="26"/>
      <c r="IU413" s="26"/>
      <c r="IV413" s="26"/>
      <c r="IW413" s="26"/>
      <c r="IX413" s="26"/>
      <c r="IY413" s="26"/>
      <c r="IZ413" s="26"/>
      <c r="JA413" s="26"/>
      <c r="JB413" s="26"/>
      <c r="JC413" s="26"/>
      <c r="JD413" s="26"/>
      <c r="JE413" s="26"/>
      <c r="JF413" s="26"/>
      <c r="JG413" s="26"/>
      <c r="JH413" s="26"/>
      <c r="JI413" s="26"/>
      <c r="JJ413" s="26"/>
    </row>
    <row r="414" spans="1:270" s="6" customFormat="1" ht="20.100000000000001" customHeight="1" x14ac:dyDescent="0.25">
      <c r="A414" s="7"/>
      <c r="B414" s="20"/>
      <c r="C414" s="76"/>
      <c r="D414" s="76"/>
      <c r="E414" s="76"/>
      <c r="F414" s="7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  <c r="FJ414" s="26"/>
      <c r="FK414" s="26"/>
      <c r="FL414" s="26"/>
      <c r="FM414" s="26"/>
      <c r="FN414" s="26"/>
      <c r="FO414" s="26"/>
      <c r="FP414" s="26"/>
      <c r="FQ414" s="26"/>
      <c r="FR414" s="26"/>
      <c r="FS414" s="26"/>
      <c r="FT414" s="26"/>
      <c r="FU414" s="26"/>
      <c r="FV414" s="26"/>
      <c r="FW414" s="26"/>
      <c r="FX414" s="26"/>
      <c r="FY414" s="26"/>
      <c r="FZ414" s="26"/>
      <c r="GA414" s="26"/>
      <c r="GB414" s="26"/>
      <c r="GC414" s="26"/>
      <c r="GD414" s="26"/>
      <c r="GE414" s="26"/>
      <c r="GF414" s="26"/>
      <c r="GG414" s="26"/>
      <c r="GH414" s="26"/>
      <c r="GI414" s="26"/>
      <c r="GJ414" s="26"/>
      <c r="GK414" s="26"/>
      <c r="GL414" s="26"/>
      <c r="GM414" s="26"/>
      <c r="GN414" s="26"/>
      <c r="GO414" s="26"/>
      <c r="GP414" s="26"/>
      <c r="GQ414" s="26"/>
      <c r="GR414" s="26"/>
      <c r="GS414" s="26"/>
      <c r="GT414" s="26"/>
      <c r="GU414" s="26"/>
      <c r="GV414" s="26"/>
      <c r="GW414" s="26"/>
      <c r="GX414" s="26"/>
      <c r="GY414" s="26"/>
      <c r="GZ414" s="26"/>
      <c r="HA414" s="26"/>
      <c r="HB414" s="26"/>
      <c r="HC414" s="26"/>
      <c r="HD414" s="26"/>
      <c r="HE414" s="26"/>
      <c r="HF414" s="26"/>
      <c r="HG414" s="26"/>
      <c r="HH414" s="26"/>
      <c r="HI414" s="26"/>
      <c r="HJ414" s="26"/>
      <c r="HK414" s="26"/>
      <c r="HL414" s="26"/>
      <c r="HM414" s="26"/>
      <c r="HN414" s="26"/>
      <c r="HO414" s="26"/>
      <c r="HP414" s="26"/>
      <c r="HQ414" s="26"/>
      <c r="HR414" s="26"/>
      <c r="HS414" s="26"/>
      <c r="HT414" s="26"/>
      <c r="HU414" s="26"/>
      <c r="HV414" s="26"/>
      <c r="HW414" s="26"/>
      <c r="HX414" s="26"/>
      <c r="HY414" s="26"/>
      <c r="HZ414" s="26"/>
      <c r="IA414" s="26"/>
      <c r="IB414" s="26"/>
      <c r="IC414" s="26"/>
      <c r="ID414" s="26"/>
      <c r="IE414" s="26"/>
      <c r="IF414" s="26"/>
      <c r="IG414" s="26"/>
      <c r="IH414" s="26"/>
      <c r="II414" s="26"/>
      <c r="IJ414" s="26"/>
      <c r="IK414" s="26"/>
      <c r="IL414" s="26"/>
      <c r="IM414" s="26"/>
      <c r="IN414" s="26"/>
      <c r="IO414" s="26"/>
      <c r="IP414" s="26"/>
      <c r="IQ414" s="26"/>
      <c r="IR414" s="26"/>
      <c r="IS414" s="26"/>
      <c r="IT414" s="26"/>
      <c r="IU414" s="26"/>
      <c r="IV414" s="26"/>
      <c r="IW414" s="26"/>
      <c r="IX414" s="26"/>
      <c r="IY414" s="26"/>
      <c r="IZ414" s="26"/>
      <c r="JA414" s="26"/>
      <c r="JB414" s="26"/>
      <c r="JC414" s="26"/>
      <c r="JD414" s="26"/>
      <c r="JE414" s="26"/>
      <c r="JF414" s="26"/>
      <c r="JG414" s="26"/>
      <c r="JH414" s="26"/>
      <c r="JI414" s="26"/>
      <c r="JJ414" s="26"/>
    </row>
    <row r="415" spans="1:270" s="6" customFormat="1" ht="20.100000000000001" customHeight="1" x14ac:dyDescent="0.25">
      <c r="A415" s="7"/>
      <c r="B415" s="20"/>
      <c r="C415" s="76"/>
      <c r="D415" s="76"/>
      <c r="E415" s="76"/>
      <c r="F415" s="7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  <c r="FJ415" s="26"/>
      <c r="FK415" s="26"/>
      <c r="FL415" s="26"/>
      <c r="FM415" s="26"/>
      <c r="FN415" s="26"/>
      <c r="FO415" s="26"/>
      <c r="FP415" s="26"/>
      <c r="FQ415" s="26"/>
      <c r="FR415" s="26"/>
      <c r="FS415" s="26"/>
      <c r="FT415" s="26"/>
      <c r="FU415" s="26"/>
      <c r="FV415" s="26"/>
      <c r="FW415" s="26"/>
      <c r="FX415" s="26"/>
      <c r="FY415" s="26"/>
      <c r="FZ415" s="26"/>
      <c r="GA415" s="26"/>
      <c r="GB415" s="26"/>
      <c r="GC415" s="26"/>
      <c r="GD415" s="26"/>
      <c r="GE415" s="26"/>
      <c r="GF415" s="26"/>
      <c r="GG415" s="26"/>
      <c r="GH415" s="26"/>
      <c r="GI415" s="26"/>
      <c r="GJ415" s="26"/>
      <c r="GK415" s="26"/>
      <c r="GL415" s="26"/>
      <c r="GM415" s="26"/>
      <c r="GN415" s="26"/>
      <c r="GO415" s="26"/>
      <c r="GP415" s="26"/>
      <c r="GQ415" s="26"/>
      <c r="GR415" s="26"/>
      <c r="GS415" s="26"/>
      <c r="GT415" s="26"/>
      <c r="GU415" s="26"/>
      <c r="GV415" s="26"/>
      <c r="GW415" s="26"/>
      <c r="GX415" s="26"/>
      <c r="GY415" s="26"/>
      <c r="GZ415" s="26"/>
      <c r="HA415" s="26"/>
      <c r="HB415" s="26"/>
      <c r="HC415" s="26"/>
      <c r="HD415" s="26"/>
      <c r="HE415" s="26"/>
      <c r="HF415" s="26"/>
      <c r="HG415" s="26"/>
      <c r="HH415" s="26"/>
      <c r="HI415" s="26"/>
      <c r="HJ415" s="26"/>
      <c r="HK415" s="26"/>
      <c r="HL415" s="26"/>
      <c r="HM415" s="26"/>
      <c r="HN415" s="26"/>
      <c r="HO415" s="26"/>
      <c r="HP415" s="26"/>
      <c r="HQ415" s="26"/>
      <c r="HR415" s="26"/>
      <c r="HS415" s="26"/>
      <c r="HT415" s="26"/>
      <c r="HU415" s="26"/>
      <c r="HV415" s="26"/>
      <c r="HW415" s="26"/>
      <c r="HX415" s="26"/>
      <c r="HY415" s="26"/>
      <c r="HZ415" s="26"/>
      <c r="IA415" s="26"/>
      <c r="IB415" s="26"/>
      <c r="IC415" s="26"/>
      <c r="ID415" s="26"/>
      <c r="IE415" s="26"/>
      <c r="IF415" s="26"/>
      <c r="IG415" s="26"/>
      <c r="IH415" s="26"/>
      <c r="II415" s="26"/>
      <c r="IJ415" s="26"/>
      <c r="IK415" s="26"/>
      <c r="IL415" s="26"/>
      <c r="IM415" s="26"/>
      <c r="IN415" s="26"/>
      <c r="IO415" s="26"/>
      <c r="IP415" s="26"/>
      <c r="IQ415" s="26"/>
      <c r="IR415" s="26"/>
      <c r="IS415" s="26"/>
      <c r="IT415" s="26"/>
      <c r="IU415" s="26"/>
      <c r="IV415" s="26"/>
      <c r="IW415" s="26"/>
      <c r="IX415" s="26"/>
      <c r="IY415" s="26"/>
      <c r="IZ415" s="26"/>
      <c r="JA415" s="26"/>
      <c r="JB415" s="26"/>
      <c r="JC415" s="26"/>
      <c r="JD415" s="26"/>
      <c r="JE415" s="26"/>
      <c r="JF415" s="26"/>
      <c r="JG415" s="26"/>
      <c r="JH415" s="26"/>
      <c r="JI415" s="26"/>
      <c r="JJ415" s="26"/>
    </row>
    <row r="416" spans="1:270" s="6" customFormat="1" ht="20.100000000000001" customHeight="1" x14ac:dyDescent="0.25">
      <c r="A416" s="7"/>
      <c r="B416" s="20"/>
      <c r="C416" s="76"/>
      <c r="D416" s="76"/>
      <c r="E416" s="76"/>
      <c r="F416" s="7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  <c r="FJ416" s="26"/>
      <c r="FK416" s="26"/>
      <c r="FL416" s="26"/>
      <c r="FM416" s="26"/>
      <c r="FN416" s="26"/>
      <c r="FO416" s="26"/>
      <c r="FP416" s="26"/>
      <c r="FQ416" s="26"/>
      <c r="FR416" s="26"/>
      <c r="FS416" s="26"/>
      <c r="FT416" s="26"/>
      <c r="FU416" s="26"/>
      <c r="FV416" s="26"/>
      <c r="FW416" s="26"/>
      <c r="FX416" s="26"/>
      <c r="FY416" s="26"/>
      <c r="FZ416" s="26"/>
      <c r="GA416" s="26"/>
      <c r="GB416" s="26"/>
      <c r="GC416" s="26"/>
      <c r="GD416" s="26"/>
      <c r="GE416" s="26"/>
      <c r="GF416" s="26"/>
      <c r="GG416" s="26"/>
      <c r="GH416" s="26"/>
      <c r="GI416" s="26"/>
      <c r="GJ416" s="26"/>
      <c r="GK416" s="26"/>
      <c r="GL416" s="26"/>
      <c r="GM416" s="26"/>
      <c r="GN416" s="26"/>
      <c r="GO416" s="26"/>
      <c r="GP416" s="26"/>
      <c r="GQ416" s="26"/>
      <c r="GR416" s="26"/>
      <c r="GS416" s="26"/>
      <c r="GT416" s="26"/>
      <c r="GU416" s="26"/>
      <c r="GV416" s="26"/>
      <c r="GW416" s="26"/>
      <c r="GX416" s="26"/>
      <c r="GY416" s="26"/>
      <c r="GZ416" s="26"/>
      <c r="HA416" s="26"/>
      <c r="HB416" s="26"/>
      <c r="HC416" s="26"/>
      <c r="HD416" s="26"/>
      <c r="HE416" s="26"/>
      <c r="HF416" s="26"/>
      <c r="HG416" s="26"/>
      <c r="HH416" s="26"/>
      <c r="HI416" s="26"/>
      <c r="HJ416" s="26"/>
      <c r="HK416" s="26"/>
      <c r="HL416" s="26"/>
      <c r="HM416" s="26"/>
      <c r="HN416" s="26"/>
      <c r="HO416" s="26"/>
      <c r="HP416" s="26"/>
      <c r="HQ416" s="26"/>
      <c r="HR416" s="26"/>
      <c r="HS416" s="26"/>
      <c r="HT416" s="26"/>
      <c r="HU416" s="26"/>
      <c r="HV416" s="26"/>
      <c r="HW416" s="26"/>
      <c r="HX416" s="26"/>
      <c r="HY416" s="26"/>
      <c r="HZ416" s="26"/>
      <c r="IA416" s="26"/>
      <c r="IB416" s="26"/>
      <c r="IC416" s="26"/>
      <c r="ID416" s="26"/>
      <c r="IE416" s="26"/>
      <c r="IF416" s="26"/>
      <c r="IG416" s="26"/>
      <c r="IH416" s="26"/>
      <c r="II416" s="26"/>
      <c r="IJ416" s="26"/>
      <c r="IK416" s="26"/>
      <c r="IL416" s="26"/>
      <c r="IM416" s="26"/>
      <c r="IN416" s="26"/>
      <c r="IO416" s="26"/>
      <c r="IP416" s="26"/>
      <c r="IQ416" s="26"/>
      <c r="IR416" s="26"/>
      <c r="IS416" s="26"/>
      <c r="IT416" s="26"/>
      <c r="IU416" s="26"/>
      <c r="IV416" s="26"/>
      <c r="IW416" s="26"/>
      <c r="IX416" s="26"/>
      <c r="IY416" s="26"/>
      <c r="IZ416" s="26"/>
      <c r="JA416" s="26"/>
      <c r="JB416" s="26"/>
      <c r="JC416" s="26"/>
      <c r="JD416" s="26"/>
      <c r="JE416" s="26"/>
      <c r="JF416" s="26"/>
      <c r="JG416" s="26"/>
      <c r="JH416" s="26"/>
      <c r="JI416" s="26"/>
      <c r="JJ416" s="26"/>
    </row>
    <row r="417" spans="1:270" s="6" customFormat="1" ht="20.100000000000001" customHeight="1" x14ac:dyDescent="0.25">
      <c r="A417" s="7"/>
      <c r="B417" s="20"/>
      <c r="C417" s="76"/>
      <c r="D417" s="76"/>
      <c r="E417" s="76"/>
      <c r="F417" s="7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  <c r="FJ417" s="26"/>
      <c r="FK417" s="26"/>
      <c r="FL417" s="26"/>
      <c r="FM417" s="26"/>
      <c r="FN417" s="26"/>
      <c r="FO417" s="26"/>
      <c r="FP417" s="26"/>
      <c r="FQ417" s="26"/>
      <c r="FR417" s="26"/>
      <c r="FS417" s="26"/>
      <c r="FT417" s="26"/>
      <c r="FU417" s="26"/>
      <c r="FV417" s="26"/>
      <c r="FW417" s="26"/>
      <c r="FX417" s="26"/>
      <c r="FY417" s="26"/>
      <c r="FZ417" s="26"/>
      <c r="GA417" s="26"/>
      <c r="GB417" s="26"/>
      <c r="GC417" s="26"/>
      <c r="GD417" s="26"/>
      <c r="GE417" s="26"/>
      <c r="GF417" s="26"/>
      <c r="GG417" s="26"/>
      <c r="GH417" s="26"/>
      <c r="GI417" s="26"/>
      <c r="GJ417" s="26"/>
      <c r="GK417" s="26"/>
      <c r="GL417" s="26"/>
      <c r="GM417" s="26"/>
      <c r="GN417" s="26"/>
      <c r="GO417" s="26"/>
      <c r="GP417" s="26"/>
      <c r="GQ417" s="26"/>
      <c r="GR417" s="26"/>
      <c r="GS417" s="26"/>
      <c r="GT417" s="26"/>
      <c r="GU417" s="26"/>
      <c r="GV417" s="26"/>
      <c r="GW417" s="26"/>
      <c r="GX417" s="26"/>
      <c r="GY417" s="26"/>
      <c r="GZ417" s="26"/>
      <c r="HA417" s="26"/>
      <c r="HB417" s="26"/>
      <c r="HC417" s="26"/>
      <c r="HD417" s="26"/>
      <c r="HE417" s="26"/>
      <c r="HF417" s="26"/>
      <c r="HG417" s="26"/>
      <c r="HH417" s="26"/>
      <c r="HI417" s="26"/>
      <c r="HJ417" s="26"/>
      <c r="HK417" s="26"/>
      <c r="HL417" s="26"/>
      <c r="HM417" s="26"/>
      <c r="HN417" s="26"/>
      <c r="HO417" s="26"/>
      <c r="HP417" s="26"/>
      <c r="HQ417" s="26"/>
      <c r="HR417" s="26"/>
      <c r="HS417" s="26"/>
      <c r="HT417" s="26"/>
      <c r="HU417" s="26"/>
      <c r="HV417" s="26"/>
      <c r="HW417" s="26"/>
      <c r="HX417" s="26"/>
      <c r="HY417" s="26"/>
      <c r="HZ417" s="26"/>
      <c r="IA417" s="26"/>
      <c r="IB417" s="26"/>
      <c r="IC417" s="26"/>
      <c r="ID417" s="26"/>
      <c r="IE417" s="26"/>
      <c r="IF417" s="26"/>
      <c r="IG417" s="26"/>
      <c r="IH417" s="26"/>
      <c r="II417" s="26"/>
      <c r="IJ417" s="26"/>
      <c r="IK417" s="26"/>
      <c r="IL417" s="26"/>
      <c r="IM417" s="26"/>
      <c r="IN417" s="26"/>
      <c r="IO417" s="26"/>
      <c r="IP417" s="26"/>
      <c r="IQ417" s="26"/>
      <c r="IR417" s="26"/>
      <c r="IS417" s="26"/>
      <c r="IT417" s="26"/>
      <c r="IU417" s="26"/>
      <c r="IV417" s="26"/>
      <c r="IW417" s="26"/>
      <c r="IX417" s="26"/>
      <c r="IY417" s="26"/>
      <c r="IZ417" s="26"/>
      <c r="JA417" s="26"/>
      <c r="JB417" s="26"/>
      <c r="JC417" s="26"/>
      <c r="JD417" s="26"/>
      <c r="JE417" s="26"/>
      <c r="JF417" s="26"/>
      <c r="JG417" s="26"/>
      <c r="JH417" s="26"/>
      <c r="JI417" s="26"/>
      <c r="JJ417" s="26"/>
    </row>
    <row r="418" spans="1:270" s="6" customFormat="1" ht="20.100000000000001" customHeight="1" x14ac:dyDescent="0.25">
      <c r="A418" s="7"/>
      <c r="B418" s="20"/>
      <c r="C418" s="76"/>
      <c r="D418" s="76"/>
      <c r="E418" s="76"/>
      <c r="F418" s="7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  <c r="FJ418" s="26"/>
      <c r="FK418" s="26"/>
      <c r="FL418" s="26"/>
      <c r="FM418" s="26"/>
      <c r="FN418" s="26"/>
      <c r="FO418" s="26"/>
      <c r="FP418" s="26"/>
      <c r="FQ418" s="26"/>
      <c r="FR418" s="26"/>
      <c r="FS418" s="26"/>
      <c r="FT418" s="26"/>
      <c r="FU418" s="26"/>
      <c r="FV418" s="26"/>
      <c r="FW418" s="26"/>
      <c r="FX418" s="26"/>
      <c r="FY418" s="26"/>
      <c r="FZ418" s="26"/>
      <c r="GA418" s="26"/>
      <c r="GB418" s="26"/>
      <c r="GC418" s="26"/>
      <c r="GD418" s="26"/>
      <c r="GE418" s="26"/>
      <c r="GF418" s="26"/>
      <c r="GG418" s="26"/>
      <c r="GH418" s="26"/>
      <c r="GI418" s="26"/>
      <c r="GJ418" s="26"/>
      <c r="GK418" s="26"/>
      <c r="GL418" s="26"/>
      <c r="GM418" s="26"/>
      <c r="GN418" s="26"/>
      <c r="GO418" s="26"/>
      <c r="GP418" s="26"/>
      <c r="GQ418" s="26"/>
      <c r="GR418" s="26"/>
      <c r="GS418" s="26"/>
      <c r="GT418" s="26"/>
      <c r="GU418" s="26"/>
      <c r="GV418" s="26"/>
      <c r="GW418" s="26"/>
      <c r="GX418" s="26"/>
      <c r="GY418" s="26"/>
      <c r="GZ418" s="26"/>
      <c r="HA418" s="26"/>
      <c r="HB418" s="26"/>
      <c r="HC418" s="26"/>
      <c r="HD418" s="26"/>
      <c r="HE418" s="26"/>
      <c r="HF418" s="26"/>
      <c r="HG418" s="26"/>
      <c r="HH418" s="26"/>
      <c r="HI418" s="26"/>
      <c r="HJ418" s="26"/>
      <c r="HK418" s="26"/>
      <c r="HL418" s="26"/>
      <c r="HM418" s="26"/>
      <c r="HN418" s="26"/>
      <c r="HO418" s="26"/>
      <c r="HP418" s="26"/>
      <c r="HQ418" s="26"/>
      <c r="HR418" s="26"/>
      <c r="HS418" s="26"/>
      <c r="HT418" s="26"/>
      <c r="HU418" s="26"/>
      <c r="HV418" s="26"/>
      <c r="HW418" s="26"/>
      <c r="HX418" s="26"/>
      <c r="HY418" s="26"/>
      <c r="HZ418" s="26"/>
      <c r="IA418" s="26"/>
      <c r="IB418" s="26"/>
      <c r="IC418" s="26"/>
      <c r="ID418" s="26"/>
      <c r="IE418" s="26"/>
      <c r="IF418" s="26"/>
      <c r="IG418" s="26"/>
      <c r="IH418" s="26"/>
      <c r="II418" s="26"/>
      <c r="IJ418" s="26"/>
      <c r="IK418" s="26"/>
      <c r="IL418" s="26"/>
      <c r="IM418" s="26"/>
      <c r="IN418" s="26"/>
      <c r="IO418" s="26"/>
      <c r="IP418" s="26"/>
      <c r="IQ418" s="26"/>
      <c r="IR418" s="26"/>
      <c r="IS418" s="26"/>
      <c r="IT418" s="26"/>
      <c r="IU418" s="26"/>
      <c r="IV418" s="26"/>
      <c r="IW418" s="26"/>
      <c r="IX418" s="26"/>
      <c r="IY418" s="26"/>
      <c r="IZ418" s="26"/>
      <c r="JA418" s="26"/>
      <c r="JB418" s="26"/>
      <c r="JC418" s="26"/>
      <c r="JD418" s="26"/>
      <c r="JE418" s="26"/>
      <c r="JF418" s="26"/>
      <c r="JG418" s="26"/>
      <c r="JH418" s="26"/>
      <c r="JI418" s="26"/>
      <c r="JJ418" s="26"/>
    </row>
    <row r="419" spans="1:270" s="6" customFormat="1" ht="20.100000000000001" customHeight="1" x14ac:dyDescent="0.25">
      <c r="A419" s="7"/>
      <c r="B419" s="20"/>
      <c r="C419" s="76"/>
      <c r="D419" s="76"/>
      <c r="E419" s="76"/>
      <c r="F419" s="7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  <c r="FJ419" s="26"/>
      <c r="FK419" s="26"/>
      <c r="FL419" s="26"/>
      <c r="FM419" s="26"/>
      <c r="FN419" s="26"/>
      <c r="FO419" s="26"/>
      <c r="FP419" s="26"/>
      <c r="FQ419" s="26"/>
      <c r="FR419" s="26"/>
      <c r="FS419" s="26"/>
      <c r="FT419" s="26"/>
      <c r="FU419" s="26"/>
      <c r="FV419" s="26"/>
      <c r="FW419" s="26"/>
      <c r="FX419" s="26"/>
      <c r="FY419" s="26"/>
      <c r="FZ419" s="26"/>
      <c r="GA419" s="26"/>
      <c r="GB419" s="26"/>
      <c r="GC419" s="26"/>
      <c r="GD419" s="26"/>
      <c r="GE419" s="26"/>
      <c r="GF419" s="26"/>
      <c r="GG419" s="26"/>
      <c r="GH419" s="26"/>
      <c r="GI419" s="26"/>
      <c r="GJ419" s="26"/>
      <c r="GK419" s="26"/>
      <c r="GL419" s="26"/>
      <c r="GM419" s="26"/>
      <c r="GN419" s="26"/>
      <c r="GO419" s="26"/>
      <c r="GP419" s="26"/>
      <c r="GQ419" s="26"/>
      <c r="GR419" s="26"/>
      <c r="GS419" s="26"/>
      <c r="GT419" s="26"/>
      <c r="GU419" s="26"/>
      <c r="GV419" s="26"/>
      <c r="GW419" s="26"/>
      <c r="GX419" s="26"/>
      <c r="GY419" s="26"/>
      <c r="GZ419" s="26"/>
      <c r="HA419" s="26"/>
      <c r="HB419" s="26"/>
      <c r="HC419" s="26"/>
      <c r="HD419" s="26"/>
      <c r="HE419" s="26"/>
      <c r="HF419" s="26"/>
      <c r="HG419" s="26"/>
      <c r="HH419" s="26"/>
      <c r="HI419" s="26"/>
      <c r="HJ419" s="26"/>
      <c r="HK419" s="26"/>
      <c r="HL419" s="26"/>
      <c r="HM419" s="26"/>
      <c r="HN419" s="26"/>
      <c r="HO419" s="26"/>
      <c r="HP419" s="26"/>
      <c r="HQ419" s="26"/>
      <c r="HR419" s="26"/>
      <c r="HS419" s="26"/>
      <c r="HT419" s="26"/>
      <c r="HU419" s="26"/>
      <c r="HV419" s="26"/>
      <c r="HW419" s="26"/>
      <c r="HX419" s="26"/>
      <c r="HY419" s="26"/>
      <c r="HZ419" s="26"/>
      <c r="IA419" s="26"/>
      <c r="IB419" s="26"/>
      <c r="IC419" s="26"/>
      <c r="ID419" s="26"/>
      <c r="IE419" s="26"/>
      <c r="IF419" s="26"/>
      <c r="IG419" s="26"/>
      <c r="IH419" s="26"/>
      <c r="II419" s="26"/>
      <c r="IJ419" s="26"/>
      <c r="IK419" s="26"/>
      <c r="IL419" s="26"/>
      <c r="IM419" s="26"/>
      <c r="IN419" s="26"/>
      <c r="IO419" s="26"/>
      <c r="IP419" s="26"/>
      <c r="IQ419" s="26"/>
      <c r="IR419" s="26"/>
      <c r="IS419" s="26"/>
      <c r="IT419" s="26"/>
      <c r="IU419" s="26"/>
      <c r="IV419" s="26"/>
      <c r="IW419" s="26"/>
      <c r="IX419" s="26"/>
      <c r="IY419" s="26"/>
      <c r="IZ419" s="26"/>
      <c r="JA419" s="26"/>
      <c r="JB419" s="26"/>
      <c r="JC419" s="26"/>
      <c r="JD419" s="26"/>
      <c r="JE419" s="26"/>
      <c r="JF419" s="26"/>
      <c r="JG419" s="26"/>
      <c r="JH419" s="26"/>
      <c r="JI419" s="26"/>
      <c r="JJ419" s="26"/>
    </row>
    <row r="420" spans="1:270" s="6" customFormat="1" ht="20.100000000000001" customHeight="1" x14ac:dyDescent="0.25">
      <c r="A420" s="7"/>
      <c r="B420" s="20"/>
      <c r="C420" s="76"/>
      <c r="D420" s="76"/>
      <c r="E420" s="76"/>
      <c r="F420" s="7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  <c r="FJ420" s="26"/>
      <c r="FK420" s="26"/>
      <c r="FL420" s="26"/>
      <c r="FM420" s="26"/>
      <c r="FN420" s="26"/>
      <c r="FO420" s="26"/>
      <c r="FP420" s="26"/>
      <c r="FQ420" s="26"/>
      <c r="FR420" s="26"/>
      <c r="FS420" s="26"/>
      <c r="FT420" s="26"/>
      <c r="FU420" s="26"/>
      <c r="FV420" s="26"/>
      <c r="FW420" s="26"/>
      <c r="FX420" s="26"/>
      <c r="FY420" s="26"/>
      <c r="FZ420" s="26"/>
      <c r="GA420" s="26"/>
      <c r="GB420" s="26"/>
      <c r="GC420" s="26"/>
      <c r="GD420" s="26"/>
      <c r="GE420" s="26"/>
      <c r="GF420" s="26"/>
      <c r="GG420" s="26"/>
      <c r="GH420" s="26"/>
      <c r="GI420" s="26"/>
      <c r="GJ420" s="26"/>
      <c r="GK420" s="26"/>
      <c r="GL420" s="26"/>
      <c r="GM420" s="26"/>
      <c r="GN420" s="26"/>
      <c r="GO420" s="26"/>
      <c r="GP420" s="26"/>
      <c r="GQ420" s="26"/>
      <c r="GR420" s="26"/>
      <c r="GS420" s="26"/>
      <c r="GT420" s="26"/>
      <c r="GU420" s="26"/>
      <c r="GV420" s="26"/>
      <c r="GW420" s="26"/>
      <c r="GX420" s="26"/>
      <c r="GY420" s="26"/>
      <c r="GZ420" s="26"/>
      <c r="HA420" s="26"/>
      <c r="HB420" s="26"/>
      <c r="HC420" s="26"/>
      <c r="HD420" s="26"/>
      <c r="HE420" s="26"/>
      <c r="HF420" s="26"/>
      <c r="HG420" s="26"/>
      <c r="HH420" s="26"/>
      <c r="HI420" s="26"/>
      <c r="HJ420" s="26"/>
      <c r="HK420" s="26"/>
      <c r="HL420" s="26"/>
      <c r="HM420" s="26"/>
      <c r="HN420" s="26"/>
      <c r="HO420" s="26"/>
      <c r="HP420" s="26"/>
      <c r="HQ420" s="26"/>
      <c r="HR420" s="26"/>
      <c r="HS420" s="26"/>
      <c r="HT420" s="26"/>
      <c r="HU420" s="26"/>
      <c r="HV420" s="26"/>
      <c r="HW420" s="26"/>
      <c r="HX420" s="26"/>
      <c r="HY420" s="26"/>
      <c r="HZ420" s="26"/>
      <c r="IA420" s="26"/>
      <c r="IB420" s="26"/>
      <c r="IC420" s="26"/>
      <c r="ID420" s="26"/>
      <c r="IE420" s="26"/>
      <c r="IF420" s="26"/>
      <c r="IG420" s="26"/>
      <c r="IH420" s="26"/>
      <c r="II420" s="26"/>
      <c r="IJ420" s="26"/>
      <c r="IK420" s="26"/>
      <c r="IL420" s="26"/>
      <c r="IM420" s="26"/>
      <c r="IN420" s="26"/>
      <c r="IO420" s="26"/>
      <c r="IP420" s="26"/>
      <c r="IQ420" s="26"/>
      <c r="IR420" s="26"/>
      <c r="IS420" s="26"/>
      <c r="IT420" s="26"/>
      <c r="IU420" s="26"/>
      <c r="IV420" s="26"/>
      <c r="IW420" s="26"/>
      <c r="IX420" s="26"/>
      <c r="IY420" s="26"/>
      <c r="IZ420" s="26"/>
      <c r="JA420" s="26"/>
      <c r="JB420" s="26"/>
      <c r="JC420" s="26"/>
      <c r="JD420" s="26"/>
      <c r="JE420" s="26"/>
      <c r="JF420" s="26"/>
      <c r="JG420" s="26"/>
      <c r="JH420" s="26"/>
      <c r="JI420" s="26"/>
      <c r="JJ420" s="26"/>
    </row>
    <row r="421" spans="1:270" s="6" customFormat="1" ht="20.100000000000001" customHeight="1" x14ac:dyDescent="0.25">
      <c r="A421" s="7"/>
      <c r="B421" s="20"/>
      <c r="C421" s="76"/>
      <c r="D421" s="76"/>
      <c r="E421" s="76"/>
      <c r="F421" s="7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  <c r="FJ421" s="26"/>
      <c r="FK421" s="26"/>
      <c r="FL421" s="26"/>
      <c r="FM421" s="26"/>
      <c r="FN421" s="26"/>
      <c r="FO421" s="26"/>
      <c r="FP421" s="26"/>
      <c r="FQ421" s="26"/>
      <c r="FR421" s="26"/>
      <c r="FS421" s="26"/>
      <c r="FT421" s="26"/>
      <c r="FU421" s="26"/>
      <c r="FV421" s="26"/>
      <c r="FW421" s="26"/>
      <c r="FX421" s="26"/>
      <c r="FY421" s="26"/>
      <c r="FZ421" s="26"/>
      <c r="GA421" s="26"/>
      <c r="GB421" s="26"/>
      <c r="GC421" s="26"/>
      <c r="GD421" s="26"/>
      <c r="GE421" s="26"/>
      <c r="GF421" s="26"/>
      <c r="GG421" s="26"/>
      <c r="GH421" s="26"/>
      <c r="GI421" s="26"/>
      <c r="GJ421" s="26"/>
      <c r="GK421" s="26"/>
      <c r="GL421" s="26"/>
      <c r="GM421" s="26"/>
      <c r="GN421" s="26"/>
      <c r="GO421" s="26"/>
      <c r="GP421" s="26"/>
      <c r="GQ421" s="26"/>
      <c r="GR421" s="26"/>
      <c r="GS421" s="26"/>
      <c r="GT421" s="26"/>
      <c r="GU421" s="26"/>
      <c r="GV421" s="26"/>
      <c r="GW421" s="26"/>
      <c r="GX421" s="26"/>
      <c r="GY421" s="26"/>
      <c r="GZ421" s="26"/>
      <c r="HA421" s="26"/>
      <c r="HB421" s="26"/>
      <c r="HC421" s="26"/>
      <c r="HD421" s="26"/>
      <c r="HE421" s="26"/>
      <c r="HF421" s="26"/>
      <c r="HG421" s="26"/>
      <c r="HH421" s="26"/>
      <c r="HI421" s="26"/>
      <c r="HJ421" s="26"/>
      <c r="HK421" s="26"/>
      <c r="HL421" s="26"/>
      <c r="HM421" s="26"/>
      <c r="HN421" s="26"/>
      <c r="HO421" s="26"/>
      <c r="HP421" s="26"/>
      <c r="HQ421" s="26"/>
      <c r="HR421" s="26"/>
      <c r="HS421" s="26"/>
      <c r="HT421" s="26"/>
      <c r="HU421" s="26"/>
      <c r="HV421" s="26"/>
      <c r="HW421" s="26"/>
      <c r="HX421" s="26"/>
      <c r="HY421" s="26"/>
      <c r="HZ421" s="26"/>
      <c r="IA421" s="26"/>
      <c r="IB421" s="26"/>
      <c r="IC421" s="26"/>
      <c r="ID421" s="26"/>
      <c r="IE421" s="26"/>
      <c r="IF421" s="26"/>
      <c r="IG421" s="26"/>
      <c r="IH421" s="26"/>
      <c r="II421" s="26"/>
      <c r="IJ421" s="26"/>
      <c r="IK421" s="26"/>
      <c r="IL421" s="26"/>
      <c r="IM421" s="26"/>
      <c r="IN421" s="26"/>
      <c r="IO421" s="26"/>
      <c r="IP421" s="26"/>
      <c r="IQ421" s="26"/>
      <c r="IR421" s="26"/>
      <c r="IS421" s="26"/>
      <c r="IT421" s="26"/>
      <c r="IU421" s="26"/>
      <c r="IV421" s="26"/>
      <c r="IW421" s="26"/>
      <c r="IX421" s="26"/>
      <c r="IY421" s="26"/>
      <c r="IZ421" s="26"/>
      <c r="JA421" s="26"/>
      <c r="JB421" s="26"/>
      <c r="JC421" s="26"/>
      <c r="JD421" s="26"/>
      <c r="JE421" s="26"/>
      <c r="JF421" s="26"/>
      <c r="JG421" s="26"/>
      <c r="JH421" s="26"/>
      <c r="JI421" s="26"/>
      <c r="JJ421" s="26"/>
    </row>
    <row r="422" spans="1:270" s="6" customFormat="1" ht="20.100000000000001" customHeight="1" x14ac:dyDescent="0.25">
      <c r="A422" s="7"/>
      <c r="B422" s="20"/>
      <c r="C422" s="76"/>
      <c r="D422" s="76"/>
      <c r="E422" s="76"/>
      <c r="F422" s="7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  <c r="FJ422" s="26"/>
      <c r="FK422" s="26"/>
      <c r="FL422" s="26"/>
      <c r="FM422" s="26"/>
      <c r="FN422" s="26"/>
      <c r="FO422" s="26"/>
      <c r="FP422" s="26"/>
      <c r="FQ422" s="26"/>
      <c r="FR422" s="26"/>
      <c r="FS422" s="26"/>
      <c r="FT422" s="26"/>
      <c r="FU422" s="26"/>
      <c r="FV422" s="26"/>
      <c r="FW422" s="26"/>
      <c r="FX422" s="26"/>
      <c r="FY422" s="26"/>
      <c r="FZ422" s="26"/>
      <c r="GA422" s="26"/>
      <c r="GB422" s="26"/>
      <c r="GC422" s="26"/>
      <c r="GD422" s="26"/>
      <c r="GE422" s="26"/>
      <c r="GF422" s="26"/>
      <c r="GG422" s="26"/>
      <c r="GH422" s="26"/>
      <c r="GI422" s="26"/>
      <c r="GJ422" s="26"/>
      <c r="GK422" s="26"/>
      <c r="GL422" s="26"/>
      <c r="GM422" s="26"/>
      <c r="GN422" s="26"/>
      <c r="GO422" s="26"/>
      <c r="GP422" s="26"/>
      <c r="GQ422" s="26"/>
      <c r="GR422" s="26"/>
      <c r="GS422" s="26"/>
      <c r="GT422" s="26"/>
      <c r="GU422" s="26"/>
      <c r="GV422" s="26"/>
      <c r="GW422" s="26"/>
      <c r="GX422" s="26"/>
      <c r="GY422" s="26"/>
      <c r="GZ422" s="26"/>
      <c r="HA422" s="26"/>
      <c r="HB422" s="26"/>
      <c r="HC422" s="26"/>
      <c r="HD422" s="26"/>
      <c r="HE422" s="26"/>
      <c r="HF422" s="26"/>
      <c r="HG422" s="26"/>
      <c r="HH422" s="26"/>
      <c r="HI422" s="26"/>
      <c r="HJ422" s="26"/>
      <c r="HK422" s="26"/>
      <c r="HL422" s="26"/>
      <c r="HM422" s="26"/>
      <c r="HN422" s="26"/>
      <c r="HO422" s="26"/>
      <c r="HP422" s="26"/>
      <c r="HQ422" s="26"/>
      <c r="HR422" s="26"/>
      <c r="HS422" s="26"/>
      <c r="HT422" s="26"/>
      <c r="HU422" s="26"/>
      <c r="HV422" s="26"/>
      <c r="HW422" s="26"/>
      <c r="HX422" s="26"/>
      <c r="HY422" s="26"/>
      <c r="HZ422" s="26"/>
      <c r="IA422" s="26"/>
      <c r="IB422" s="26"/>
      <c r="IC422" s="26"/>
      <c r="ID422" s="26"/>
      <c r="IE422" s="26"/>
      <c r="IF422" s="26"/>
      <c r="IG422" s="26"/>
      <c r="IH422" s="26"/>
      <c r="II422" s="26"/>
      <c r="IJ422" s="26"/>
      <c r="IK422" s="26"/>
      <c r="IL422" s="26"/>
      <c r="IM422" s="26"/>
      <c r="IN422" s="26"/>
      <c r="IO422" s="26"/>
      <c r="IP422" s="26"/>
      <c r="IQ422" s="26"/>
      <c r="IR422" s="26"/>
      <c r="IS422" s="26"/>
      <c r="IT422" s="26"/>
      <c r="IU422" s="26"/>
      <c r="IV422" s="26"/>
      <c r="IW422" s="26"/>
      <c r="IX422" s="26"/>
      <c r="IY422" s="26"/>
      <c r="IZ422" s="26"/>
      <c r="JA422" s="26"/>
      <c r="JB422" s="26"/>
      <c r="JC422" s="26"/>
      <c r="JD422" s="26"/>
      <c r="JE422" s="26"/>
      <c r="JF422" s="26"/>
      <c r="JG422" s="26"/>
      <c r="JH422" s="26"/>
      <c r="JI422" s="26"/>
      <c r="JJ422" s="26"/>
    </row>
    <row r="423" spans="1:270" s="6" customFormat="1" ht="20.100000000000001" customHeight="1" x14ac:dyDescent="0.25">
      <c r="A423" s="7"/>
      <c r="B423" s="20"/>
      <c r="C423" s="76"/>
      <c r="D423" s="76"/>
      <c r="E423" s="76"/>
      <c r="F423" s="7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  <c r="FJ423" s="26"/>
      <c r="FK423" s="26"/>
      <c r="FL423" s="26"/>
      <c r="FM423" s="26"/>
      <c r="FN423" s="26"/>
      <c r="FO423" s="26"/>
      <c r="FP423" s="26"/>
      <c r="FQ423" s="26"/>
      <c r="FR423" s="26"/>
      <c r="FS423" s="26"/>
      <c r="FT423" s="26"/>
      <c r="FU423" s="26"/>
      <c r="FV423" s="26"/>
      <c r="FW423" s="26"/>
      <c r="FX423" s="26"/>
      <c r="FY423" s="26"/>
      <c r="FZ423" s="26"/>
      <c r="GA423" s="26"/>
      <c r="GB423" s="26"/>
      <c r="GC423" s="26"/>
      <c r="GD423" s="26"/>
      <c r="GE423" s="26"/>
      <c r="GF423" s="26"/>
      <c r="GG423" s="26"/>
      <c r="GH423" s="26"/>
      <c r="GI423" s="26"/>
      <c r="GJ423" s="26"/>
      <c r="GK423" s="26"/>
      <c r="GL423" s="26"/>
      <c r="GM423" s="26"/>
      <c r="GN423" s="26"/>
      <c r="GO423" s="26"/>
      <c r="GP423" s="26"/>
      <c r="GQ423" s="26"/>
      <c r="GR423" s="26"/>
      <c r="GS423" s="26"/>
      <c r="GT423" s="26"/>
      <c r="GU423" s="26"/>
      <c r="GV423" s="26"/>
      <c r="GW423" s="26"/>
      <c r="GX423" s="26"/>
      <c r="GY423" s="26"/>
      <c r="GZ423" s="26"/>
      <c r="HA423" s="26"/>
      <c r="HB423" s="26"/>
      <c r="HC423" s="26"/>
      <c r="HD423" s="26"/>
      <c r="HE423" s="26"/>
      <c r="HF423" s="26"/>
      <c r="HG423" s="26"/>
      <c r="HH423" s="26"/>
      <c r="HI423" s="26"/>
      <c r="HJ423" s="26"/>
      <c r="HK423" s="26"/>
      <c r="HL423" s="26"/>
      <c r="HM423" s="26"/>
      <c r="HN423" s="26"/>
      <c r="HO423" s="26"/>
      <c r="HP423" s="26"/>
      <c r="HQ423" s="26"/>
      <c r="HR423" s="26"/>
      <c r="HS423" s="26"/>
      <c r="HT423" s="26"/>
      <c r="HU423" s="26"/>
      <c r="HV423" s="26"/>
      <c r="HW423" s="26"/>
      <c r="HX423" s="26"/>
      <c r="HY423" s="26"/>
      <c r="HZ423" s="26"/>
      <c r="IA423" s="26"/>
      <c r="IB423" s="26"/>
      <c r="IC423" s="26"/>
      <c r="ID423" s="26"/>
      <c r="IE423" s="26"/>
      <c r="IF423" s="26"/>
      <c r="IG423" s="26"/>
      <c r="IH423" s="26"/>
      <c r="II423" s="26"/>
      <c r="IJ423" s="26"/>
      <c r="IK423" s="26"/>
      <c r="IL423" s="26"/>
      <c r="IM423" s="26"/>
      <c r="IN423" s="26"/>
      <c r="IO423" s="26"/>
      <c r="IP423" s="26"/>
      <c r="IQ423" s="26"/>
      <c r="IR423" s="26"/>
      <c r="IS423" s="26"/>
      <c r="IT423" s="26"/>
      <c r="IU423" s="26"/>
      <c r="IV423" s="26"/>
      <c r="IW423" s="26"/>
      <c r="IX423" s="26"/>
      <c r="IY423" s="26"/>
      <c r="IZ423" s="26"/>
      <c r="JA423" s="26"/>
      <c r="JB423" s="26"/>
      <c r="JC423" s="26"/>
      <c r="JD423" s="26"/>
      <c r="JE423" s="26"/>
      <c r="JF423" s="26"/>
      <c r="JG423" s="26"/>
      <c r="JH423" s="26"/>
      <c r="JI423" s="26"/>
      <c r="JJ423" s="26"/>
    </row>
    <row r="424" spans="1:270" s="6" customFormat="1" ht="20.100000000000001" customHeight="1" x14ac:dyDescent="0.25">
      <c r="A424" s="7"/>
      <c r="B424" s="20"/>
      <c r="C424" s="76"/>
      <c r="D424" s="76"/>
      <c r="E424" s="76"/>
      <c r="F424" s="7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  <c r="FJ424" s="26"/>
      <c r="FK424" s="26"/>
      <c r="FL424" s="26"/>
      <c r="FM424" s="26"/>
      <c r="FN424" s="26"/>
      <c r="FO424" s="26"/>
      <c r="FP424" s="26"/>
      <c r="FQ424" s="26"/>
      <c r="FR424" s="26"/>
      <c r="FS424" s="26"/>
      <c r="FT424" s="26"/>
      <c r="FU424" s="26"/>
      <c r="FV424" s="26"/>
      <c r="FW424" s="26"/>
      <c r="FX424" s="26"/>
      <c r="FY424" s="26"/>
      <c r="FZ424" s="26"/>
      <c r="GA424" s="26"/>
      <c r="GB424" s="26"/>
      <c r="GC424" s="26"/>
      <c r="GD424" s="26"/>
      <c r="GE424" s="26"/>
      <c r="GF424" s="26"/>
      <c r="GG424" s="26"/>
      <c r="GH424" s="26"/>
      <c r="GI424" s="26"/>
      <c r="GJ424" s="26"/>
      <c r="GK424" s="26"/>
      <c r="GL424" s="26"/>
      <c r="GM424" s="26"/>
      <c r="GN424" s="26"/>
      <c r="GO424" s="26"/>
      <c r="GP424" s="26"/>
      <c r="GQ424" s="26"/>
      <c r="GR424" s="26"/>
      <c r="GS424" s="26"/>
      <c r="GT424" s="26"/>
      <c r="GU424" s="26"/>
      <c r="GV424" s="26"/>
      <c r="GW424" s="26"/>
      <c r="GX424" s="26"/>
      <c r="GY424" s="26"/>
      <c r="GZ424" s="26"/>
      <c r="HA424" s="26"/>
      <c r="HB424" s="26"/>
      <c r="HC424" s="26"/>
      <c r="HD424" s="26"/>
      <c r="HE424" s="26"/>
      <c r="HF424" s="26"/>
      <c r="HG424" s="26"/>
      <c r="HH424" s="26"/>
      <c r="HI424" s="26"/>
      <c r="HJ424" s="26"/>
      <c r="HK424" s="26"/>
      <c r="HL424" s="26"/>
      <c r="HM424" s="26"/>
      <c r="HN424" s="26"/>
      <c r="HO424" s="26"/>
      <c r="HP424" s="26"/>
      <c r="HQ424" s="26"/>
      <c r="HR424" s="26"/>
      <c r="HS424" s="26"/>
      <c r="HT424" s="26"/>
      <c r="HU424" s="26"/>
      <c r="HV424" s="26"/>
      <c r="HW424" s="26"/>
      <c r="HX424" s="26"/>
      <c r="HY424" s="26"/>
      <c r="HZ424" s="26"/>
      <c r="IA424" s="26"/>
      <c r="IB424" s="26"/>
      <c r="IC424" s="26"/>
      <c r="ID424" s="26"/>
      <c r="IE424" s="26"/>
      <c r="IF424" s="26"/>
      <c r="IG424" s="26"/>
      <c r="IH424" s="26"/>
      <c r="II424" s="26"/>
      <c r="IJ424" s="26"/>
      <c r="IK424" s="26"/>
      <c r="IL424" s="26"/>
      <c r="IM424" s="26"/>
      <c r="IN424" s="26"/>
      <c r="IO424" s="26"/>
      <c r="IP424" s="26"/>
      <c r="IQ424" s="26"/>
      <c r="IR424" s="26"/>
      <c r="IS424" s="26"/>
      <c r="IT424" s="26"/>
      <c r="IU424" s="26"/>
      <c r="IV424" s="26"/>
      <c r="IW424" s="26"/>
      <c r="IX424" s="26"/>
      <c r="IY424" s="26"/>
      <c r="IZ424" s="26"/>
      <c r="JA424" s="26"/>
      <c r="JB424" s="26"/>
      <c r="JC424" s="26"/>
      <c r="JD424" s="26"/>
      <c r="JE424" s="26"/>
      <c r="JF424" s="26"/>
      <c r="JG424" s="26"/>
      <c r="JH424" s="26"/>
      <c r="JI424" s="26"/>
      <c r="JJ424" s="26"/>
    </row>
    <row r="425" spans="1:270" s="6" customFormat="1" ht="20.100000000000001" customHeight="1" x14ac:dyDescent="0.25">
      <c r="A425" s="7"/>
      <c r="B425" s="20"/>
      <c r="C425" s="76"/>
      <c r="D425" s="76"/>
      <c r="E425" s="76"/>
      <c r="F425" s="7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  <c r="FJ425" s="26"/>
      <c r="FK425" s="26"/>
      <c r="FL425" s="26"/>
      <c r="FM425" s="26"/>
      <c r="FN425" s="26"/>
      <c r="FO425" s="26"/>
      <c r="FP425" s="26"/>
      <c r="FQ425" s="26"/>
      <c r="FR425" s="26"/>
      <c r="FS425" s="26"/>
      <c r="FT425" s="26"/>
      <c r="FU425" s="26"/>
      <c r="FV425" s="26"/>
      <c r="FW425" s="26"/>
      <c r="FX425" s="26"/>
      <c r="FY425" s="26"/>
      <c r="FZ425" s="26"/>
      <c r="GA425" s="26"/>
      <c r="GB425" s="26"/>
      <c r="GC425" s="26"/>
      <c r="GD425" s="26"/>
      <c r="GE425" s="26"/>
      <c r="GF425" s="26"/>
      <c r="GG425" s="26"/>
      <c r="GH425" s="26"/>
      <c r="GI425" s="26"/>
      <c r="GJ425" s="26"/>
      <c r="GK425" s="26"/>
      <c r="GL425" s="26"/>
      <c r="GM425" s="26"/>
      <c r="GN425" s="26"/>
      <c r="GO425" s="26"/>
      <c r="GP425" s="26"/>
      <c r="GQ425" s="26"/>
      <c r="GR425" s="26"/>
      <c r="GS425" s="26"/>
      <c r="GT425" s="26"/>
      <c r="GU425" s="26"/>
      <c r="GV425" s="26"/>
      <c r="GW425" s="26"/>
      <c r="GX425" s="26"/>
      <c r="GY425" s="26"/>
      <c r="GZ425" s="26"/>
      <c r="HA425" s="26"/>
      <c r="HB425" s="26"/>
      <c r="HC425" s="26"/>
      <c r="HD425" s="26"/>
      <c r="HE425" s="26"/>
      <c r="HF425" s="26"/>
      <c r="HG425" s="26"/>
      <c r="HH425" s="26"/>
      <c r="HI425" s="26"/>
      <c r="HJ425" s="26"/>
      <c r="HK425" s="26"/>
      <c r="HL425" s="26"/>
      <c r="HM425" s="26"/>
      <c r="HN425" s="26"/>
      <c r="HO425" s="26"/>
      <c r="HP425" s="26"/>
      <c r="HQ425" s="26"/>
      <c r="HR425" s="26"/>
      <c r="HS425" s="26"/>
      <c r="HT425" s="26"/>
      <c r="HU425" s="26"/>
      <c r="HV425" s="26"/>
      <c r="HW425" s="26"/>
      <c r="HX425" s="26"/>
      <c r="HY425" s="26"/>
      <c r="HZ425" s="26"/>
      <c r="IA425" s="26"/>
      <c r="IB425" s="26"/>
      <c r="IC425" s="26"/>
      <c r="ID425" s="26"/>
      <c r="IE425" s="26"/>
      <c r="IF425" s="26"/>
      <c r="IG425" s="26"/>
      <c r="IH425" s="26"/>
      <c r="II425" s="26"/>
      <c r="IJ425" s="26"/>
      <c r="IK425" s="26"/>
      <c r="IL425" s="26"/>
      <c r="IM425" s="26"/>
      <c r="IN425" s="26"/>
      <c r="IO425" s="26"/>
      <c r="IP425" s="26"/>
      <c r="IQ425" s="26"/>
      <c r="IR425" s="26"/>
      <c r="IS425" s="26"/>
      <c r="IT425" s="26"/>
      <c r="IU425" s="26"/>
      <c r="IV425" s="26"/>
      <c r="IW425" s="26"/>
      <c r="IX425" s="26"/>
      <c r="IY425" s="26"/>
      <c r="IZ425" s="26"/>
      <c r="JA425" s="26"/>
      <c r="JB425" s="26"/>
      <c r="JC425" s="26"/>
      <c r="JD425" s="26"/>
      <c r="JE425" s="26"/>
      <c r="JF425" s="26"/>
      <c r="JG425" s="26"/>
      <c r="JH425" s="26"/>
      <c r="JI425" s="26"/>
      <c r="JJ425" s="26"/>
    </row>
    <row r="426" spans="1:270" s="6" customFormat="1" ht="20.100000000000001" customHeight="1" x14ac:dyDescent="0.25">
      <c r="A426" s="7"/>
      <c r="B426" s="20"/>
      <c r="C426" s="76"/>
      <c r="D426" s="76"/>
      <c r="E426" s="76"/>
      <c r="F426" s="7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  <c r="FJ426" s="26"/>
      <c r="FK426" s="26"/>
      <c r="FL426" s="26"/>
      <c r="FM426" s="26"/>
      <c r="FN426" s="26"/>
      <c r="FO426" s="26"/>
      <c r="FP426" s="26"/>
      <c r="FQ426" s="26"/>
      <c r="FR426" s="26"/>
      <c r="FS426" s="26"/>
      <c r="FT426" s="26"/>
      <c r="FU426" s="26"/>
      <c r="FV426" s="26"/>
      <c r="FW426" s="26"/>
      <c r="FX426" s="26"/>
      <c r="FY426" s="26"/>
      <c r="FZ426" s="26"/>
      <c r="GA426" s="26"/>
      <c r="GB426" s="26"/>
      <c r="GC426" s="26"/>
      <c r="GD426" s="26"/>
      <c r="GE426" s="26"/>
      <c r="GF426" s="26"/>
      <c r="GG426" s="26"/>
      <c r="GH426" s="26"/>
      <c r="GI426" s="26"/>
      <c r="GJ426" s="26"/>
      <c r="GK426" s="26"/>
      <c r="GL426" s="26"/>
      <c r="GM426" s="26"/>
      <c r="GN426" s="26"/>
      <c r="GO426" s="26"/>
      <c r="GP426" s="26"/>
      <c r="GQ426" s="26"/>
      <c r="GR426" s="26"/>
      <c r="GS426" s="26"/>
      <c r="GT426" s="26"/>
      <c r="GU426" s="26"/>
      <c r="GV426" s="26"/>
      <c r="GW426" s="26"/>
      <c r="GX426" s="26"/>
      <c r="GY426" s="26"/>
      <c r="GZ426" s="26"/>
      <c r="HA426" s="26"/>
      <c r="HB426" s="26"/>
      <c r="HC426" s="26"/>
      <c r="HD426" s="26"/>
      <c r="HE426" s="26"/>
      <c r="HF426" s="26"/>
      <c r="HG426" s="26"/>
      <c r="HH426" s="26"/>
      <c r="HI426" s="26"/>
      <c r="HJ426" s="26"/>
      <c r="HK426" s="26"/>
      <c r="HL426" s="26"/>
      <c r="HM426" s="26"/>
      <c r="HN426" s="26"/>
      <c r="HO426" s="26"/>
      <c r="HP426" s="26"/>
      <c r="HQ426" s="26"/>
      <c r="HR426" s="26"/>
      <c r="HS426" s="26"/>
      <c r="HT426" s="26"/>
      <c r="HU426" s="26"/>
      <c r="HV426" s="26"/>
      <c r="HW426" s="26"/>
      <c r="HX426" s="26"/>
      <c r="HY426" s="26"/>
      <c r="HZ426" s="26"/>
      <c r="IA426" s="26"/>
      <c r="IB426" s="26"/>
      <c r="IC426" s="26"/>
      <c r="ID426" s="26"/>
      <c r="IE426" s="26"/>
      <c r="IF426" s="26"/>
      <c r="IG426" s="26"/>
      <c r="IH426" s="26"/>
      <c r="II426" s="26"/>
      <c r="IJ426" s="26"/>
      <c r="IK426" s="26"/>
      <c r="IL426" s="26"/>
      <c r="IM426" s="26"/>
      <c r="IN426" s="26"/>
      <c r="IO426" s="26"/>
      <c r="IP426" s="26"/>
      <c r="IQ426" s="26"/>
      <c r="IR426" s="26"/>
      <c r="IS426" s="26"/>
      <c r="IT426" s="26"/>
      <c r="IU426" s="26"/>
      <c r="IV426" s="26"/>
      <c r="IW426" s="26"/>
      <c r="IX426" s="26"/>
      <c r="IY426" s="26"/>
      <c r="IZ426" s="26"/>
      <c r="JA426" s="26"/>
      <c r="JB426" s="26"/>
      <c r="JC426" s="26"/>
      <c r="JD426" s="26"/>
      <c r="JE426" s="26"/>
      <c r="JF426" s="26"/>
      <c r="JG426" s="26"/>
      <c r="JH426" s="26"/>
      <c r="JI426" s="26"/>
      <c r="JJ426" s="26"/>
    </row>
    <row r="427" spans="1:270" s="6" customFormat="1" ht="20.100000000000001" customHeight="1" x14ac:dyDescent="0.25">
      <c r="A427" s="7"/>
      <c r="B427" s="20"/>
      <c r="C427" s="76"/>
      <c r="D427" s="76"/>
      <c r="E427" s="76"/>
      <c r="F427" s="7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  <c r="FJ427" s="26"/>
      <c r="FK427" s="26"/>
      <c r="FL427" s="26"/>
      <c r="FM427" s="26"/>
      <c r="FN427" s="26"/>
      <c r="FO427" s="26"/>
      <c r="FP427" s="26"/>
      <c r="FQ427" s="26"/>
      <c r="FR427" s="26"/>
      <c r="FS427" s="26"/>
      <c r="FT427" s="26"/>
      <c r="FU427" s="26"/>
      <c r="FV427" s="26"/>
      <c r="FW427" s="26"/>
      <c r="FX427" s="26"/>
      <c r="FY427" s="26"/>
      <c r="FZ427" s="26"/>
      <c r="GA427" s="26"/>
      <c r="GB427" s="26"/>
      <c r="GC427" s="26"/>
      <c r="GD427" s="26"/>
      <c r="GE427" s="26"/>
      <c r="GF427" s="26"/>
      <c r="GG427" s="26"/>
      <c r="GH427" s="26"/>
      <c r="GI427" s="26"/>
      <c r="GJ427" s="26"/>
      <c r="GK427" s="26"/>
      <c r="GL427" s="26"/>
      <c r="GM427" s="26"/>
      <c r="GN427" s="26"/>
      <c r="GO427" s="26"/>
      <c r="GP427" s="26"/>
      <c r="GQ427" s="26"/>
      <c r="GR427" s="26"/>
      <c r="GS427" s="26"/>
      <c r="GT427" s="26"/>
      <c r="GU427" s="26"/>
      <c r="GV427" s="26"/>
      <c r="GW427" s="26"/>
      <c r="GX427" s="26"/>
      <c r="GY427" s="26"/>
      <c r="GZ427" s="26"/>
      <c r="HA427" s="26"/>
      <c r="HB427" s="26"/>
      <c r="HC427" s="26"/>
      <c r="HD427" s="26"/>
      <c r="HE427" s="26"/>
      <c r="HF427" s="26"/>
      <c r="HG427" s="26"/>
      <c r="HH427" s="26"/>
      <c r="HI427" s="26"/>
      <c r="HJ427" s="26"/>
      <c r="HK427" s="26"/>
      <c r="HL427" s="26"/>
      <c r="HM427" s="26"/>
      <c r="HN427" s="26"/>
      <c r="HO427" s="26"/>
      <c r="HP427" s="26"/>
      <c r="HQ427" s="26"/>
      <c r="HR427" s="26"/>
      <c r="HS427" s="26"/>
      <c r="HT427" s="26"/>
      <c r="HU427" s="26"/>
      <c r="HV427" s="26"/>
      <c r="HW427" s="26"/>
      <c r="HX427" s="26"/>
      <c r="HY427" s="26"/>
      <c r="HZ427" s="26"/>
      <c r="IA427" s="26"/>
      <c r="IB427" s="26"/>
      <c r="IC427" s="26"/>
      <c r="ID427" s="26"/>
      <c r="IE427" s="26"/>
      <c r="IF427" s="26"/>
      <c r="IG427" s="26"/>
      <c r="IH427" s="26"/>
      <c r="II427" s="26"/>
      <c r="IJ427" s="26"/>
      <c r="IK427" s="26"/>
      <c r="IL427" s="26"/>
      <c r="IM427" s="26"/>
      <c r="IN427" s="26"/>
      <c r="IO427" s="26"/>
      <c r="IP427" s="26"/>
      <c r="IQ427" s="26"/>
      <c r="IR427" s="26"/>
      <c r="IS427" s="26"/>
      <c r="IT427" s="26"/>
      <c r="IU427" s="26"/>
      <c r="IV427" s="26"/>
      <c r="IW427" s="26"/>
      <c r="IX427" s="26"/>
      <c r="IY427" s="26"/>
      <c r="IZ427" s="26"/>
      <c r="JA427" s="26"/>
      <c r="JB427" s="26"/>
      <c r="JC427" s="26"/>
      <c r="JD427" s="26"/>
      <c r="JE427" s="26"/>
      <c r="JF427" s="26"/>
      <c r="JG427" s="26"/>
      <c r="JH427" s="26"/>
      <c r="JI427" s="26"/>
      <c r="JJ427" s="26"/>
    </row>
    <row r="428" spans="1:270" s="6" customFormat="1" ht="20.100000000000001" customHeight="1" x14ac:dyDescent="0.25">
      <c r="A428" s="7"/>
      <c r="B428" s="20"/>
      <c r="C428" s="76"/>
      <c r="D428" s="76"/>
      <c r="E428" s="76"/>
      <c r="F428" s="7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  <c r="FJ428" s="26"/>
      <c r="FK428" s="26"/>
      <c r="FL428" s="26"/>
      <c r="FM428" s="26"/>
      <c r="FN428" s="26"/>
      <c r="FO428" s="26"/>
      <c r="FP428" s="26"/>
      <c r="FQ428" s="26"/>
      <c r="FR428" s="26"/>
      <c r="FS428" s="26"/>
      <c r="FT428" s="26"/>
      <c r="FU428" s="26"/>
      <c r="FV428" s="26"/>
      <c r="FW428" s="26"/>
      <c r="FX428" s="26"/>
      <c r="FY428" s="26"/>
      <c r="FZ428" s="26"/>
      <c r="GA428" s="26"/>
      <c r="GB428" s="26"/>
      <c r="GC428" s="26"/>
      <c r="GD428" s="26"/>
      <c r="GE428" s="26"/>
      <c r="GF428" s="26"/>
      <c r="GG428" s="26"/>
      <c r="GH428" s="26"/>
      <c r="GI428" s="26"/>
      <c r="GJ428" s="26"/>
      <c r="GK428" s="26"/>
      <c r="GL428" s="26"/>
      <c r="GM428" s="26"/>
      <c r="GN428" s="26"/>
      <c r="GO428" s="26"/>
      <c r="GP428" s="26"/>
      <c r="GQ428" s="26"/>
      <c r="GR428" s="26"/>
      <c r="GS428" s="26"/>
      <c r="GT428" s="26"/>
      <c r="GU428" s="26"/>
      <c r="GV428" s="26"/>
      <c r="GW428" s="26"/>
      <c r="GX428" s="26"/>
      <c r="GY428" s="26"/>
      <c r="GZ428" s="26"/>
      <c r="HA428" s="26"/>
      <c r="HB428" s="26"/>
      <c r="HC428" s="26"/>
      <c r="HD428" s="26"/>
      <c r="HE428" s="26"/>
      <c r="HF428" s="26"/>
      <c r="HG428" s="26"/>
      <c r="HH428" s="26"/>
      <c r="HI428" s="26"/>
      <c r="HJ428" s="26"/>
      <c r="HK428" s="26"/>
      <c r="HL428" s="26"/>
      <c r="HM428" s="26"/>
      <c r="HN428" s="26"/>
      <c r="HO428" s="26"/>
      <c r="HP428" s="26"/>
      <c r="HQ428" s="26"/>
      <c r="HR428" s="26"/>
      <c r="HS428" s="26"/>
      <c r="HT428" s="26"/>
      <c r="HU428" s="26"/>
      <c r="HV428" s="26"/>
      <c r="HW428" s="26"/>
      <c r="HX428" s="26"/>
      <c r="HY428" s="26"/>
      <c r="HZ428" s="26"/>
      <c r="IA428" s="26"/>
      <c r="IB428" s="26"/>
      <c r="IC428" s="26"/>
      <c r="ID428" s="26"/>
      <c r="IE428" s="26"/>
      <c r="IF428" s="26"/>
      <c r="IG428" s="26"/>
      <c r="IH428" s="26"/>
      <c r="II428" s="26"/>
      <c r="IJ428" s="26"/>
      <c r="IK428" s="26"/>
      <c r="IL428" s="26"/>
      <c r="IM428" s="26"/>
      <c r="IN428" s="26"/>
      <c r="IO428" s="26"/>
      <c r="IP428" s="26"/>
      <c r="IQ428" s="26"/>
      <c r="IR428" s="26"/>
      <c r="IS428" s="26"/>
      <c r="IT428" s="26"/>
      <c r="IU428" s="26"/>
      <c r="IV428" s="26"/>
      <c r="IW428" s="26"/>
      <c r="IX428" s="26"/>
      <c r="IY428" s="26"/>
      <c r="IZ428" s="26"/>
      <c r="JA428" s="26"/>
      <c r="JB428" s="26"/>
      <c r="JC428" s="26"/>
      <c r="JD428" s="26"/>
      <c r="JE428" s="26"/>
      <c r="JF428" s="26"/>
      <c r="JG428" s="26"/>
      <c r="JH428" s="26"/>
      <c r="JI428" s="26"/>
      <c r="JJ428" s="26"/>
    </row>
    <row r="429" spans="1:270" s="6" customFormat="1" ht="20.100000000000001" customHeight="1" x14ac:dyDescent="0.25">
      <c r="A429" s="7"/>
      <c r="B429" s="20"/>
      <c r="C429" s="76"/>
      <c r="D429" s="76"/>
      <c r="E429" s="76"/>
      <c r="F429" s="7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  <c r="FJ429" s="26"/>
      <c r="FK429" s="26"/>
      <c r="FL429" s="26"/>
      <c r="FM429" s="26"/>
      <c r="FN429" s="26"/>
      <c r="FO429" s="26"/>
      <c r="FP429" s="26"/>
      <c r="FQ429" s="26"/>
      <c r="FR429" s="26"/>
      <c r="FS429" s="26"/>
      <c r="FT429" s="26"/>
      <c r="FU429" s="26"/>
      <c r="FV429" s="26"/>
      <c r="FW429" s="26"/>
      <c r="FX429" s="26"/>
      <c r="FY429" s="26"/>
      <c r="FZ429" s="26"/>
      <c r="GA429" s="26"/>
      <c r="GB429" s="26"/>
      <c r="GC429" s="26"/>
      <c r="GD429" s="26"/>
      <c r="GE429" s="26"/>
      <c r="GF429" s="26"/>
      <c r="GG429" s="26"/>
      <c r="GH429" s="26"/>
      <c r="GI429" s="26"/>
      <c r="GJ429" s="26"/>
      <c r="GK429" s="26"/>
      <c r="GL429" s="26"/>
      <c r="GM429" s="26"/>
      <c r="GN429" s="26"/>
      <c r="GO429" s="26"/>
      <c r="GP429" s="26"/>
      <c r="GQ429" s="26"/>
      <c r="GR429" s="26"/>
      <c r="GS429" s="26"/>
      <c r="GT429" s="26"/>
      <c r="GU429" s="26"/>
      <c r="GV429" s="26"/>
      <c r="GW429" s="26"/>
      <c r="GX429" s="26"/>
      <c r="GY429" s="26"/>
      <c r="GZ429" s="26"/>
      <c r="HA429" s="26"/>
      <c r="HB429" s="26"/>
      <c r="HC429" s="26"/>
      <c r="HD429" s="26"/>
      <c r="HE429" s="26"/>
      <c r="HF429" s="26"/>
      <c r="HG429" s="26"/>
      <c r="HH429" s="26"/>
      <c r="HI429" s="26"/>
      <c r="HJ429" s="26"/>
      <c r="HK429" s="26"/>
      <c r="HL429" s="26"/>
      <c r="HM429" s="26"/>
      <c r="HN429" s="26"/>
      <c r="HO429" s="26"/>
      <c r="HP429" s="26"/>
      <c r="HQ429" s="26"/>
      <c r="HR429" s="26"/>
      <c r="HS429" s="26"/>
      <c r="HT429" s="26"/>
      <c r="HU429" s="26"/>
      <c r="HV429" s="26"/>
      <c r="HW429" s="26"/>
      <c r="HX429" s="26"/>
      <c r="HY429" s="26"/>
      <c r="HZ429" s="26"/>
      <c r="IA429" s="26"/>
      <c r="IB429" s="26"/>
      <c r="IC429" s="26"/>
      <c r="ID429" s="26"/>
      <c r="IE429" s="26"/>
      <c r="IF429" s="26"/>
      <c r="IG429" s="26"/>
      <c r="IH429" s="26"/>
      <c r="II429" s="26"/>
      <c r="IJ429" s="26"/>
      <c r="IK429" s="26"/>
      <c r="IL429" s="26"/>
      <c r="IM429" s="26"/>
      <c r="IN429" s="26"/>
      <c r="IO429" s="26"/>
      <c r="IP429" s="26"/>
      <c r="IQ429" s="26"/>
      <c r="IR429" s="26"/>
      <c r="IS429" s="26"/>
      <c r="IT429" s="26"/>
      <c r="IU429" s="26"/>
      <c r="IV429" s="26"/>
      <c r="IW429" s="26"/>
      <c r="IX429" s="26"/>
      <c r="IY429" s="26"/>
      <c r="IZ429" s="26"/>
      <c r="JA429" s="26"/>
      <c r="JB429" s="26"/>
      <c r="JC429" s="26"/>
      <c r="JD429" s="26"/>
      <c r="JE429" s="26"/>
      <c r="JF429" s="26"/>
      <c r="JG429" s="26"/>
      <c r="JH429" s="26"/>
      <c r="JI429" s="26"/>
      <c r="JJ429" s="26"/>
    </row>
    <row r="430" spans="1:270" s="6" customFormat="1" ht="20.100000000000001" customHeight="1" x14ac:dyDescent="0.25">
      <c r="A430" s="7"/>
      <c r="B430" s="20"/>
      <c r="C430" s="76"/>
      <c r="D430" s="76"/>
      <c r="E430" s="76"/>
      <c r="F430" s="7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  <c r="FJ430" s="26"/>
      <c r="FK430" s="26"/>
      <c r="FL430" s="26"/>
      <c r="FM430" s="26"/>
      <c r="FN430" s="26"/>
      <c r="FO430" s="26"/>
      <c r="FP430" s="26"/>
      <c r="FQ430" s="26"/>
      <c r="FR430" s="26"/>
      <c r="FS430" s="26"/>
      <c r="FT430" s="26"/>
      <c r="FU430" s="26"/>
      <c r="FV430" s="26"/>
      <c r="FW430" s="26"/>
      <c r="FX430" s="26"/>
      <c r="FY430" s="26"/>
      <c r="FZ430" s="26"/>
      <c r="GA430" s="26"/>
      <c r="GB430" s="26"/>
      <c r="GC430" s="26"/>
      <c r="GD430" s="26"/>
      <c r="GE430" s="26"/>
      <c r="GF430" s="26"/>
      <c r="GG430" s="26"/>
      <c r="GH430" s="26"/>
      <c r="GI430" s="26"/>
      <c r="GJ430" s="26"/>
      <c r="GK430" s="26"/>
      <c r="GL430" s="26"/>
      <c r="GM430" s="26"/>
      <c r="GN430" s="26"/>
      <c r="GO430" s="26"/>
      <c r="GP430" s="26"/>
      <c r="GQ430" s="26"/>
      <c r="GR430" s="26"/>
      <c r="GS430" s="26"/>
      <c r="GT430" s="26"/>
      <c r="GU430" s="26"/>
      <c r="GV430" s="26"/>
      <c r="GW430" s="26"/>
      <c r="GX430" s="26"/>
      <c r="GY430" s="26"/>
      <c r="GZ430" s="26"/>
      <c r="HA430" s="26"/>
      <c r="HB430" s="26"/>
      <c r="HC430" s="26"/>
      <c r="HD430" s="26"/>
      <c r="HE430" s="26"/>
      <c r="HF430" s="26"/>
      <c r="HG430" s="26"/>
      <c r="HH430" s="26"/>
      <c r="HI430" s="26"/>
      <c r="HJ430" s="26"/>
      <c r="HK430" s="26"/>
      <c r="HL430" s="26"/>
      <c r="HM430" s="26"/>
      <c r="HN430" s="26"/>
      <c r="HO430" s="26"/>
      <c r="HP430" s="26"/>
      <c r="HQ430" s="26"/>
      <c r="HR430" s="26"/>
      <c r="HS430" s="26"/>
      <c r="HT430" s="26"/>
      <c r="HU430" s="26"/>
      <c r="HV430" s="26"/>
      <c r="HW430" s="26"/>
      <c r="HX430" s="26"/>
      <c r="HY430" s="26"/>
      <c r="HZ430" s="26"/>
      <c r="IA430" s="26"/>
      <c r="IB430" s="26"/>
      <c r="IC430" s="26"/>
      <c r="ID430" s="26"/>
      <c r="IE430" s="26"/>
      <c r="IF430" s="26"/>
      <c r="IG430" s="26"/>
      <c r="IH430" s="26"/>
      <c r="II430" s="26"/>
      <c r="IJ430" s="26"/>
      <c r="IK430" s="26"/>
      <c r="IL430" s="26"/>
      <c r="IM430" s="26"/>
      <c r="IN430" s="26"/>
      <c r="IO430" s="26"/>
      <c r="IP430" s="26"/>
      <c r="IQ430" s="26"/>
      <c r="IR430" s="26"/>
      <c r="IS430" s="26"/>
      <c r="IT430" s="26"/>
      <c r="IU430" s="26"/>
      <c r="IV430" s="26"/>
      <c r="IW430" s="26"/>
      <c r="IX430" s="26"/>
      <c r="IY430" s="26"/>
      <c r="IZ430" s="26"/>
      <c r="JA430" s="26"/>
      <c r="JB430" s="26"/>
      <c r="JC430" s="26"/>
      <c r="JD430" s="26"/>
      <c r="JE430" s="26"/>
      <c r="JF430" s="26"/>
      <c r="JG430" s="26"/>
      <c r="JH430" s="26"/>
      <c r="JI430" s="26"/>
      <c r="JJ430" s="26"/>
    </row>
    <row r="431" spans="1:270" s="6" customFormat="1" ht="20.100000000000001" customHeight="1" x14ac:dyDescent="0.25">
      <c r="A431" s="7"/>
      <c r="B431" s="20"/>
      <c r="C431" s="76"/>
      <c r="D431" s="76"/>
      <c r="E431" s="76"/>
      <c r="F431" s="7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  <c r="FJ431" s="26"/>
      <c r="FK431" s="26"/>
      <c r="FL431" s="26"/>
      <c r="FM431" s="26"/>
      <c r="FN431" s="26"/>
      <c r="FO431" s="26"/>
      <c r="FP431" s="26"/>
      <c r="FQ431" s="26"/>
      <c r="FR431" s="26"/>
      <c r="FS431" s="26"/>
      <c r="FT431" s="26"/>
      <c r="FU431" s="26"/>
      <c r="FV431" s="26"/>
      <c r="FW431" s="26"/>
      <c r="FX431" s="26"/>
      <c r="FY431" s="26"/>
      <c r="FZ431" s="26"/>
      <c r="GA431" s="26"/>
      <c r="GB431" s="26"/>
      <c r="GC431" s="26"/>
      <c r="GD431" s="26"/>
      <c r="GE431" s="26"/>
      <c r="GF431" s="26"/>
      <c r="GG431" s="26"/>
      <c r="GH431" s="26"/>
      <c r="GI431" s="26"/>
      <c r="GJ431" s="26"/>
      <c r="GK431" s="26"/>
      <c r="GL431" s="26"/>
      <c r="GM431" s="26"/>
      <c r="GN431" s="26"/>
      <c r="GO431" s="26"/>
      <c r="GP431" s="26"/>
      <c r="GQ431" s="26"/>
      <c r="GR431" s="26"/>
      <c r="GS431" s="26"/>
      <c r="GT431" s="26"/>
      <c r="GU431" s="26"/>
      <c r="GV431" s="26"/>
      <c r="GW431" s="26"/>
      <c r="GX431" s="26"/>
      <c r="GY431" s="26"/>
      <c r="GZ431" s="26"/>
      <c r="HA431" s="26"/>
      <c r="HB431" s="26"/>
      <c r="HC431" s="26"/>
      <c r="HD431" s="26"/>
      <c r="HE431" s="26"/>
      <c r="HF431" s="26"/>
      <c r="HG431" s="26"/>
      <c r="HH431" s="26"/>
      <c r="HI431" s="26"/>
      <c r="HJ431" s="26"/>
      <c r="HK431" s="26"/>
      <c r="HL431" s="26"/>
      <c r="HM431" s="26"/>
      <c r="HN431" s="26"/>
      <c r="HO431" s="26"/>
      <c r="HP431" s="26"/>
      <c r="HQ431" s="26"/>
      <c r="HR431" s="26"/>
      <c r="HS431" s="26"/>
      <c r="HT431" s="26"/>
      <c r="HU431" s="26"/>
      <c r="HV431" s="26"/>
      <c r="HW431" s="26"/>
      <c r="HX431" s="26"/>
      <c r="HY431" s="26"/>
      <c r="HZ431" s="26"/>
      <c r="IA431" s="26"/>
      <c r="IB431" s="26"/>
      <c r="IC431" s="26"/>
      <c r="ID431" s="26"/>
      <c r="IE431" s="26"/>
      <c r="IF431" s="26"/>
      <c r="IG431" s="26"/>
      <c r="IH431" s="26"/>
      <c r="II431" s="26"/>
      <c r="IJ431" s="26"/>
      <c r="IK431" s="26"/>
      <c r="IL431" s="26"/>
      <c r="IM431" s="26"/>
      <c r="IN431" s="26"/>
      <c r="IO431" s="26"/>
      <c r="IP431" s="26"/>
      <c r="IQ431" s="26"/>
      <c r="IR431" s="26"/>
      <c r="IS431" s="26"/>
      <c r="IT431" s="26"/>
      <c r="IU431" s="26"/>
      <c r="IV431" s="26"/>
      <c r="IW431" s="26"/>
      <c r="IX431" s="26"/>
      <c r="IY431" s="26"/>
      <c r="IZ431" s="26"/>
      <c r="JA431" s="26"/>
      <c r="JB431" s="26"/>
      <c r="JC431" s="26"/>
      <c r="JD431" s="26"/>
      <c r="JE431" s="26"/>
      <c r="JF431" s="26"/>
      <c r="JG431" s="26"/>
      <c r="JH431" s="26"/>
      <c r="JI431" s="26"/>
      <c r="JJ431" s="26"/>
    </row>
    <row r="432" spans="1:270" s="6" customFormat="1" ht="20.100000000000001" customHeight="1" x14ac:dyDescent="0.25">
      <c r="A432" s="7"/>
      <c r="B432" s="20"/>
      <c r="C432" s="76"/>
      <c r="D432" s="76"/>
      <c r="E432" s="76"/>
      <c r="F432" s="7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  <c r="FJ432" s="26"/>
      <c r="FK432" s="26"/>
      <c r="FL432" s="26"/>
      <c r="FM432" s="26"/>
      <c r="FN432" s="26"/>
      <c r="FO432" s="26"/>
      <c r="FP432" s="26"/>
      <c r="FQ432" s="26"/>
      <c r="FR432" s="26"/>
      <c r="FS432" s="26"/>
      <c r="FT432" s="26"/>
      <c r="FU432" s="26"/>
      <c r="FV432" s="26"/>
      <c r="FW432" s="26"/>
      <c r="FX432" s="26"/>
      <c r="FY432" s="26"/>
      <c r="FZ432" s="26"/>
      <c r="GA432" s="26"/>
      <c r="GB432" s="26"/>
      <c r="GC432" s="26"/>
      <c r="GD432" s="26"/>
      <c r="GE432" s="26"/>
      <c r="GF432" s="26"/>
      <c r="GG432" s="26"/>
      <c r="GH432" s="26"/>
      <c r="GI432" s="26"/>
      <c r="GJ432" s="26"/>
      <c r="GK432" s="26"/>
      <c r="GL432" s="26"/>
      <c r="GM432" s="26"/>
      <c r="GN432" s="26"/>
      <c r="GO432" s="26"/>
      <c r="GP432" s="26"/>
      <c r="GQ432" s="26"/>
      <c r="GR432" s="26"/>
      <c r="GS432" s="26"/>
      <c r="GT432" s="26"/>
      <c r="GU432" s="26"/>
      <c r="GV432" s="26"/>
      <c r="GW432" s="26"/>
      <c r="GX432" s="26"/>
      <c r="GY432" s="26"/>
      <c r="GZ432" s="26"/>
      <c r="HA432" s="26"/>
      <c r="HB432" s="26"/>
      <c r="HC432" s="26"/>
      <c r="HD432" s="26"/>
      <c r="HE432" s="26"/>
      <c r="HF432" s="26"/>
      <c r="HG432" s="26"/>
      <c r="HH432" s="26"/>
      <c r="HI432" s="26"/>
      <c r="HJ432" s="26"/>
      <c r="HK432" s="26"/>
      <c r="HL432" s="26"/>
      <c r="HM432" s="26"/>
      <c r="HN432" s="26"/>
      <c r="HO432" s="26"/>
      <c r="HP432" s="26"/>
      <c r="HQ432" s="26"/>
      <c r="HR432" s="26"/>
      <c r="HS432" s="26"/>
      <c r="HT432" s="26"/>
      <c r="HU432" s="26"/>
      <c r="HV432" s="26"/>
      <c r="HW432" s="26"/>
      <c r="HX432" s="26"/>
      <c r="HY432" s="26"/>
      <c r="HZ432" s="26"/>
      <c r="IA432" s="26"/>
      <c r="IB432" s="26"/>
      <c r="IC432" s="26"/>
      <c r="ID432" s="26"/>
      <c r="IE432" s="26"/>
      <c r="IF432" s="26"/>
      <c r="IG432" s="26"/>
      <c r="IH432" s="26"/>
      <c r="II432" s="26"/>
      <c r="IJ432" s="26"/>
      <c r="IK432" s="26"/>
      <c r="IL432" s="26"/>
      <c r="IM432" s="26"/>
      <c r="IN432" s="26"/>
      <c r="IO432" s="26"/>
      <c r="IP432" s="26"/>
      <c r="IQ432" s="26"/>
      <c r="IR432" s="26"/>
      <c r="IS432" s="26"/>
      <c r="IT432" s="26"/>
      <c r="IU432" s="26"/>
      <c r="IV432" s="26"/>
      <c r="IW432" s="26"/>
      <c r="IX432" s="26"/>
      <c r="IY432" s="26"/>
      <c r="IZ432" s="26"/>
      <c r="JA432" s="26"/>
      <c r="JB432" s="26"/>
      <c r="JC432" s="26"/>
      <c r="JD432" s="26"/>
      <c r="JE432" s="26"/>
      <c r="JF432" s="26"/>
      <c r="JG432" s="26"/>
      <c r="JH432" s="26"/>
      <c r="JI432" s="26"/>
      <c r="JJ432" s="26"/>
    </row>
    <row r="433" spans="1:270" s="6" customFormat="1" ht="20.100000000000001" customHeight="1" x14ac:dyDescent="0.25">
      <c r="A433" s="7"/>
      <c r="B433" s="20"/>
      <c r="C433" s="76"/>
      <c r="D433" s="76"/>
      <c r="E433" s="76"/>
      <c r="F433" s="7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  <c r="FJ433" s="26"/>
      <c r="FK433" s="26"/>
      <c r="FL433" s="26"/>
      <c r="FM433" s="26"/>
      <c r="FN433" s="26"/>
      <c r="FO433" s="26"/>
      <c r="FP433" s="26"/>
      <c r="FQ433" s="26"/>
      <c r="FR433" s="26"/>
      <c r="FS433" s="26"/>
      <c r="FT433" s="26"/>
      <c r="FU433" s="26"/>
      <c r="FV433" s="26"/>
      <c r="FW433" s="26"/>
      <c r="FX433" s="26"/>
      <c r="FY433" s="26"/>
      <c r="FZ433" s="26"/>
      <c r="GA433" s="26"/>
      <c r="GB433" s="26"/>
      <c r="GC433" s="26"/>
      <c r="GD433" s="26"/>
      <c r="GE433" s="26"/>
      <c r="GF433" s="26"/>
      <c r="GG433" s="26"/>
      <c r="GH433" s="26"/>
      <c r="GI433" s="26"/>
      <c r="GJ433" s="26"/>
      <c r="GK433" s="26"/>
      <c r="GL433" s="26"/>
      <c r="GM433" s="26"/>
      <c r="GN433" s="26"/>
      <c r="GO433" s="26"/>
      <c r="GP433" s="26"/>
      <c r="GQ433" s="26"/>
      <c r="GR433" s="26"/>
      <c r="GS433" s="26"/>
      <c r="GT433" s="26"/>
      <c r="GU433" s="26"/>
      <c r="GV433" s="26"/>
      <c r="GW433" s="26"/>
      <c r="GX433" s="26"/>
      <c r="GY433" s="26"/>
      <c r="GZ433" s="26"/>
      <c r="HA433" s="26"/>
      <c r="HB433" s="26"/>
      <c r="HC433" s="26"/>
      <c r="HD433" s="26"/>
      <c r="HE433" s="26"/>
      <c r="HF433" s="26"/>
      <c r="HG433" s="26"/>
      <c r="HH433" s="26"/>
      <c r="HI433" s="26"/>
      <c r="HJ433" s="26"/>
      <c r="HK433" s="26"/>
      <c r="HL433" s="26"/>
      <c r="HM433" s="26"/>
      <c r="HN433" s="26"/>
      <c r="HO433" s="26"/>
      <c r="HP433" s="26"/>
      <c r="HQ433" s="26"/>
      <c r="HR433" s="26"/>
      <c r="HS433" s="26"/>
      <c r="HT433" s="26"/>
      <c r="HU433" s="26"/>
      <c r="HV433" s="26"/>
      <c r="HW433" s="26"/>
      <c r="HX433" s="26"/>
      <c r="HY433" s="26"/>
      <c r="HZ433" s="26"/>
      <c r="IA433" s="26"/>
      <c r="IB433" s="26"/>
      <c r="IC433" s="26"/>
      <c r="ID433" s="26"/>
      <c r="IE433" s="26"/>
      <c r="IF433" s="26"/>
      <c r="IG433" s="26"/>
      <c r="IH433" s="26"/>
      <c r="II433" s="26"/>
      <c r="IJ433" s="26"/>
      <c r="IK433" s="26"/>
      <c r="IL433" s="26"/>
      <c r="IM433" s="26"/>
      <c r="IN433" s="26"/>
      <c r="IO433" s="26"/>
      <c r="IP433" s="26"/>
      <c r="IQ433" s="26"/>
      <c r="IR433" s="26"/>
      <c r="IS433" s="26"/>
      <c r="IT433" s="26"/>
      <c r="IU433" s="26"/>
      <c r="IV433" s="26"/>
      <c r="IW433" s="26"/>
      <c r="IX433" s="26"/>
      <c r="IY433" s="26"/>
      <c r="IZ433" s="26"/>
      <c r="JA433" s="26"/>
      <c r="JB433" s="26"/>
      <c r="JC433" s="26"/>
      <c r="JD433" s="26"/>
      <c r="JE433" s="26"/>
      <c r="JF433" s="26"/>
      <c r="JG433" s="26"/>
      <c r="JH433" s="26"/>
      <c r="JI433" s="26"/>
      <c r="JJ433" s="26"/>
    </row>
    <row r="434" spans="1:270" s="6" customFormat="1" ht="20.100000000000001" customHeight="1" x14ac:dyDescent="0.25">
      <c r="A434" s="7"/>
      <c r="B434" s="20"/>
      <c r="C434" s="76"/>
      <c r="D434" s="76"/>
      <c r="E434" s="76"/>
      <c r="F434" s="7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  <c r="FJ434" s="26"/>
      <c r="FK434" s="26"/>
      <c r="FL434" s="26"/>
      <c r="FM434" s="26"/>
      <c r="FN434" s="26"/>
      <c r="FO434" s="26"/>
      <c r="FP434" s="26"/>
      <c r="FQ434" s="26"/>
      <c r="FR434" s="26"/>
      <c r="FS434" s="26"/>
      <c r="FT434" s="26"/>
      <c r="FU434" s="26"/>
      <c r="FV434" s="26"/>
      <c r="FW434" s="26"/>
      <c r="FX434" s="26"/>
      <c r="FY434" s="26"/>
      <c r="FZ434" s="26"/>
      <c r="GA434" s="26"/>
      <c r="GB434" s="26"/>
      <c r="GC434" s="26"/>
      <c r="GD434" s="26"/>
      <c r="GE434" s="26"/>
      <c r="GF434" s="26"/>
      <c r="GG434" s="26"/>
      <c r="GH434" s="26"/>
      <c r="GI434" s="26"/>
      <c r="GJ434" s="26"/>
      <c r="GK434" s="26"/>
      <c r="GL434" s="26"/>
      <c r="GM434" s="26"/>
      <c r="GN434" s="26"/>
      <c r="GO434" s="26"/>
      <c r="GP434" s="26"/>
      <c r="GQ434" s="26"/>
      <c r="GR434" s="26"/>
      <c r="GS434" s="26"/>
      <c r="GT434" s="26"/>
      <c r="GU434" s="26"/>
      <c r="GV434" s="26"/>
      <c r="GW434" s="26"/>
      <c r="GX434" s="26"/>
      <c r="GY434" s="26"/>
      <c r="GZ434" s="26"/>
      <c r="HA434" s="26"/>
      <c r="HB434" s="26"/>
      <c r="HC434" s="26"/>
      <c r="HD434" s="26"/>
      <c r="HE434" s="26"/>
      <c r="HF434" s="26"/>
      <c r="HG434" s="26"/>
      <c r="HH434" s="26"/>
      <c r="HI434" s="26"/>
      <c r="HJ434" s="26"/>
      <c r="HK434" s="26"/>
      <c r="HL434" s="26"/>
      <c r="HM434" s="26"/>
      <c r="HN434" s="26"/>
      <c r="HO434" s="26"/>
      <c r="HP434" s="26"/>
      <c r="HQ434" s="26"/>
      <c r="HR434" s="26"/>
      <c r="HS434" s="26"/>
      <c r="HT434" s="26"/>
      <c r="HU434" s="26"/>
      <c r="HV434" s="26"/>
      <c r="HW434" s="26"/>
      <c r="HX434" s="26"/>
      <c r="HY434" s="26"/>
      <c r="HZ434" s="26"/>
      <c r="IA434" s="26"/>
      <c r="IB434" s="26"/>
      <c r="IC434" s="26"/>
      <c r="ID434" s="26"/>
      <c r="IE434" s="26"/>
      <c r="IF434" s="26"/>
      <c r="IG434" s="26"/>
      <c r="IH434" s="26"/>
      <c r="II434" s="26"/>
      <c r="IJ434" s="26"/>
      <c r="IK434" s="26"/>
      <c r="IL434" s="26"/>
      <c r="IM434" s="26"/>
      <c r="IN434" s="26"/>
      <c r="IO434" s="26"/>
      <c r="IP434" s="26"/>
      <c r="IQ434" s="26"/>
      <c r="IR434" s="26"/>
      <c r="IS434" s="26"/>
      <c r="IT434" s="26"/>
      <c r="IU434" s="26"/>
      <c r="IV434" s="26"/>
      <c r="IW434" s="26"/>
      <c r="IX434" s="26"/>
      <c r="IY434" s="26"/>
      <c r="IZ434" s="26"/>
      <c r="JA434" s="26"/>
      <c r="JB434" s="26"/>
      <c r="JC434" s="26"/>
      <c r="JD434" s="26"/>
      <c r="JE434" s="26"/>
      <c r="JF434" s="26"/>
      <c r="JG434" s="26"/>
      <c r="JH434" s="26"/>
      <c r="JI434" s="26"/>
      <c r="JJ434" s="26"/>
    </row>
    <row r="435" spans="1:270" s="6" customFormat="1" ht="20.100000000000001" customHeight="1" x14ac:dyDescent="0.25">
      <c r="A435" s="7"/>
      <c r="B435" s="20"/>
      <c r="C435" s="76"/>
      <c r="D435" s="76"/>
      <c r="E435" s="76"/>
      <c r="F435" s="7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  <c r="FJ435" s="26"/>
      <c r="FK435" s="26"/>
      <c r="FL435" s="26"/>
      <c r="FM435" s="26"/>
      <c r="FN435" s="26"/>
      <c r="FO435" s="26"/>
      <c r="FP435" s="26"/>
      <c r="FQ435" s="26"/>
      <c r="FR435" s="26"/>
      <c r="FS435" s="26"/>
      <c r="FT435" s="26"/>
      <c r="FU435" s="26"/>
      <c r="FV435" s="26"/>
      <c r="FW435" s="26"/>
      <c r="FX435" s="26"/>
      <c r="FY435" s="26"/>
      <c r="FZ435" s="26"/>
      <c r="GA435" s="26"/>
      <c r="GB435" s="26"/>
      <c r="GC435" s="26"/>
      <c r="GD435" s="26"/>
      <c r="GE435" s="26"/>
      <c r="GF435" s="26"/>
      <c r="GG435" s="26"/>
      <c r="GH435" s="26"/>
      <c r="GI435" s="26"/>
      <c r="GJ435" s="26"/>
      <c r="GK435" s="26"/>
      <c r="GL435" s="26"/>
      <c r="GM435" s="26"/>
      <c r="GN435" s="26"/>
      <c r="GO435" s="26"/>
      <c r="GP435" s="26"/>
      <c r="GQ435" s="26"/>
      <c r="GR435" s="26"/>
      <c r="GS435" s="26"/>
      <c r="GT435" s="26"/>
      <c r="GU435" s="26"/>
      <c r="GV435" s="26"/>
      <c r="GW435" s="26"/>
      <c r="GX435" s="26"/>
      <c r="GY435" s="26"/>
      <c r="GZ435" s="26"/>
      <c r="HA435" s="26"/>
      <c r="HB435" s="26"/>
      <c r="HC435" s="26"/>
      <c r="HD435" s="26"/>
      <c r="HE435" s="26"/>
      <c r="HF435" s="26"/>
      <c r="HG435" s="26"/>
      <c r="HH435" s="26"/>
      <c r="HI435" s="26"/>
      <c r="HJ435" s="26"/>
      <c r="HK435" s="26"/>
      <c r="HL435" s="26"/>
      <c r="HM435" s="26"/>
      <c r="HN435" s="26"/>
      <c r="HO435" s="26"/>
      <c r="HP435" s="26"/>
      <c r="HQ435" s="26"/>
      <c r="HR435" s="26"/>
      <c r="HS435" s="26"/>
      <c r="HT435" s="26"/>
      <c r="HU435" s="26"/>
      <c r="HV435" s="26"/>
      <c r="HW435" s="26"/>
      <c r="HX435" s="26"/>
      <c r="HY435" s="26"/>
      <c r="HZ435" s="26"/>
      <c r="IA435" s="26"/>
      <c r="IB435" s="26"/>
      <c r="IC435" s="26"/>
      <c r="ID435" s="26"/>
      <c r="IE435" s="26"/>
      <c r="IF435" s="26"/>
      <c r="IG435" s="26"/>
      <c r="IH435" s="26"/>
      <c r="II435" s="26"/>
      <c r="IJ435" s="26"/>
      <c r="IK435" s="26"/>
      <c r="IL435" s="26"/>
      <c r="IM435" s="26"/>
      <c r="IN435" s="26"/>
      <c r="IO435" s="26"/>
      <c r="IP435" s="26"/>
      <c r="IQ435" s="26"/>
      <c r="IR435" s="26"/>
      <c r="IS435" s="26"/>
      <c r="IT435" s="26"/>
      <c r="IU435" s="26"/>
      <c r="IV435" s="26"/>
      <c r="IW435" s="26"/>
      <c r="IX435" s="26"/>
      <c r="IY435" s="26"/>
      <c r="IZ435" s="26"/>
      <c r="JA435" s="26"/>
      <c r="JB435" s="26"/>
      <c r="JC435" s="26"/>
      <c r="JD435" s="26"/>
      <c r="JE435" s="26"/>
      <c r="JF435" s="26"/>
      <c r="JG435" s="26"/>
      <c r="JH435" s="26"/>
      <c r="JI435" s="26"/>
      <c r="JJ435" s="26"/>
    </row>
    <row r="436" spans="1:270" s="6" customFormat="1" ht="20.100000000000001" customHeight="1" x14ac:dyDescent="0.25">
      <c r="A436" s="7"/>
      <c r="B436" s="20"/>
      <c r="C436" s="76"/>
      <c r="D436" s="76"/>
      <c r="E436" s="76"/>
      <c r="F436" s="7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  <c r="FJ436" s="26"/>
      <c r="FK436" s="26"/>
      <c r="FL436" s="26"/>
      <c r="FM436" s="26"/>
      <c r="FN436" s="26"/>
      <c r="FO436" s="26"/>
      <c r="FP436" s="26"/>
      <c r="FQ436" s="26"/>
      <c r="FR436" s="26"/>
      <c r="FS436" s="26"/>
      <c r="FT436" s="26"/>
      <c r="FU436" s="26"/>
      <c r="FV436" s="26"/>
      <c r="FW436" s="26"/>
      <c r="FX436" s="26"/>
      <c r="FY436" s="26"/>
      <c r="FZ436" s="26"/>
      <c r="GA436" s="26"/>
      <c r="GB436" s="26"/>
      <c r="GC436" s="26"/>
      <c r="GD436" s="26"/>
      <c r="GE436" s="26"/>
      <c r="GF436" s="26"/>
      <c r="GG436" s="26"/>
      <c r="GH436" s="26"/>
      <c r="GI436" s="26"/>
      <c r="GJ436" s="26"/>
      <c r="GK436" s="26"/>
      <c r="GL436" s="26"/>
      <c r="GM436" s="26"/>
      <c r="GN436" s="26"/>
      <c r="GO436" s="26"/>
      <c r="GP436" s="26"/>
      <c r="GQ436" s="26"/>
      <c r="GR436" s="26"/>
      <c r="GS436" s="26"/>
      <c r="GT436" s="26"/>
      <c r="GU436" s="26"/>
      <c r="GV436" s="26"/>
      <c r="GW436" s="26"/>
      <c r="GX436" s="26"/>
      <c r="GY436" s="26"/>
      <c r="GZ436" s="26"/>
      <c r="HA436" s="26"/>
      <c r="HB436" s="26"/>
      <c r="HC436" s="26"/>
      <c r="HD436" s="26"/>
      <c r="HE436" s="26"/>
      <c r="HF436" s="26"/>
      <c r="HG436" s="26"/>
      <c r="HH436" s="26"/>
      <c r="HI436" s="26"/>
      <c r="HJ436" s="26"/>
      <c r="HK436" s="26"/>
      <c r="HL436" s="26"/>
      <c r="HM436" s="26"/>
      <c r="HN436" s="26"/>
      <c r="HO436" s="26"/>
      <c r="HP436" s="26"/>
      <c r="HQ436" s="26"/>
      <c r="HR436" s="26"/>
      <c r="HS436" s="26"/>
      <c r="HT436" s="26"/>
      <c r="HU436" s="26"/>
      <c r="HV436" s="26"/>
      <c r="HW436" s="26"/>
      <c r="HX436" s="26"/>
      <c r="HY436" s="26"/>
      <c r="HZ436" s="26"/>
      <c r="IA436" s="26"/>
      <c r="IB436" s="26"/>
      <c r="IC436" s="26"/>
      <c r="ID436" s="26"/>
      <c r="IE436" s="26"/>
      <c r="IF436" s="26"/>
      <c r="IG436" s="26"/>
      <c r="IH436" s="26"/>
      <c r="II436" s="26"/>
      <c r="IJ436" s="26"/>
      <c r="IK436" s="26"/>
      <c r="IL436" s="26"/>
      <c r="IM436" s="26"/>
      <c r="IN436" s="26"/>
      <c r="IO436" s="26"/>
      <c r="IP436" s="26"/>
      <c r="IQ436" s="26"/>
      <c r="IR436" s="26"/>
      <c r="IS436" s="26"/>
      <c r="IT436" s="26"/>
      <c r="IU436" s="26"/>
      <c r="IV436" s="26"/>
      <c r="IW436" s="26"/>
      <c r="IX436" s="26"/>
      <c r="IY436" s="26"/>
      <c r="IZ436" s="26"/>
      <c r="JA436" s="26"/>
      <c r="JB436" s="26"/>
      <c r="JC436" s="26"/>
      <c r="JD436" s="26"/>
      <c r="JE436" s="26"/>
      <c r="JF436" s="26"/>
      <c r="JG436" s="26"/>
      <c r="JH436" s="26"/>
      <c r="JI436" s="26"/>
      <c r="JJ436" s="26"/>
    </row>
    <row r="437" spans="1:270" s="6" customFormat="1" ht="20.100000000000001" customHeight="1" x14ac:dyDescent="0.25">
      <c r="A437" s="7"/>
      <c r="B437" s="20"/>
      <c r="C437" s="76"/>
      <c r="D437" s="76"/>
      <c r="E437" s="76"/>
      <c r="F437" s="7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  <c r="FJ437" s="26"/>
      <c r="FK437" s="26"/>
      <c r="FL437" s="26"/>
      <c r="FM437" s="26"/>
      <c r="FN437" s="26"/>
      <c r="FO437" s="26"/>
      <c r="FP437" s="26"/>
      <c r="FQ437" s="26"/>
      <c r="FR437" s="26"/>
      <c r="FS437" s="26"/>
      <c r="FT437" s="26"/>
      <c r="FU437" s="26"/>
      <c r="FV437" s="26"/>
      <c r="FW437" s="26"/>
      <c r="FX437" s="26"/>
      <c r="FY437" s="26"/>
      <c r="FZ437" s="26"/>
      <c r="GA437" s="26"/>
      <c r="GB437" s="26"/>
      <c r="GC437" s="26"/>
      <c r="GD437" s="26"/>
      <c r="GE437" s="26"/>
      <c r="GF437" s="26"/>
      <c r="GG437" s="26"/>
      <c r="GH437" s="26"/>
      <c r="GI437" s="26"/>
      <c r="GJ437" s="26"/>
      <c r="GK437" s="26"/>
      <c r="GL437" s="26"/>
      <c r="GM437" s="26"/>
      <c r="GN437" s="26"/>
      <c r="GO437" s="26"/>
      <c r="GP437" s="26"/>
      <c r="GQ437" s="26"/>
      <c r="GR437" s="26"/>
      <c r="GS437" s="26"/>
      <c r="GT437" s="26"/>
      <c r="GU437" s="26"/>
      <c r="GV437" s="26"/>
      <c r="GW437" s="26"/>
      <c r="GX437" s="26"/>
      <c r="GY437" s="26"/>
      <c r="GZ437" s="26"/>
      <c r="HA437" s="26"/>
      <c r="HB437" s="26"/>
      <c r="HC437" s="26"/>
      <c r="HD437" s="26"/>
      <c r="HE437" s="26"/>
      <c r="HF437" s="26"/>
      <c r="HG437" s="26"/>
      <c r="HH437" s="26"/>
      <c r="HI437" s="26"/>
      <c r="HJ437" s="26"/>
      <c r="HK437" s="26"/>
      <c r="HL437" s="26"/>
      <c r="HM437" s="26"/>
      <c r="HN437" s="26"/>
      <c r="HO437" s="26"/>
      <c r="HP437" s="26"/>
      <c r="HQ437" s="26"/>
      <c r="HR437" s="26"/>
      <c r="HS437" s="26"/>
      <c r="HT437" s="26"/>
      <c r="HU437" s="26"/>
      <c r="HV437" s="26"/>
      <c r="HW437" s="26"/>
      <c r="HX437" s="26"/>
      <c r="HY437" s="26"/>
      <c r="HZ437" s="26"/>
      <c r="IA437" s="26"/>
      <c r="IB437" s="26"/>
      <c r="IC437" s="26"/>
      <c r="ID437" s="26"/>
      <c r="IE437" s="26"/>
      <c r="IF437" s="26"/>
      <c r="IG437" s="26"/>
      <c r="IH437" s="26"/>
      <c r="II437" s="26"/>
      <c r="IJ437" s="26"/>
      <c r="IK437" s="26"/>
      <c r="IL437" s="26"/>
      <c r="IM437" s="26"/>
      <c r="IN437" s="26"/>
      <c r="IO437" s="26"/>
      <c r="IP437" s="26"/>
      <c r="IQ437" s="26"/>
      <c r="IR437" s="26"/>
      <c r="IS437" s="26"/>
      <c r="IT437" s="26"/>
      <c r="IU437" s="26"/>
      <c r="IV437" s="26"/>
      <c r="IW437" s="26"/>
      <c r="IX437" s="26"/>
      <c r="IY437" s="26"/>
      <c r="IZ437" s="26"/>
      <c r="JA437" s="26"/>
      <c r="JB437" s="26"/>
      <c r="JC437" s="26"/>
      <c r="JD437" s="26"/>
      <c r="JE437" s="26"/>
      <c r="JF437" s="26"/>
      <c r="JG437" s="26"/>
      <c r="JH437" s="26"/>
      <c r="JI437" s="26"/>
      <c r="JJ437" s="26"/>
    </row>
    <row r="438" spans="1:270" s="6" customFormat="1" ht="20.100000000000001" customHeight="1" x14ac:dyDescent="0.25">
      <c r="A438" s="7"/>
      <c r="B438" s="20"/>
      <c r="C438" s="76"/>
      <c r="D438" s="76"/>
      <c r="E438" s="76"/>
      <c r="F438" s="7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  <c r="FJ438" s="26"/>
      <c r="FK438" s="26"/>
      <c r="FL438" s="26"/>
      <c r="FM438" s="26"/>
      <c r="FN438" s="26"/>
      <c r="FO438" s="26"/>
      <c r="FP438" s="26"/>
      <c r="FQ438" s="26"/>
      <c r="FR438" s="26"/>
      <c r="FS438" s="26"/>
      <c r="FT438" s="26"/>
      <c r="FU438" s="26"/>
      <c r="FV438" s="26"/>
      <c r="FW438" s="26"/>
      <c r="FX438" s="26"/>
      <c r="FY438" s="26"/>
      <c r="FZ438" s="26"/>
      <c r="GA438" s="26"/>
      <c r="GB438" s="26"/>
      <c r="GC438" s="26"/>
      <c r="GD438" s="26"/>
      <c r="GE438" s="26"/>
      <c r="GF438" s="26"/>
      <c r="GG438" s="26"/>
      <c r="GH438" s="26"/>
      <c r="GI438" s="26"/>
      <c r="GJ438" s="26"/>
      <c r="GK438" s="26"/>
      <c r="GL438" s="26"/>
      <c r="GM438" s="26"/>
      <c r="GN438" s="26"/>
      <c r="GO438" s="26"/>
      <c r="GP438" s="26"/>
      <c r="GQ438" s="26"/>
      <c r="GR438" s="26"/>
      <c r="GS438" s="26"/>
      <c r="GT438" s="26"/>
      <c r="GU438" s="26"/>
      <c r="GV438" s="26"/>
      <c r="GW438" s="26"/>
      <c r="GX438" s="26"/>
      <c r="GY438" s="26"/>
      <c r="GZ438" s="26"/>
      <c r="HA438" s="26"/>
      <c r="HB438" s="26"/>
      <c r="HC438" s="26"/>
      <c r="HD438" s="26"/>
      <c r="HE438" s="26"/>
      <c r="HF438" s="26"/>
      <c r="HG438" s="26"/>
      <c r="HH438" s="26"/>
      <c r="HI438" s="26"/>
      <c r="HJ438" s="26"/>
      <c r="HK438" s="26"/>
      <c r="HL438" s="26"/>
      <c r="HM438" s="26"/>
      <c r="HN438" s="26"/>
      <c r="HO438" s="26"/>
      <c r="HP438" s="26"/>
      <c r="HQ438" s="26"/>
      <c r="HR438" s="26"/>
      <c r="HS438" s="26"/>
      <c r="HT438" s="26"/>
      <c r="HU438" s="26"/>
      <c r="HV438" s="26"/>
      <c r="HW438" s="26"/>
      <c r="HX438" s="26"/>
      <c r="HY438" s="26"/>
      <c r="HZ438" s="26"/>
      <c r="IA438" s="26"/>
      <c r="IB438" s="26"/>
      <c r="IC438" s="26"/>
      <c r="ID438" s="26"/>
      <c r="IE438" s="26"/>
      <c r="IF438" s="26"/>
      <c r="IG438" s="26"/>
      <c r="IH438" s="26"/>
      <c r="II438" s="26"/>
      <c r="IJ438" s="26"/>
      <c r="IK438" s="26"/>
      <c r="IL438" s="26"/>
      <c r="IM438" s="26"/>
      <c r="IN438" s="26"/>
      <c r="IO438" s="26"/>
      <c r="IP438" s="26"/>
      <c r="IQ438" s="26"/>
      <c r="IR438" s="26"/>
      <c r="IS438" s="26"/>
      <c r="IT438" s="26"/>
      <c r="IU438" s="26"/>
      <c r="IV438" s="26"/>
      <c r="IW438" s="26"/>
      <c r="IX438" s="26"/>
      <c r="IY438" s="26"/>
      <c r="IZ438" s="26"/>
      <c r="JA438" s="26"/>
      <c r="JB438" s="26"/>
      <c r="JC438" s="26"/>
      <c r="JD438" s="26"/>
      <c r="JE438" s="26"/>
      <c r="JF438" s="26"/>
      <c r="JG438" s="26"/>
      <c r="JH438" s="26"/>
      <c r="JI438" s="26"/>
      <c r="JJ438" s="26"/>
    </row>
    <row r="439" spans="1:270" s="6" customFormat="1" ht="20.100000000000001" customHeight="1" x14ac:dyDescent="0.25">
      <c r="A439" s="7"/>
      <c r="B439" s="20"/>
      <c r="C439" s="76"/>
      <c r="D439" s="76"/>
      <c r="E439" s="76"/>
      <c r="F439" s="7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  <c r="FJ439" s="26"/>
      <c r="FK439" s="26"/>
      <c r="FL439" s="26"/>
      <c r="FM439" s="26"/>
      <c r="FN439" s="26"/>
      <c r="FO439" s="26"/>
      <c r="FP439" s="26"/>
      <c r="FQ439" s="26"/>
      <c r="FR439" s="26"/>
      <c r="FS439" s="26"/>
      <c r="FT439" s="26"/>
      <c r="FU439" s="26"/>
      <c r="FV439" s="26"/>
      <c r="FW439" s="26"/>
      <c r="FX439" s="26"/>
      <c r="FY439" s="26"/>
      <c r="FZ439" s="26"/>
      <c r="GA439" s="26"/>
      <c r="GB439" s="26"/>
      <c r="GC439" s="26"/>
      <c r="GD439" s="26"/>
      <c r="GE439" s="26"/>
      <c r="GF439" s="26"/>
      <c r="GG439" s="26"/>
      <c r="GH439" s="26"/>
      <c r="GI439" s="26"/>
      <c r="GJ439" s="26"/>
      <c r="GK439" s="26"/>
      <c r="GL439" s="26"/>
      <c r="GM439" s="26"/>
      <c r="GN439" s="26"/>
      <c r="GO439" s="26"/>
      <c r="GP439" s="26"/>
      <c r="GQ439" s="26"/>
      <c r="GR439" s="26"/>
      <c r="GS439" s="26"/>
      <c r="GT439" s="26"/>
      <c r="GU439" s="26"/>
      <c r="GV439" s="26"/>
      <c r="GW439" s="26"/>
      <c r="GX439" s="26"/>
      <c r="GY439" s="26"/>
      <c r="GZ439" s="26"/>
      <c r="HA439" s="26"/>
      <c r="HB439" s="26"/>
      <c r="HC439" s="26"/>
      <c r="HD439" s="26"/>
      <c r="HE439" s="26"/>
      <c r="HF439" s="26"/>
      <c r="HG439" s="26"/>
      <c r="HH439" s="26"/>
      <c r="HI439" s="26"/>
      <c r="HJ439" s="26"/>
      <c r="HK439" s="26"/>
      <c r="HL439" s="26"/>
      <c r="HM439" s="26"/>
      <c r="HN439" s="26"/>
      <c r="HO439" s="26"/>
      <c r="HP439" s="26"/>
      <c r="HQ439" s="26"/>
      <c r="HR439" s="26"/>
      <c r="HS439" s="26"/>
      <c r="HT439" s="26"/>
      <c r="HU439" s="26"/>
      <c r="HV439" s="26"/>
      <c r="HW439" s="26"/>
      <c r="HX439" s="26"/>
      <c r="HY439" s="26"/>
      <c r="HZ439" s="26"/>
      <c r="IA439" s="26"/>
      <c r="IB439" s="26"/>
      <c r="IC439" s="26"/>
      <c r="ID439" s="26"/>
      <c r="IE439" s="26"/>
      <c r="IF439" s="26"/>
      <c r="IG439" s="26"/>
      <c r="IH439" s="26"/>
      <c r="II439" s="26"/>
      <c r="IJ439" s="26"/>
      <c r="IK439" s="26"/>
      <c r="IL439" s="26"/>
      <c r="IM439" s="26"/>
      <c r="IN439" s="26"/>
      <c r="IO439" s="26"/>
      <c r="IP439" s="26"/>
      <c r="IQ439" s="26"/>
      <c r="IR439" s="26"/>
      <c r="IS439" s="26"/>
      <c r="IT439" s="26"/>
      <c r="IU439" s="26"/>
      <c r="IV439" s="26"/>
      <c r="IW439" s="26"/>
      <c r="IX439" s="26"/>
      <c r="IY439" s="26"/>
      <c r="IZ439" s="26"/>
      <c r="JA439" s="26"/>
      <c r="JB439" s="26"/>
      <c r="JC439" s="26"/>
      <c r="JD439" s="26"/>
      <c r="JE439" s="26"/>
      <c r="JF439" s="26"/>
      <c r="JG439" s="26"/>
      <c r="JH439" s="26"/>
      <c r="JI439" s="26"/>
      <c r="JJ439" s="26"/>
    </row>
    <row r="440" spans="1:270" s="6" customFormat="1" ht="20.100000000000001" customHeight="1" x14ac:dyDescent="0.25">
      <c r="A440" s="7"/>
      <c r="B440" s="20"/>
      <c r="C440" s="76"/>
      <c r="D440" s="76"/>
      <c r="E440" s="76"/>
      <c r="F440" s="7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  <c r="FJ440" s="26"/>
      <c r="FK440" s="26"/>
      <c r="FL440" s="26"/>
      <c r="FM440" s="26"/>
      <c r="FN440" s="26"/>
      <c r="FO440" s="26"/>
      <c r="FP440" s="26"/>
      <c r="FQ440" s="26"/>
      <c r="FR440" s="26"/>
      <c r="FS440" s="26"/>
      <c r="FT440" s="26"/>
      <c r="FU440" s="26"/>
      <c r="FV440" s="26"/>
      <c r="FW440" s="26"/>
      <c r="FX440" s="26"/>
      <c r="FY440" s="26"/>
      <c r="FZ440" s="26"/>
      <c r="GA440" s="26"/>
      <c r="GB440" s="26"/>
      <c r="GC440" s="26"/>
      <c r="GD440" s="26"/>
      <c r="GE440" s="26"/>
      <c r="GF440" s="26"/>
      <c r="GG440" s="26"/>
      <c r="GH440" s="26"/>
      <c r="GI440" s="26"/>
      <c r="GJ440" s="26"/>
      <c r="GK440" s="26"/>
      <c r="GL440" s="26"/>
      <c r="GM440" s="26"/>
      <c r="GN440" s="26"/>
      <c r="GO440" s="26"/>
      <c r="GP440" s="26"/>
      <c r="GQ440" s="26"/>
      <c r="GR440" s="26"/>
      <c r="GS440" s="26"/>
      <c r="GT440" s="26"/>
      <c r="GU440" s="26"/>
      <c r="GV440" s="26"/>
      <c r="GW440" s="26"/>
      <c r="GX440" s="26"/>
      <c r="GY440" s="26"/>
      <c r="GZ440" s="26"/>
      <c r="HA440" s="26"/>
      <c r="HB440" s="26"/>
      <c r="HC440" s="26"/>
      <c r="HD440" s="26"/>
      <c r="HE440" s="26"/>
      <c r="HF440" s="26"/>
      <c r="HG440" s="26"/>
      <c r="HH440" s="26"/>
      <c r="HI440" s="26"/>
      <c r="HJ440" s="26"/>
      <c r="HK440" s="26"/>
      <c r="HL440" s="26"/>
      <c r="HM440" s="26"/>
      <c r="HN440" s="26"/>
      <c r="HO440" s="26"/>
      <c r="HP440" s="26"/>
      <c r="HQ440" s="26"/>
      <c r="HR440" s="26"/>
      <c r="HS440" s="26"/>
      <c r="HT440" s="26"/>
      <c r="HU440" s="26"/>
      <c r="HV440" s="26"/>
      <c r="HW440" s="26"/>
      <c r="HX440" s="26"/>
      <c r="HY440" s="26"/>
      <c r="HZ440" s="26"/>
      <c r="IA440" s="26"/>
      <c r="IB440" s="26"/>
      <c r="IC440" s="26"/>
      <c r="ID440" s="26"/>
      <c r="IE440" s="26"/>
      <c r="IF440" s="26"/>
      <c r="IG440" s="26"/>
      <c r="IH440" s="26"/>
      <c r="II440" s="26"/>
      <c r="IJ440" s="26"/>
      <c r="IK440" s="26"/>
      <c r="IL440" s="26"/>
      <c r="IM440" s="26"/>
      <c r="IN440" s="26"/>
      <c r="IO440" s="26"/>
      <c r="IP440" s="26"/>
      <c r="IQ440" s="26"/>
      <c r="IR440" s="26"/>
      <c r="IS440" s="26"/>
      <c r="IT440" s="26"/>
      <c r="IU440" s="26"/>
      <c r="IV440" s="26"/>
      <c r="IW440" s="26"/>
      <c r="IX440" s="26"/>
      <c r="IY440" s="26"/>
      <c r="IZ440" s="26"/>
      <c r="JA440" s="26"/>
      <c r="JB440" s="26"/>
      <c r="JC440" s="26"/>
      <c r="JD440" s="26"/>
      <c r="JE440" s="26"/>
      <c r="JF440" s="26"/>
      <c r="JG440" s="26"/>
      <c r="JH440" s="26"/>
      <c r="JI440" s="26"/>
      <c r="JJ440" s="26"/>
    </row>
    <row r="441" spans="1:270" s="6" customFormat="1" ht="20.100000000000001" customHeight="1" x14ac:dyDescent="0.25">
      <c r="A441" s="7"/>
      <c r="B441" s="20"/>
      <c r="C441" s="76"/>
      <c r="D441" s="76"/>
      <c r="E441" s="76"/>
      <c r="F441" s="7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  <c r="FJ441" s="26"/>
      <c r="FK441" s="26"/>
      <c r="FL441" s="26"/>
      <c r="FM441" s="26"/>
      <c r="FN441" s="26"/>
      <c r="FO441" s="26"/>
      <c r="FP441" s="26"/>
      <c r="FQ441" s="26"/>
      <c r="FR441" s="26"/>
      <c r="FS441" s="26"/>
      <c r="FT441" s="26"/>
      <c r="FU441" s="26"/>
      <c r="FV441" s="26"/>
      <c r="FW441" s="26"/>
      <c r="FX441" s="26"/>
      <c r="FY441" s="26"/>
      <c r="FZ441" s="26"/>
      <c r="GA441" s="26"/>
      <c r="GB441" s="26"/>
      <c r="GC441" s="26"/>
      <c r="GD441" s="26"/>
      <c r="GE441" s="26"/>
      <c r="GF441" s="26"/>
      <c r="GG441" s="26"/>
      <c r="GH441" s="26"/>
      <c r="GI441" s="26"/>
      <c r="GJ441" s="26"/>
      <c r="GK441" s="26"/>
      <c r="GL441" s="26"/>
      <c r="GM441" s="26"/>
      <c r="GN441" s="26"/>
      <c r="GO441" s="26"/>
      <c r="GP441" s="26"/>
      <c r="GQ441" s="26"/>
      <c r="GR441" s="26"/>
      <c r="GS441" s="26"/>
      <c r="GT441" s="26"/>
      <c r="GU441" s="26"/>
      <c r="GV441" s="26"/>
      <c r="GW441" s="26"/>
      <c r="GX441" s="26"/>
      <c r="GY441" s="26"/>
      <c r="GZ441" s="26"/>
      <c r="HA441" s="26"/>
      <c r="HB441" s="26"/>
      <c r="HC441" s="26"/>
      <c r="HD441" s="26"/>
      <c r="HE441" s="26"/>
      <c r="HF441" s="26"/>
      <c r="HG441" s="26"/>
      <c r="HH441" s="26"/>
      <c r="HI441" s="26"/>
      <c r="HJ441" s="26"/>
      <c r="HK441" s="26"/>
      <c r="HL441" s="26"/>
      <c r="HM441" s="26"/>
      <c r="HN441" s="26"/>
      <c r="HO441" s="26"/>
      <c r="HP441" s="26"/>
      <c r="HQ441" s="26"/>
      <c r="HR441" s="26"/>
      <c r="HS441" s="26"/>
      <c r="HT441" s="26"/>
      <c r="HU441" s="26"/>
      <c r="HV441" s="26"/>
      <c r="HW441" s="26"/>
      <c r="HX441" s="26"/>
      <c r="HY441" s="26"/>
      <c r="HZ441" s="26"/>
      <c r="IA441" s="26"/>
      <c r="IB441" s="26"/>
      <c r="IC441" s="26"/>
      <c r="ID441" s="26"/>
      <c r="IE441" s="26"/>
      <c r="IF441" s="26"/>
      <c r="IG441" s="26"/>
      <c r="IH441" s="26"/>
      <c r="II441" s="26"/>
      <c r="IJ441" s="26"/>
      <c r="IK441" s="26"/>
      <c r="IL441" s="26"/>
      <c r="IM441" s="26"/>
      <c r="IN441" s="26"/>
      <c r="IO441" s="26"/>
      <c r="IP441" s="26"/>
      <c r="IQ441" s="26"/>
      <c r="IR441" s="26"/>
      <c r="IS441" s="26"/>
      <c r="IT441" s="26"/>
      <c r="IU441" s="26"/>
      <c r="IV441" s="26"/>
      <c r="IW441" s="26"/>
      <c r="IX441" s="26"/>
      <c r="IY441" s="26"/>
      <c r="IZ441" s="26"/>
      <c r="JA441" s="26"/>
      <c r="JB441" s="26"/>
      <c r="JC441" s="26"/>
      <c r="JD441" s="26"/>
      <c r="JE441" s="26"/>
      <c r="JF441" s="26"/>
      <c r="JG441" s="26"/>
      <c r="JH441" s="26"/>
      <c r="JI441" s="26"/>
      <c r="JJ441" s="26"/>
    </row>
    <row r="442" spans="1:270" s="6" customFormat="1" ht="20.100000000000001" customHeight="1" x14ac:dyDescent="0.25">
      <c r="A442" s="7"/>
      <c r="B442" s="20"/>
      <c r="C442" s="76"/>
      <c r="D442" s="76"/>
      <c r="E442" s="76"/>
      <c r="F442" s="7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  <c r="FJ442" s="26"/>
      <c r="FK442" s="26"/>
      <c r="FL442" s="26"/>
      <c r="FM442" s="26"/>
      <c r="FN442" s="26"/>
      <c r="FO442" s="26"/>
      <c r="FP442" s="26"/>
      <c r="FQ442" s="26"/>
      <c r="FR442" s="26"/>
      <c r="FS442" s="26"/>
      <c r="FT442" s="26"/>
      <c r="FU442" s="26"/>
      <c r="FV442" s="26"/>
      <c r="FW442" s="26"/>
      <c r="FX442" s="26"/>
      <c r="FY442" s="26"/>
      <c r="FZ442" s="26"/>
      <c r="GA442" s="26"/>
      <c r="GB442" s="26"/>
      <c r="GC442" s="26"/>
      <c r="GD442" s="26"/>
      <c r="GE442" s="26"/>
      <c r="GF442" s="26"/>
      <c r="GG442" s="26"/>
      <c r="GH442" s="26"/>
      <c r="GI442" s="26"/>
      <c r="GJ442" s="26"/>
      <c r="GK442" s="26"/>
      <c r="GL442" s="26"/>
      <c r="GM442" s="26"/>
      <c r="GN442" s="26"/>
      <c r="GO442" s="26"/>
      <c r="GP442" s="26"/>
      <c r="GQ442" s="26"/>
      <c r="GR442" s="26"/>
      <c r="GS442" s="26"/>
      <c r="GT442" s="26"/>
      <c r="GU442" s="26"/>
      <c r="GV442" s="26"/>
      <c r="GW442" s="26"/>
      <c r="GX442" s="26"/>
      <c r="GY442" s="26"/>
      <c r="GZ442" s="26"/>
      <c r="HA442" s="26"/>
      <c r="HB442" s="26"/>
      <c r="HC442" s="26"/>
      <c r="HD442" s="26"/>
      <c r="HE442" s="26"/>
      <c r="HF442" s="26"/>
      <c r="HG442" s="26"/>
      <c r="HH442" s="26"/>
      <c r="HI442" s="26"/>
      <c r="HJ442" s="26"/>
      <c r="HK442" s="26"/>
      <c r="HL442" s="26"/>
      <c r="HM442" s="26"/>
      <c r="HN442" s="26"/>
      <c r="HO442" s="26"/>
      <c r="HP442" s="26"/>
      <c r="HQ442" s="26"/>
      <c r="HR442" s="26"/>
      <c r="HS442" s="26"/>
      <c r="HT442" s="26"/>
      <c r="HU442" s="26"/>
      <c r="HV442" s="26"/>
      <c r="HW442" s="26"/>
      <c r="HX442" s="26"/>
      <c r="HY442" s="26"/>
      <c r="HZ442" s="26"/>
      <c r="IA442" s="26"/>
      <c r="IB442" s="26"/>
      <c r="IC442" s="26"/>
      <c r="ID442" s="26"/>
      <c r="IE442" s="26"/>
      <c r="IF442" s="26"/>
      <c r="IG442" s="26"/>
      <c r="IH442" s="26"/>
      <c r="II442" s="26"/>
      <c r="IJ442" s="26"/>
      <c r="IK442" s="26"/>
      <c r="IL442" s="26"/>
      <c r="IM442" s="26"/>
      <c r="IN442" s="26"/>
      <c r="IO442" s="26"/>
      <c r="IP442" s="26"/>
      <c r="IQ442" s="26"/>
      <c r="IR442" s="26"/>
      <c r="IS442" s="26"/>
      <c r="IT442" s="26"/>
      <c r="IU442" s="26"/>
      <c r="IV442" s="26"/>
      <c r="IW442" s="26"/>
      <c r="IX442" s="26"/>
      <c r="IY442" s="26"/>
      <c r="IZ442" s="26"/>
      <c r="JA442" s="26"/>
      <c r="JB442" s="26"/>
      <c r="JC442" s="26"/>
      <c r="JD442" s="26"/>
      <c r="JE442" s="26"/>
      <c r="JF442" s="26"/>
      <c r="JG442" s="26"/>
      <c r="JH442" s="26"/>
      <c r="JI442" s="26"/>
      <c r="JJ442" s="26"/>
    </row>
    <row r="443" spans="1:270" s="6" customFormat="1" ht="20.100000000000001" customHeight="1" x14ac:dyDescent="0.25">
      <c r="A443" s="7"/>
      <c r="B443" s="20"/>
      <c r="C443" s="76"/>
      <c r="D443" s="76"/>
      <c r="E443" s="76"/>
      <c r="F443" s="7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  <c r="FJ443" s="26"/>
      <c r="FK443" s="26"/>
      <c r="FL443" s="26"/>
      <c r="FM443" s="26"/>
      <c r="FN443" s="26"/>
      <c r="FO443" s="26"/>
      <c r="FP443" s="26"/>
      <c r="FQ443" s="26"/>
      <c r="FR443" s="26"/>
      <c r="FS443" s="26"/>
      <c r="FT443" s="26"/>
      <c r="FU443" s="26"/>
      <c r="FV443" s="26"/>
      <c r="FW443" s="26"/>
      <c r="FX443" s="26"/>
      <c r="FY443" s="26"/>
      <c r="FZ443" s="26"/>
      <c r="GA443" s="26"/>
      <c r="GB443" s="26"/>
      <c r="GC443" s="26"/>
      <c r="GD443" s="26"/>
      <c r="GE443" s="26"/>
      <c r="GF443" s="26"/>
      <c r="GG443" s="26"/>
      <c r="GH443" s="26"/>
      <c r="GI443" s="26"/>
      <c r="GJ443" s="26"/>
      <c r="GK443" s="26"/>
      <c r="GL443" s="26"/>
      <c r="GM443" s="26"/>
      <c r="GN443" s="26"/>
      <c r="GO443" s="26"/>
      <c r="GP443" s="26"/>
      <c r="GQ443" s="26"/>
      <c r="GR443" s="26"/>
      <c r="GS443" s="26"/>
      <c r="GT443" s="26"/>
      <c r="GU443" s="26"/>
      <c r="GV443" s="26"/>
      <c r="GW443" s="26"/>
      <c r="GX443" s="26"/>
      <c r="GY443" s="26"/>
      <c r="GZ443" s="26"/>
      <c r="HA443" s="26"/>
      <c r="HB443" s="26"/>
      <c r="HC443" s="26"/>
      <c r="HD443" s="26"/>
      <c r="HE443" s="26"/>
      <c r="HF443" s="26"/>
      <c r="HG443" s="26"/>
      <c r="HH443" s="26"/>
      <c r="HI443" s="26"/>
      <c r="HJ443" s="26"/>
      <c r="HK443" s="26"/>
      <c r="HL443" s="26"/>
      <c r="HM443" s="26"/>
      <c r="HN443" s="26"/>
      <c r="HO443" s="26"/>
      <c r="HP443" s="26"/>
      <c r="HQ443" s="26"/>
      <c r="HR443" s="26"/>
      <c r="HS443" s="26"/>
      <c r="HT443" s="26"/>
      <c r="HU443" s="26"/>
      <c r="HV443" s="26"/>
      <c r="HW443" s="26"/>
      <c r="HX443" s="26"/>
      <c r="HY443" s="26"/>
      <c r="HZ443" s="26"/>
      <c r="IA443" s="26"/>
      <c r="IB443" s="26"/>
      <c r="IC443" s="26"/>
      <c r="ID443" s="26"/>
      <c r="IE443" s="26"/>
      <c r="IF443" s="26"/>
      <c r="IG443" s="26"/>
      <c r="IH443" s="26"/>
      <c r="II443" s="26"/>
      <c r="IJ443" s="26"/>
      <c r="IK443" s="26"/>
      <c r="IL443" s="26"/>
      <c r="IM443" s="26"/>
      <c r="IN443" s="26"/>
      <c r="IO443" s="26"/>
      <c r="IP443" s="26"/>
      <c r="IQ443" s="26"/>
      <c r="IR443" s="26"/>
      <c r="IS443" s="26"/>
      <c r="IT443" s="26"/>
      <c r="IU443" s="26"/>
      <c r="IV443" s="26"/>
      <c r="IW443" s="26"/>
      <c r="IX443" s="26"/>
      <c r="IY443" s="26"/>
      <c r="IZ443" s="26"/>
      <c r="JA443" s="26"/>
      <c r="JB443" s="26"/>
      <c r="JC443" s="26"/>
      <c r="JD443" s="26"/>
      <c r="JE443" s="26"/>
      <c r="JF443" s="26"/>
      <c r="JG443" s="26"/>
      <c r="JH443" s="26"/>
      <c r="JI443" s="26"/>
      <c r="JJ443" s="26"/>
    </row>
    <row r="444" spans="1:270" s="6" customFormat="1" ht="20.100000000000001" customHeight="1" x14ac:dyDescent="0.25">
      <c r="A444" s="7"/>
      <c r="B444" s="20"/>
      <c r="C444" s="76"/>
      <c r="D444" s="76"/>
      <c r="E444" s="76"/>
      <c r="F444" s="7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  <c r="FJ444" s="26"/>
      <c r="FK444" s="26"/>
      <c r="FL444" s="26"/>
      <c r="FM444" s="26"/>
      <c r="FN444" s="26"/>
      <c r="FO444" s="26"/>
      <c r="FP444" s="26"/>
      <c r="FQ444" s="26"/>
      <c r="FR444" s="26"/>
      <c r="FS444" s="26"/>
      <c r="FT444" s="26"/>
      <c r="FU444" s="26"/>
      <c r="FV444" s="26"/>
      <c r="FW444" s="26"/>
      <c r="FX444" s="26"/>
      <c r="FY444" s="26"/>
      <c r="FZ444" s="26"/>
      <c r="GA444" s="26"/>
      <c r="GB444" s="26"/>
      <c r="GC444" s="26"/>
      <c r="GD444" s="26"/>
      <c r="GE444" s="26"/>
      <c r="GF444" s="26"/>
      <c r="GG444" s="26"/>
      <c r="GH444" s="26"/>
      <c r="GI444" s="26"/>
      <c r="GJ444" s="26"/>
      <c r="GK444" s="26"/>
      <c r="GL444" s="26"/>
      <c r="GM444" s="26"/>
      <c r="GN444" s="26"/>
      <c r="GO444" s="26"/>
      <c r="GP444" s="26"/>
      <c r="GQ444" s="26"/>
      <c r="GR444" s="26"/>
      <c r="GS444" s="26"/>
      <c r="GT444" s="26"/>
      <c r="GU444" s="26"/>
      <c r="GV444" s="26"/>
      <c r="GW444" s="26"/>
      <c r="GX444" s="26"/>
      <c r="GY444" s="26"/>
      <c r="GZ444" s="26"/>
      <c r="HA444" s="26"/>
      <c r="HB444" s="26"/>
      <c r="HC444" s="26"/>
      <c r="HD444" s="26"/>
      <c r="HE444" s="26"/>
      <c r="HF444" s="26"/>
      <c r="HG444" s="26"/>
      <c r="HH444" s="26"/>
      <c r="HI444" s="26"/>
      <c r="HJ444" s="26"/>
      <c r="HK444" s="26"/>
      <c r="HL444" s="26"/>
      <c r="HM444" s="26"/>
      <c r="HN444" s="26"/>
      <c r="HO444" s="26"/>
      <c r="HP444" s="26"/>
      <c r="HQ444" s="26"/>
      <c r="HR444" s="26"/>
      <c r="HS444" s="26"/>
      <c r="HT444" s="26"/>
      <c r="HU444" s="26"/>
      <c r="HV444" s="26"/>
      <c r="HW444" s="26"/>
      <c r="HX444" s="26"/>
      <c r="HY444" s="26"/>
      <c r="HZ444" s="26"/>
      <c r="IA444" s="26"/>
      <c r="IB444" s="26"/>
      <c r="IC444" s="26"/>
      <c r="ID444" s="26"/>
      <c r="IE444" s="26"/>
      <c r="IF444" s="26"/>
      <c r="IG444" s="26"/>
      <c r="IH444" s="26"/>
      <c r="II444" s="26"/>
      <c r="IJ444" s="26"/>
      <c r="IK444" s="26"/>
      <c r="IL444" s="26"/>
      <c r="IM444" s="26"/>
      <c r="IN444" s="26"/>
      <c r="IO444" s="26"/>
      <c r="IP444" s="26"/>
      <c r="IQ444" s="26"/>
      <c r="IR444" s="26"/>
      <c r="IS444" s="26"/>
      <c r="IT444" s="26"/>
      <c r="IU444" s="26"/>
      <c r="IV444" s="26"/>
      <c r="IW444" s="26"/>
      <c r="IX444" s="26"/>
      <c r="IY444" s="26"/>
      <c r="IZ444" s="26"/>
      <c r="JA444" s="26"/>
      <c r="JB444" s="26"/>
      <c r="JC444" s="26"/>
      <c r="JD444" s="26"/>
      <c r="JE444" s="26"/>
      <c r="JF444" s="26"/>
      <c r="JG444" s="26"/>
      <c r="JH444" s="26"/>
      <c r="JI444" s="26"/>
      <c r="JJ444" s="26"/>
    </row>
    <row r="445" spans="1:270" s="6" customFormat="1" ht="20.100000000000001" customHeight="1" x14ac:dyDescent="0.25">
      <c r="A445" s="7"/>
      <c r="B445" s="20"/>
      <c r="C445" s="76"/>
      <c r="D445" s="76"/>
      <c r="E445" s="76"/>
      <c r="F445" s="7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  <c r="FJ445" s="26"/>
      <c r="FK445" s="26"/>
      <c r="FL445" s="26"/>
      <c r="FM445" s="26"/>
      <c r="FN445" s="26"/>
      <c r="FO445" s="26"/>
      <c r="FP445" s="26"/>
      <c r="FQ445" s="26"/>
      <c r="FR445" s="26"/>
      <c r="FS445" s="26"/>
      <c r="FT445" s="26"/>
      <c r="FU445" s="26"/>
      <c r="FV445" s="26"/>
      <c r="FW445" s="26"/>
      <c r="FX445" s="26"/>
      <c r="FY445" s="26"/>
      <c r="FZ445" s="26"/>
      <c r="GA445" s="26"/>
      <c r="GB445" s="26"/>
      <c r="GC445" s="26"/>
      <c r="GD445" s="26"/>
      <c r="GE445" s="26"/>
      <c r="GF445" s="26"/>
      <c r="GG445" s="26"/>
      <c r="GH445" s="26"/>
      <c r="GI445" s="26"/>
      <c r="GJ445" s="26"/>
      <c r="GK445" s="26"/>
      <c r="GL445" s="26"/>
      <c r="GM445" s="26"/>
      <c r="GN445" s="26"/>
      <c r="GO445" s="26"/>
      <c r="GP445" s="26"/>
      <c r="GQ445" s="26"/>
      <c r="GR445" s="26"/>
      <c r="GS445" s="26"/>
      <c r="GT445" s="26"/>
      <c r="GU445" s="26"/>
      <c r="GV445" s="26"/>
      <c r="GW445" s="26"/>
      <c r="GX445" s="26"/>
      <c r="GY445" s="26"/>
      <c r="GZ445" s="26"/>
      <c r="HA445" s="26"/>
      <c r="HB445" s="26"/>
      <c r="HC445" s="26"/>
      <c r="HD445" s="26"/>
      <c r="HE445" s="26"/>
      <c r="HF445" s="26"/>
      <c r="HG445" s="26"/>
      <c r="HH445" s="26"/>
      <c r="HI445" s="26"/>
      <c r="HJ445" s="26"/>
      <c r="HK445" s="26"/>
      <c r="HL445" s="26"/>
      <c r="HM445" s="26"/>
      <c r="HN445" s="26"/>
      <c r="HO445" s="26"/>
      <c r="HP445" s="26"/>
      <c r="HQ445" s="26"/>
      <c r="HR445" s="26"/>
      <c r="HS445" s="26"/>
      <c r="HT445" s="26"/>
      <c r="HU445" s="26"/>
      <c r="HV445" s="26"/>
      <c r="HW445" s="26"/>
      <c r="HX445" s="26"/>
      <c r="HY445" s="26"/>
      <c r="HZ445" s="26"/>
      <c r="IA445" s="26"/>
      <c r="IB445" s="26"/>
      <c r="IC445" s="26"/>
      <c r="ID445" s="26"/>
      <c r="IE445" s="26"/>
      <c r="IF445" s="26"/>
      <c r="IG445" s="26"/>
      <c r="IH445" s="26"/>
      <c r="II445" s="26"/>
      <c r="IJ445" s="26"/>
      <c r="IK445" s="26"/>
      <c r="IL445" s="26"/>
      <c r="IM445" s="26"/>
      <c r="IN445" s="26"/>
      <c r="IO445" s="26"/>
      <c r="IP445" s="26"/>
      <c r="IQ445" s="26"/>
      <c r="IR445" s="26"/>
      <c r="IS445" s="26"/>
      <c r="IT445" s="26"/>
      <c r="IU445" s="26"/>
      <c r="IV445" s="26"/>
      <c r="IW445" s="26"/>
      <c r="IX445" s="26"/>
      <c r="IY445" s="26"/>
      <c r="IZ445" s="26"/>
      <c r="JA445" s="26"/>
      <c r="JB445" s="26"/>
      <c r="JC445" s="26"/>
      <c r="JD445" s="26"/>
      <c r="JE445" s="26"/>
      <c r="JF445" s="26"/>
      <c r="JG445" s="26"/>
      <c r="JH445" s="26"/>
      <c r="JI445" s="26"/>
      <c r="JJ445" s="26"/>
    </row>
    <row r="446" spans="1:270" s="6" customFormat="1" ht="20.100000000000001" customHeight="1" x14ac:dyDescent="0.25">
      <c r="A446" s="7"/>
      <c r="B446" s="20"/>
      <c r="C446" s="76"/>
      <c r="D446" s="76"/>
      <c r="E446" s="76"/>
      <c r="F446" s="7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  <c r="FJ446" s="26"/>
      <c r="FK446" s="26"/>
      <c r="FL446" s="26"/>
      <c r="FM446" s="26"/>
      <c r="FN446" s="26"/>
      <c r="FO446" s="26"/>
      <c r="FP446" s="26"/>
      <c r="FQ446" s="26"/>
      <c r="FR446" s="26"/>
      <c r="FS446" s="26"/>
      <c r="FT446" s="26"/>
      <c r="FU446" s="26"/>
      <c r="FV446" s="26"/>
      <c r="FW446" s="26"/>
      <c r="FX446" s="26"/>
      <c r="FY446" s="26"/>
      <c r="FZ446" s="26"/>
      <c r="GA446" s="26"/>
      <c r="GB446" s="26"/>
      <c r="GC446" s="26"/>
      <c r="GD446" s="26"/>
      <c r="GE446" s="26"/>
      <c r="GF446" s="26"/>
      <c r="GG446" s="26"/>
      <c r="GH446" s="26"/>
      <c r="GI446" s="26"/>
      <c r="GJ446" s="26"/>
      <c r="GK446" s="26"/>
      <c r="GL446" s="26"/>
      <c r="GM446" s="26"/>
      <c r="GN446" s="26"/>
      <c r="GO446" s="26"/>
      <c r="GP446" s="26"/>
      <c r="GQ446" s="26"/>
      <c r="GR446" s="26"/>
      <c r="GS446" s="26"/>
      <c r="GT446" s="26"/>
      <c r="GU446" s="26"/>
      <c r="GV446" s="26"/>
      <c r="GW446" s="26"/>
      <c r="GX446" s="26"/>
      <c r="GY446" s="26"/>
      <c r="GZ446" s="26"/>
      <c r="HA446" s="26"/>
      <c r="HB446" s="26"/>
      <c r="HC446" s="26"/>
      <c r="HD446" s="26"/>
      <c r="HE446" s="26"/>
      <c r="HF446" s="26"/>
      <c r="HG446" s="26"/>
      <c r="HH446" s="26"/>
      <c r="HI446" s="26"/>
      <c r="HJ446" s="26"/>
      <c r="HK446" s="26"/>
      <c r="HL446" s="26"/>
      <c r="HM446" s="26"/>
      <c r="HN446" s="26"/>
      <c r="HO446" s="26"/>
      <c r="HP446" s="26"/>
      <c r="HQ446" s="26"/>
      <c r="HR446" s="26"/>
      <c r="HS446" s="26"/>
      <c r="HT446" s="26"/>
      <c r="HU446" s="26"/>
      <c r="HV446" s="26"/>
      <c r="HW446" s="26"/>
      <c r="HX446" s="26"/>
      <c r="HY446" s="26"/>
      <c r="HZ446" s="26"/>
      <c r="IA446" s="26"/>
      <c r="IB446" s="26"/>
      <c r="IC446" s="26"/>
      <c r="ID446" s="26"/>
      <c r="IE446" s="26"/>
      <c r="IF446" s="26"/>
      <c r="IG446" s="26"/>
      <c r="IH446" s="26"/>
      <c r="II446" s="26"/>
      <c r="IJ446" s="26"/>
      <c r="IK446" s="26"/>
      <c r="IL446" s="26"/>
      <c r="IM446" s="26"/>
      <c r="IN446" s="26"/>
      <c r="IO446" s="26"/>
      <c r="IP446" s="26"/>
      <c r="IQ446" s="26"/>
      <c r="IR446" s="26"/>
      <c r="IS446" s="26"/>
      <c r="IT446" s="26"/>
      <c r="IU446" s="26"/>
      <c r="IV446" s="26"/>
      <c r="IW446" s="26"/>
      <c r="IX446" s="26"/>
      <c r="IY446" s="26"/>
      <c r="IZ446" s="26"/>
      <c r="JA446" s="26"/>
      <c r="JB446" s="26"/>
      <c r="JC446" s="26"/>
      <c r="JD446" s="26"/>
      <c r="JE446" s="26"/>
      <c r="JF446" s="26"/>
      <c r="JG446" s="26"/>
      <c r="JH446" s="26"/>
      <c r="JI446" s="26"/>
      <c r="JJ446" s="26"/>
    </row>
    <row r="447" spans="1:270" s="6" customFormat="1" ht="20.100000000000001" customHeight="1" x14ac:dyDescent="0.25">
      <c r="A447" s="7"/>
      <c r="B447" s="20"/>
      <c r="C447" s="76"/>
      <c r="D447" s="76"/>
      <c r="E447" s="76"/>
      <c r="F447" s="7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  <c r="FJ447" s="26"/>
      <c r="FK447" s="26"/>
      <c r="FL447" s="26"/>
      <c r="FM447" s="26"/>
      <c r="FN447" s="26"/>
      <c r="FO447" s="26"/>
      <c r="FP447" s="26"/>
      <c r="FQ447" s="26"/>
      <c r="FR447" s="26"/>
      <c r="FS447" s="26"/>
      <c r="FT447" s="26"/>
      <c r="FU447" s="26"/>
      <c r="FV447" s="26"/>
      <c r="FW447" s="26"/>
      <c r="FX447" s="26"/>
      <c r="FY447" s="26"/>
      <c r="FZ447" s="26"/>
      <c r="GA447" s="26"/>
      <c r="GB447" s="26"/>
      <c r="GC447" s="26"/>
      <c r="GD447" s="26"/>
      <c r="GE447" s="26"/>
      <c r="GF447" s="26"/>
      <c r="GG447" s="26"/>
      <c r="GH447" s="26"/>
      <c r="GI447" s="26"/>
      <c r="GJ447" s="26"/>
      <c r="GK447" s="26"/>
      <c r="GL447" s="26"/>
      <c r="GM447" s="26"/>
      <c r="GN447" s="26"/>
      <c r="GO447" s="26"/>
      <c r="GP447" s="26"/>
      <c r="GQ447" s="26"/>
      <c r="GR447" s="26"/>
      <c r="GS447" s="26"/>
      <c r="GT447" s="26"/>
      <c r="GU447" s="26"/>
      <c r="GV447" s="26"/>
      <c r="GW447" s="26"/>
      <c r="GX447" s="26"/>
      <c r="GY447" s="26"/>
      <c r="GZ447" s="26"/>
      <c r="HA447" s="26"/>
      <c r="HB447" s="26"/>
      <c r="HC447" s="26"/>
      <c r="HD447" s="26"/>
      <c r="HE447" s="26"/>
      <c r="HF447" s="26"/>
      <c r="HG447" s="26"/>
      <c r="HH447" s="26"/>
      <c r="HI447" s="26"/>
      <c r="HJ447" s="26"/>
      <c r="HK447" s="26"/>
      <c r="HL447" s="26"/>
      <c r="HM447" s="26"/>
      <c r="HN447" s="26"/>
      <c r="HO447" s="26"/>
      <c r="HP447" s="26"/>
      <c r="HQ447" s="26"/>
      <c r="HR447" s="26"/>
      <c r="HS447" s="26"/>
      <c r="HT447" s="26"/>
      <c r="HU447" s="26"/>
      <c r="HV447" s="26"/>
      <c r="HW447" s="26"/>
      <c r="HX447" s="26"/>
      <c r="HY447" s="26"/>
      <c r="HZ447" s="26"/>
      <c r="IA447" s="26"/>
      <c r="IB447" s="26"/>
      <c r="IC447" s="26"/>
      <c r="ID447" s="26"/>
      <c r="IE447" s="26"/>
      <c r="IF447" s="26"/>
      <c r="IG447" s="26"/>
      <c r="IH447" s="26"/>
      <c r="II447" s="26"/>
      <c r="IJ447" s="26"/>
      <c r="IK447" s="26"/>
      <c r="IL447" s="26"/>
      <c r="IM447" s="26"/>
      <c r="IN447" s="26"/>
      <c r="IO447" s="26"/>
      <c r="IP447" s="26"/>
      <c r="IQ447" s="26"/>
      <c r="IR447" s="26"/>
      <c r="IS447" s="26"/>
      <c r="IT447" s="26"/>
      <c r="IU447" s="26"/>
      <c r="IV447" s="26"/>
      <c r="IW447" s="26"/>
      <c r="IX447" s="26"/>
      <c r="IY447" s="26"/>
      <c r="IZ447" s="26"/>
      <c r="JA447" s="26"/>
      <c r="JB447" s="26"/>
      <c r="JC447" s="26"/>
      <c r="JD447" s="26"/>
      <c r="JE447" s="26"/>
      <c r="JF447" s="26"/>
      <c r="JG447" s="26"/>
      <c r="JH447" s="26"/>
      <c r="JI447" s="26"/>
      <c r="JJ447" s="26"/>
    </row>
    <row r="448" spans="1:270" s="6" customFormat="1" ht="20.100000000000001" customHeight="1" x14ac:dyDescent="0.25">
      <c r="A448" s="7"/>
      <c r="B448" s="20"/>
      <c r="C448" s="76"/>
      <c r="D448" s="76"/>
      <c r="E448" s="76"/>
      <c r="F448" s="7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  <c r="FJ448" s="26"/>
      <c r="FK448" s="26"/>
      <c r="FL448" s="26"/>
      <c r="FM448" s="26"/>
      <c r="FN448" s="26"/>
      <c r="FO448" s="26"/>
      <c r="FP448" s="26"/>
      <c r="FQ448" s="26"/>
      <c r="FR448" s="26"/>
      <c r="FS448" s="26"/>
      <c r="FT448" s="26"/>
      <c r="FU448" s="26"/>
      <c r="FV448" s="26"/>
      <c r="FW448" s="26"/>
      <c r="FX448" s="26"/>
      <c r="FY448" s="26"/>
      <c r="FZ448" s="26"/>
      <c r="GA448" s="26"/>
      <c r="GB448" s="26"/>
      <c r="GC448" s="26"/>
      <c r="GD448" s="26"/>
      <c r="GE448" s="26"/>
      <c r="GF448" s="26"/>
      <c r="GG448" s="26"/>
      <c r="GH448" s="26"/>
      <c r="GI448" s="26"/>
      <c r="GJ448" s="26"/>
      <c r="GK448" s="26"/>
      <c r="GL448" s="26"/>
      <c r="GM448" s="26"/>
      <c r="GN448" s="26"/>
      <c r="GO448" s="26"/>
      <c r="GP448" s="26"/>
      <c r="GQ448" s="26"/>
      <c r="GR448" s="26"/>
      <c r="GS448" s="26"/>
      <c r="GT448" s="26"/>
      <c r="GU448" s="26"/>
      <c r="GV448" s="26"/>
      <c r="GW448" s="26"/>
      <c r="GX448" s="26"/>
      <c r="GY448" s="26"/>
      <c r="GZ448" s="26"/>
      <c r="HA448" s="26"/>
      <c r="HB448" s="26"/>
      <c r="HC448" s="26"/>
      <c r="HD448" s="26"/>
      <c r="HE448" s="26"/>
      <c r="HF448" s="26"/>
      <c r="HG448" s="26"/>
      <c r="HH448" s="26"/>
      <c r="HI448" s="26"/>
      <c r="HJ448" s="26"/>
      <c r="HK448" s="26"/>
      <c r="HL448" s="26"/>
      <c r="HM448" s="26"/>
      <c r="HN448" s="26"/>
      <c r="HO448" s="26"/>
      <c r="HP448" s="26"/>
      <c r="HQ448" s="26"/>
      <c r="HR448" s="26"/>
      <c r="HS448" s="26"/>
      <c r="HT448" s="26"/>
      <c r="HU448" s="26"/>
      <c r="HV448" s="26"/>
      <c r="HW448" s="26"/>
      <c r="HX448" s="26"/>
      <c r="HY448" s="26"/>
      <c r="HZ448" s="26"/>
      <c r="IA448" s="26"/>
      <c r="IB448" s="26"/>
      <c r="IC448" s="26"/>
      <c r="ID448" s="26"/>
      <c r="IE448" s="26"/>
      <c r="IF448" s="26"/>
      <c r="IG448" s="26"/>
      <c r="IH448" s="26"/>
      <c r="II448" s="26"/>
      <c r="IJ448" s="26"/>
      <c r="IK448" s="26"/>
      <c r="IL448" s="26"/>
      <c r="IM448" s="26"/>
      <c r="IN448" s="26"/>
      <c r="IO448" s="26"/>
      <c r="IP448" s="26"/>
      <c r="IQ448" s="26"/>
      <c r="IR448" s="26"/>
      <c r="IS448" s="26"/>
      <c r="IT448" s="26"/>
      <c r="IU448" s="26"/>
      <c r="IV448" s="26"/>
      <c r="IW448" s="26"/>
      <c r="IX448" s="26"/>
      <c r="IY448" s="26"/>
      <c r="IZ448" s="26"/>
      <c r="JA448" s="26"/>
      <c r="JB448" s="26"/>
      <c r="JC448" s="26"/>
      <c r="JD448" s="26"/>
      <c r="JE448" s="26"/>
      <c r="JF448" s="26"/>
      <c r="JG448" s="26"/>
      <c r="JH448" s="26"/>
      <c r="JI448" s="26"/>
      <c r="JJ448" s="26"/>
    </row>
    <row r="449" spans="1:270" s="6" customFormat="1" ht="20.100000000000001" customHeight="1" x14ac:dyDescent="0.25">
      <c r="A449" s="7"/>
      <c r="B449" s="20"/>
      <c r="C449" s="76"/>
      <c r="D449" s="76"/>
      <c r="E449" s="76"/>
      <c r="F449" s="7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  <c r="FJ449" s="26"/>
      <c r="FK449" s="26"/>
      <c r="FL449" s="26"/>
      <c r="FM449" s="26"/>
      <c r="FN449" s="26"/>
      <c r="FO449" s="26"/>
      <c r="FP449" s="26"/>
      <c r="FQ449" s="26"/>
      <c r="FR449" s="26"/>
      <c r="FS449" s="26"/>
      <c r="FT449" s="26"/>
      <c r="FU449" s="26"/>
      <c r="FV449" s="26"/>
      <c r="FW449" s="26"/>
      <c r="FX449" s="26"/>
      <c r="FY449" s="26"/>
      <c r="FZ449" s="26"/>
      <c r="GA449" s="26"/>
      <c r="GB449" s="26"/>
      <c r="GC449" s="26"/>
      <c r="GD449" s="26"/>
      <c r="GE449" s="26"/>
      <c r="GF449" s="26"/>
      <c r="GG449" s="26"/>
      <c r="GH449" s="26"/>
      <c r="GI449" s="26"/>
      <c r="GJ449" s="26"/>
      <c r="GK449" s="26"/>
      <c r="GL449" s="26"/>
      <c r="GM449" s="26"/>
      <c r="GN449" s="26"/>
      <c r="GO449" s="26"/>
      <c r="GP449" s="26"/>
      <c r="GQ449" s="26"/>
      <c r="GR449" s="26"/>
      <c r="GS449" s="26"/>
      <c r="GT449" s="26"/>
      <c r="GU449" s="26"/>
      <c r="GV449" s="26"/>
      <c r="GW449" s="26"/>
      <c r="GX449" s="26"/>
      <c r="GY449" s="26"/>
      <c r="GZ449" s="26"/>
      <c r="HA449" s="26"/>
      <c r="HB449" s="26"/>
      <c r="HC449" s="26"/>
      <c r="HD449" s="26"/>
      <c r="HE449" s="26"/>
      <c r="HF449" s="26"/>
      <c r="HG449" s="26"/>
      <c r="HH449" s="26"/>
      <c r="HI449" s="26"/>
      <c r="HJ449" s="26"/>
      <c r="HK449" s="26"/>
      <c r="HL449" s="26"/>
      <c r="HM449" s="26"/>
      <c r="HN449" s="26"/>
      <c r="HO449" s="26"/>
      <c r="HP449" s="26"/>
      <c r="HQ449" s="26"/>
      <c r="HR449" s="26"/>
      <c r="HS449" s="26"/>
      <c r="HT449" s="26"/>
      <c r="HU449" s="26"/>
      <c r="HV449" s="26"/>
      <c r="HW449" s="26"/>
      <c r="HX449" s="26"/>
      <c r="HY449" s="26"/>
      <c r="HZ449" s="26"/>
      <c r="IA449" s="26"/>
      <c r="IB449" s="26"/>
      <c r="IC449" s="26"/>
      <c r="ID449" s="26"/>
      <c r="IE449" s="26"/>
      <c r="IF449" s="26"/>
      <c r="IG449" s="26"/>
      <c r="IH449" s="26"/>
      <c r="II449" s="26"/>
      <c r="IJ449" s="26"/>
      <c r="IK449" s="26"/>
      <c r="IL449" s="26"/>
      <c r="IM449" s="26"/>
      <c r="IN449" s="26"/>
      <c r="IO449" s="26"/>
      <c r="IP449" s="26"/>
      <c r="IQ449" s="26"/>
      <c r="IR449" s="26"/>
      <c r="IS449" s="26"/>
      <c r="IT449" s="26"/>
      <c r="IU449" s="26"/>
      <c r="IV449" s="26"/>
      <c r="IW449" s="26"/>
      <c r="IX449" s="26"/>
      <c r="IY449" s="26"/>
      <c r="IZ449" s="26"/>
      <c r="JA449" s="26"/>
      <c r="JB449" s="26"/>
      <c r="JC449" s="26"/>
      <c r="JD449" s="26"/>
      <c r="JE449" s="26"/>
      <c r="JF449" s="26"/>
      <c r="JG449" s="26"/>
      <c r="JH449" s="26"/>
      <c r="JI449" s="26"/>
      <c r="JJ449" s="26"/>
    </row>
    <row r="450" spans="1:270" s="6" customFormat="1" ht="20.100000000000001" customHeight="1" x14ac:dyDescent="0.25">
      <c r="A450" s="7"/>
      <c r="B450" s="20"/>
      <c r="C450" s="76"/>
      <c r="D450" s="76"/>
      <c r="E450" s="76"/>
      <c r="F450" s="7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  <c r="FJ450" s="26"/>
      <c r="FK450" s="26"/>
      <c r="FL450" s="26"/>
      <c r="FM450" s="26"/>
      <c r="FN450" s="26"/>
      <c r="FO450" s="26"/>
      <c r="FP450" s="26"/>
      <c r="FQ450" s="26"/>
      <c r="FR450" s="26"/>
      <c r="FS450" s="26"/>
      <c r="FT450" s="26"/>
      <c r="FU450" s="26"/>
      <c r="FV450" s="26"/>
      <c r="FW450" s="26"/>
      <c r="FX450" s="26"/>
      <c r="FY450" s="26"/>
      <c r="FZ450" s="26"/>
      <c r="GA450" s="26"/>
      <c r="GB450" s="26"/>
      <c r="GC450" s="26"/>
      <c r="GD450" s="26"/>
      <c r="GE450" s="26"/>
      <c r="GF450" s="26"/>
      <c r="GG450" s="26"/>
      <c r="GH450" s="26"/>
      <c r="GI450" s="26"/>
      <c r="GJ450" s="26"/>
      <c r="GK450" s="26"/>
      <c r="GL450" s="26"/>
      <c r="GM450" s="26"/>
      <c r="GN450" s="26"/>
      <c r="GO450" s="26"/>
      <c r="GP450" s="26"/>
      <c r="GQ450" s="26"/>
      <c r="GR450" s="26"/>
      <c r="GS450" s="26"/>
      <c r="GT450" s="26"/>
      <c r="GU450" s="26"/>
      <c r="GV450" s="26"/>
      <c r="GW450" s="26"/>
      <c r="GX450" s="26"/>
      <c r="GY450" s="26"/>
      <c r="GZ450" s="26"/>
      <c r="HA450" s="26"/>
      <c r="HB450" s="26"/>
      <c r="HC450" s="26"/>
      <c r="HD450" s="26"/>
      <c r="HE450" s="26"/>
      <c r="HF450" s="26"/>
      <c r="HG450" s="26"/>
      <c r="HH450" s="26"/>
      <c r="HI450" s="26"/>
      <c r="HJ450" s="26"/>
      <c r="HK450" s="26"/>
      <c r="HL450" s="26"/>
      <c r="HM450" s="26"/>
      <c r="HN450" s="26"/>
      <c r="HO450" s="26"/>
      <c r="HP450" s="26"/>
      <c r="HQ450" s="26"/>
      <c r="HR450" s="26"/>
      <c r="HS450" s="26"/>
      <c r="HT450" s="26"/>
      <c r="HU450" s="26"/>
      <c r="HV450" s="26"/>
      <c r="HW450" s="26"/>
      <c r="HX450" s="26"/>
      <c r="HY450" s="26"/>
      <c r="HZ450" s="26"/>
      <c r="IA450" s="26"/>
      <c r="IB450" s="26"/>
      <c r="IC450" s="26"/>
      <c r="ID450" s="26"/>
      <c r="IE450" s="26"/>
      <c r="IF450" s="26"/>
      <c r="IG450" s="26"/>
      <c r="IH450" s="26"/>
      <c r="II450" s="26"/>
      <c r="IJ450" s="26"/>
      <c r="IK450" s="26"/>
      <c r="IL450" s="26"/>
      <c r="IM450" s="26"/>
      <c r="IN450" s="26"/>
      <c r="IO450" s="26"/>
      <c r="IP450" s="26"/>
      <c r="IQ450" s="26"/>
      <c r="IR450" s="26"/>
      <c r="IS450" s="26"/>
      <c r="IT450" s="26"/>
      <c r="IU450" s="26"/>
      <c r="IV450" s="26"/>
      <c r="IW450" s="26"/>
      <c r="IX450" s="26"/>
      <c r="IY450" s="26"/>
      <c r="IZ450" s="26"/>
      <c r="JA450" s="26"/>
      <c r="JB450" s="26"/>
      <c r="JC450" s="26"/>
      <c r="JD450" s="26"/>
      <c r="JE450" s="26"/>
      <c r="JF450" s="26"/>
      <c r="JG450" s="26"/>
      <c r="JH450" s="26"/>
      <c r="JI450" s="26"/>
      <c r="JJ450" s="26"/>
    </row>
    <row r="451" spans="1:270" s="6" customFormat="1" ht="20.100000000000001" customHeight="1" x14ac:dyDescent="0.25">
      <c r="A451" s="7"/>
      <c r="B451" s="20"/>
      <c r="C451" s="76"/>
      <c r="D451" s="76"/>
      <c r="E451" s="76"/>
      <c r="F451" s="7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  <c r="FJ451" s="26"/>
      <c r="FK451" s="26"/>
      <c r="FL451" s="26"/>
      <c r="FM451" s="26"/>
      <c r="FN451" s="26"/>
      <c r="FO451" s="26"/>
      <c r="FP451" s="26"/>
      <c r="FQ451" s="26"/>
      <c r="FR451" s="26"/>
      <c r="FS451" s="26"/>
      <c r="FT451" s="26"/>
      <c r="FU451" s="26"/>
      <c r="FV451" s="26"/>
      <c r="FW451" s="26"/>
      <c r="FX451" s="26"/>
      <c r="FY451" s="26"/>
      <c r="FZ451" s="26"/>
      <c r="GA451" s="26"/>
      <c r="GB451" s="26"/>
      <c r="GC451" s="26"/>
      <c r="GD451" s="26"/>
      <c r="GE451" s="26"/>
      <c r="GF451" s="26"/>
      <c r="GG451" s="26"/>
      <c r="GH451" s="26"/>
      <c r="GI451" s="26"/>
      <c r="GJ451" s="26"/>
      <c r="GK451" s="26"/>
      <c r="GL451" s="26"/>
      <c r="GM451" s="26"/>
      <c r="GN451" s="26"/>
      <c r="GO451" s="26"/>
      <c r="GP451" s="26"/>
      <c r="GQ451" s="26"/>
      <c r="GR451" s="26"/>
      <c r="GS451" s="26"/>
      <c r="GT451" s="26"/>
      <c r="GU451" s="26"/>
      <c r="GV451" s="26"/>
      <c r="GW451" s="26"/>
      <c r="GX451" s="26"/>
      <c r="GY451" s="26"/>
      <c r="GZ451" s="26"/>
      <c r="HA451" s="26"/>
      <c r="HB451" s="26"/>
      <c r="HC451" s="26"/>
      <c r="HD451" s="26"/>
      <c r="HE451" s="26"/>
      <c r="HF451" s="26"/>
      <c r="HG451" s="26"/>
      <c r="HH451" s="26"/>
      <c r="HI451" s="26"/>
      <c r="HJ451" s="26"/>
      <c r="HK451" s="26"/>
      <c r="HL451" s="26"/>
      <c r="HM451" s="26"/>
      <c r="HN451" s="26"/>
      <c r="HO451" s="26"/>
      <c r="HP451" s="26"/>
      <c r="HQ451" s="26"/>
      <c r="HR451" s="26"/>
      <c r="HS451" s="26"/>
      <c r="HT451" s="26"/>
      <c r="HU451" s="26"/>
      <c r="HV451" s="26"/>
      <c r="HW451" s="26"/>
      <c r="HX451" s="26"/>
      <c r="HY451" s="26"/>
      <c r="HZ451" s="26"/>
      <c r="IA451" s="26"/>
      <c r="IB451" s="26"/>
      <c r="IC451" s="26"/>
      <c r="ID451" s="26"/>
      <c r="IE451" s="26"/>
      <c r="IF451" s="26"/>
      <c r="IG451" s="26"/>
      <c r="IH451" s="26"/>
      <c r="II451" s="26"/>
      <c r="IJ451" s="26"/>
      <c r="IK451" s="26"/>
      <c r="IL451" s="26"/>
      <c r="IM451" s="26"/>
      <c r="IN451" s="26"/>
      <c r="IO451" s="26"/>
      <c r="IP451" s="26"/>
      <c r="IQ451" s="26"/>
      <c r="IR451" s="26"/>
      <c r="IS451" s="26"/>
      <c r="IT451" s="26"/>
      <c r="IU451" s="26"/>
      <c r="IV451" s="26"/>
      <c r="IW451" s="26"/>
      <c r="IX451" s="26"/>
      <c r="IY451" s="26"/>
      <c r="IZ451" s="26"/>
      <c r="JA451" s="26"/>
      <c r="JB451" s="26"/>
      <c r="JC451" s="26"/>
      <c r="JD451" s="26"/>
      <c r="JE451" s="26"/>
      <c r="JF451" s="26"/>
      <c r="JG451" s="26"/>
      <c r="JH451" s="26"/>
      <c r="JI451" s="26"/>
      <c r="JJ451" s="26"/>
    </row>
    <row r="452" spans="1:270" s="6" customFormat="1" ht="20.100000000000001" customHeight="1" x14ac:dyDescent="0.25">
      <c r="A452" s="7"/>
      <c r="B452" s="20"/>
      <c r="C452" s="76"/>
      <c r="D452" s="76"/>
      <c r="E452" s="76"/>
      <c r="F452" s="7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  <c r="FJ452" s="26"/>
      <c r="FK452" s="26"/>
      <c r="FL452" s="26"/>
      <c r="FM452" s="26"/>
      <c r="FN452" s="26"/>
      <c r="FO452" s="26"/>
      <c r="FP452" s="26"/>
      <c r="FQ452" s="26"/>
      <c r="FR452" s="26"/>
      <c r="FS452" s="26"/>
      <c r="FT452" s="26"/>
      <c r="FU452" s="26"/>
      <c r="FV452" s="26"/>
      <c r="FW452" s="26"/>
      <c r="FX452" s="26"/>
      <c r="FY452" s="26"/>
      <c r="FZ452" s="26"/>
      <c r="GA452" s="26"/>
      <c r="GB452" s="26"/>
      <c r="GC452" s="26"/>
      <c r="GD452" s="26"/>
      <c r="GE452" s="26"/>
      <c r="GF452" s="26"/>
      <c r="GG452" s="26"/>
      <c r="GH452" s="26"/>
      <c r="GI452" s="26"/>
      <c r="GJ452" s="26"/>
      <c r="GK452" s="26"/>
      <c r="GL452" s="26"/>
      <c r="GM452" s="26"/>
      <c r="GN452" s="26"/>
      <c r="GO452" s="26"/>
      <c r="GP452" s="26"/>
      <c r="GQ452" s="26"/>
      <c r="GR452" s="26"/>
      <c r="GS452" s="26"/>
      <c r="GT452" s="26"/>
      <c r="GU452" s="26"/>
      <c r="GV452" s="26"/>
      <c r="GW452" s="26"/>
      <c r="GX452" s="26"/>
      <c r="GY452" s="26"/>
      <c r="GZ452" s="26"/>
      <c r="HA452" s="26"/>
      <c r="HB452" s="26"/>
      <c r="HC452" s="26"/>
      <c r="HD452" s="26"/>
      <c r="HE452" s="26"/>
      <c r="HF452" s="26"/>
      <c r="HG452" s="26"/>
      <c r="HH452" s="26"/>
      <c r="HI452" s="26"/>
      <c r="HJ452" s="26"/>
      <c r="HK452" s="26"/>
      <c r="HL452" s="26"/>
      <c r="HM452" s="26"/>
      <c r="HN452" s="26"/>
      <c r="HO452" s="26"/>
      <c r="HP452" s="26"/>
      <c r="HQ452" s="26"/>
      <c r="HR452" s="26"/>
      <c r="HS452" s="26"/>
      <c r="HT452" s="26"/>
      <c r="HU452" s="26"/>
      <c r="HV452" s="26"/>
      <c r="HW452" s="26"/>
      <c r="HX452" s="26"/>
      <c r="HY452" s="26"/>
      <c r="HZ452" s="26"/>
      <c r="IA452" s="26"/>
      <c r="IB452" s="26"/>
      <c r="IC452" s="26"/>
      <c r="ID452" s="26"/>
      <c r="IE452" s="26"/>
      <c r="IF452" s="26"/>
      <c r="IG452" s="26"/>
      <c r="IH452" s="26"/>
      <c r="II452" s="26"/>
      <c r="IJ452" s="26"/>
      <c r="IK452" s="26"/>
      <c r="IL452" s="26"/>
      <c r="IM452" s="26"/>
      <c r="IN452" s="26"/>
      <c r="IO452" s="26"/>
      <c r="IP452" s="26"/>
      <c r="IQ452" s="26"/>
      <c r="IR452" s="26"/>
      <c r="IS452" s="26"/>
      <c r="IT452" s="26"/>
      <c r="IU452" s="26"/>
      <c r="IV452" s="26"/>
      <c r="IW452" s="26"/>
      <c r="IX452" s="26"/>
      <c r="IY452" s="26"/>
      <c r="IZ452" s="26"/>
      <c r="JA452" s="26"/>
      <c r="JB452" s="26"/>
      <c r="JC452" s="26"/>
      <c r="JD452" s="26"/>
      <c r="JE452" s="26"/>
      <c r="JF452" s="26"/>
      <c r="JG452" s="26"/>
      <c r="JH452" s="26"/>
      <c r="JI452" s="26"/>
      <c r="JJ452" s="26"/>
    </row>
    <row r="453" spans="1:270" s="6" customFormat="1" ht="20.100000000000001" customHeight="1" x14ac:dyDescent="0.25">
      <c r="A453" s="7"/>
      <c r="B453" s="20"/>
      <c r="C453" s="76"/>
      <c r="D453" s="76"/>
      <c r="E453" s="76"/>
      <c r="F453" s="7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  <c r="FJ453" s="26"/>
      <c r="FK453" s="26"/>
      <c r="FL453" s="26"/>
      <c r="FM453" s="26"/>
      <c r="FN453" s="26"/>
      <c r="FO453" s="26"/>
      <c r="FP453" s="26"/>
      <c r="FQ453" s="26"/>
      <c r="FR453" s="26"/>
      <c r="FS453" s="26"/>
      <c r="FT453" s="26"/>
      <c r="FU453" s="26"/>
      <c r="FV453" s="26"/>
      <c r="FW453" s="26"/>
      <c r="FX453" s="26"/>
      <c r="FY453" s="26"/>
      <c r="FZ453" s="26"/>
      <c r="GA453" s="26"/>
      <c r="GB453" s="26"/>
      <c r="GC453" s="26"/>
      <c r="GD453" s="26"/>
      <c r="GE453" s="26"/>
      <c r="GF453" s="26"/>
      <c r="GG453" s="26"/>
      <c r="GH453" s="26"/>
      <c r="GI453" s="26"/>
      <c r="GJ453" s="26"/>
      <c r="GK453" s="26"/>
      <c r="GL453" s="26"/>
      <c r="GM453" s="26"/>
      <c r="GN453" s="26"/>
      <c r="GO453" s="26"/>
      <c r="GP453" s="26"/>
      <c r="GQ453" s="26"/>
      <c r="GR453" s="26"/>
      <c r="GS453" s="26"/>
      <c r="GT453" s="26"/>
      <c r="GU453" s="26"/>
      <c r="GV453" s="26"/>
      <c r="GW453" s="26"/>
      <c r="GX453" s="26"/>
      <c r="GY453" s="26"/>
      <c r="GZ453" s="26"/>
      <c r="HA453" s="26"/>
      <c r="HB453" s="26"/>
      <c r="HC453" s="26"/>
      <c r="HD453" s="26"/>
      <c r="HE453" s="26"/>
      <c r="HF453" s="26"/>
      <c r="HG453" s="26"/>
      <c r="HH453" s="26"/>
      <c r="HI453" s="26"/>
      <c r="HJ453" s="26"/>
      <c r="HK453" s="26"/>
      <c r="HL453" s="26"/>
      <c r="HM453" s="26"/>
      <c r="HN453" s="26"/>
      <c r="HO453" s="26"/>
      <c r="HP453" s="26"/>
      <c r="HQ453" s="26"/>
      <c r="HR453" s="26"/>
      <c r="HS453" s="26"/>
      <c r="HT453" s="26"/>
      <c r="HU453" s="26"/>
      <c r="HV453" s="26"/>
      <c r="HW453" s="26"/>
      <c r="HX453" s="26"/>
      <c r="HY453" s="26"/>
      <c r="HZ453" s="26"/>
      <c r="IA453" s="26"/>
      <c r="IB453" s="26"/>
      <c r="IC453" s="26"/>
      <c r="ID453" s="26"/>
      <c r="IE453" s="26"/>
      <c r="IF453" s="26"/>
      <c r="IG453" s="26"/>
      <c r="IH453" s="26"/>
      <c r="II453" s="26"/>
      <c r="IJ453" s="26"/>
      <c r="IK453" s="26"/>
      <c r="IL453" s="26"/>
      <c r="IM453" s="26"/>
      <c r="IN453" s="26"/>
      <c r="IO453" s="26"/>
      <c r="IP453" s="26"/>
      <c r="IQ453" s="26"/>
      <c r="IR453" s="26"/>
      <c r="IS453" s="26"/>
      <c r="IT453" s="26"/>
      <c r="IU453" s="26"/>
      <c r="IV453" s="26"/>
      <c r="IW453" s="26"/>
      <c r="IX453" s="26"/>
      <c r="IY453" s="26"/>
      <c r="IZ453" s="26"/>
      <c r="JA453" s="26"/>
      <c r="JB453" s="26"/>
      <c r="JC453" s="26"/>
      <c r="JD453" s="26"/>
      <c r="JE453" s="26"/>
      <c r="JF453" s="26"/>
      <c r="JG453" s="26"/>
      <c r="JH453" s="26"/>
      <c r="JI453" s="26"/>
      <c r="JJ453" s="26"/>
    </row>
    <row r="454" spans="1:270" s="6" customFormat="1" ht="20.100000000000001" customHeight="1" x14ac:dyDescent="0.25">
      <c r="A454" s="7"/>
      <c r="B454" s="20"/>
      <c r="C454" s="76"/>
      <c r="D454" s="76"/>
      <c r="E454" s="76"/>
      <c r="F454" s="7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  <c r="FJ454" s="26"/>
      <c r="FK454" s="26"/>
      <c r="FL454" s="26"/>
      <c r="FM454" s="26"/>
      <c r="FN454" s="26"/>
      <c r="FO454" s="26"/>
      <c r="FP454" s="26"/>
      <c r="FQ454" s="26"/>
      <c r="FR454" s="26"/>
      <c r="FS454" s="26"/>
      <c r="FT454" s="26"/>
      <c r="FU454" s="26"/>
      <c r="FV454" s="26"/>
      <c r="FW454" s="26"/>
      <c r="FX454" s="26"/>
      <c r="FY454" s="26"/>
      <c r="FZ454" s="26"/>
      <c r="GA454" s="26"/>
      <c r="GB454" s="26"/>
      <c r="GC454" s="26"/>
      <c r="GD454" s="26"/>
      <c r="GE454" s="26"/>
      <c r="GF454" s="26"/>
      <c r="GG454" s="26"/>
      <c r="GH454" s="26"/>
      <c r="GI454" s="26"/>
      <c r="GJ454" s="26"/>
      <c r="GK454" s="26"/>
      <c r="GL454" s="26"/>
      <c r="GM454" s="26"/>
      <c r="GN454" s="26"/>
      <c r="GO454" s="26"/>
      <c r="GP454" s="26"/>
      <c r="GQ454" s="26"/>
      <c r="GR454" s="26"/>
      <c r="GS454" s="26"/>
      <c r="GT454" s="26"/>
      <c r="GU454" s="26"/>
      <c r="GV454" s="26"/>
      <c r="GW454" s="26"/>
      <c r="GX454" s="26"/>
      <c r="GY454" s="26"/>
      <c r="GZ454" s="26"/>
      <c r="HA454" s="26"/>
      <c r="HB454" s="26"/>
      <c r="HC454" s="26"/>
      <c r="HD454" s="26"/>
      <c r="HE454" s="26"/>
      <c r="HF454" s="26"/>
      <c r="HG454" s="26"/>
      <c r="HH454" s="26"/>
      <c r="HI454" s="26"/>
      <c r="HJ454" s="26"/>
      <c r="HK454" s="26"/>
      <c r="HL454" s="26"/>
      <c r="HM454" s="26"/>
      <c r="HN454" s="26"/>
      <c r="HO454" s="26"/>
      <c r="HP454" s="26"/>
      <c r="HQ454" s="26"/>
      <c r="HR454" s="26"/>
      <c r="HS454" s="26"/>
      <c r="HT454" s="26"/>
      <c r="HU454" s="26"/>
      <c r="HV454" s="26"/>
      <c r="HW454" s="26"/>
      <c r="HX454" s="26"/>
      <c r="HY454" s="26"/>
      <c r="HZ454" s="26"/>
      <c r="IA454" s="26"/>
      <c r="IB454" s="26"/>
      <c r="IC454" s="26"/>
      <c r="ID454" s="26"/>
      <c r="IE454" s="26"/>
      <c r="IF454" s="26"/>
      <c r="IG454" s="26"/>
      <c r="IH454" s="26"/>
      <c r="II454" s="26"/>
      <c r="IJ454" s="26"/>
      <c r="IK454" s="26"/>
      <c r="IL454" s="26"/>
      <c r="IM454" s="26"/>
      <c r="IN454" s="26"/>
      <c r="IO454" s="26"/>
      <c r="IP454" s="26"/>
      <c r="IQ454" s="26"/>
      <c r="IR454" s="26"/>
      <c r="IS454" s="26"/>
      <c r="IT454" s="26"/>
      <c r="IU454" s="26"/>
      <c r="IV454" s="26"/>
      <c r="IW454" s="26"/>
      <c r="IX454" s="26"/>
      <c r="IY454" s="26"/>
      <c r="IZ454" s="26"/>
      <c r="JA454" s="26"/>
      <c r="JB454" s="26"/>
      <c r="JC454" s="26"/>
      <c r="JD454" s="26"/>
      <c r="JE454" s="26"/>
      <c r="JF454" s="26"/>
      <c r="JG454" s="26"/>
      <c r="JH454" s="26"/>
      <c r="JI454" s="26"/>
      <c r="JJ454" s="26"/>
    </row>
    <row r="455" spans="1:270" s="6" customFormat="1" ht="20.100000000000001" customHeight="1" x14ac:dyDescent="0.25">
      <c r="A455" s="7"/>
      <c r="B455" s="20"/>
      <c r="C455" s="76"/>
      <c r="D455" s="76"/>
      <c r="E455" s="76"/>
      <c r="F455" s="7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  <c r="FJ455" s="26"/>
      <c r="FK455" s="26"/>
      <c r="FL455" s="26"/>
      <c r="FM455" s="26"/>
      <c r="FN455" s="26"/>
      <c r="FO455" s="26"/>
      <c r="FP455" s="26"/>
      <c r="FQ455" s="26"/>
      <c r="FR455" s="26"/>
      <c r="FS455" s="26"/>
      <c r="FT455" s="26"/>
      <c r="FU455" s="26"/>
      <c r="FV455" s="26"/>
      <c r="FW455" s="26"/>
      <c r="FX455" s="26"/>
      <c r="FY455" s="26"/>
      <c r="FZ455" s="26"/>
      <c r="GA455" s="26"/>
      <c r="GB455" s="26"/>
      <c r="GC455" s="26"/>
      <c r="GD455" s="26"/>
      <c r="GE455" s="26"/>
      <c r="GF455" s="26"/>
      <c r="GG455" s="26"/>
      <c r="GH455" s="26"/>
      <c r="GI455" s="26"/>
      <c r="GJ455" s="26"/>
      <c r="GK455" s="26"/>
      <c r="GL455" s="26"/>
      <c r="GM455" s="26"/>
      <c r="GN455" s="26"/>
      <c r="GO455" s="26"/>
      <c r="GP455" s="26"/>
      <c r="GQ455" s="26"/>
      <c r="GR455" s="26"/>
      <c r="GS455" s="26"/>
      <c r="GT455" s="26"/>
      <c r="GU455" s="26"/>
      <c r="GV455" s="26"/>
      <c r="GW455" s="26"/>
      <c r="GX455" s="26"/>
      <c r="GY455" s="26"/>
      <c r="GZ455" s="26"/>
      <c r="HA455" s="26"/>
      <c r="HB455" s="26"/>
      <c r="HC455" s="26"/>
      <c r="HD455" s="26"/>
      <c r="HE455" s="26"/>
      <c r="HF455" s="26"/>
      <c r="HG455" s="26"/>
      <c r="HH455" s="26"/>
      <c r="HI455" s="26"/>
      <c r="HJ455" s="26"/>
      <c r="HK455" s="26"/>
      <c r="HL455" s="26"/>
      <c r="HM455" s="26"/>
      <c r="HN455" s="26"/>
      <c r="HO455" s="26"/>
      <c r="HP455" s="26"/>
      <c r="HQ455" s="26"/>
      <c r="HR455" s="26"/>
      <c r="HS455" s="26"/>
      <c r="HT455" s="26"/>
      <c r="HU455" s="26"/>
      <c r="HV455" s="26"/>
      <c r="HW455" s="26"/>
      <c r="HX455" s="26"/>
      <c r="HY455" s="26"/>
      <c r="HZ455" s="26"/>
      <c r="IA455" s="26"/>
      <c r="IB455" s="26"/>
      <c r="IC455" s="26"/>
      <c r="ID455" s="26"/>
      <c r="IE455" s="26"/>
      <c r="IF455" s="26"/>
      <c r="IG455" s="26"/>
      <c r="IH455" s="26"/>
      <c r="II455" s="26"/>
      <c r="IJ455" s="26"/>
      <c r="IK455" s="26"/>
      <c r="IL455" s="26"/>
      <c r="IM455" s="26"/>
      <c r="IN455" s="26"/>
      <c r="IO455" s="26"/>
      <c r="IP455" s="26"/>
      <c r="IQ455" s="26"/>
      <c r="IR455" s="26"/>
      <c r="IS455" s="26"/>
      <c r="IT455" s="26"/>
      <c r="IU455" s="26"/>
      <c r="IV455" s="26"/>
      <c r="IW455" s="26"/>
      <c r="IX455" s="26"/>
      <c r="IY455" s="26"/>
      <c r="IZ455" s="26"/>
      <c r="JA455" s="26"/>
      <c r="JB455" s="26"/>
      <c r="JC455" s="26"/>
      <c r="JD455" s="26"/>
      <c r="JE455" s="26"/>
      <c r="JF455" s="26"/>
      <c r="JG455" s="26"/>
      <c r="JH455" s="26"/>
      <c r="JI455" s="26"/>
      <c r="JJ455" s="26"/>
    </row>
    <row r="456" spans="1:270" s="6" customFormat="1" ht="20.100000000000001" customHeight="1" x14ac:dyDescent="0.25">
      <c r="A456" s="7"/>
      <c r="B456" s="20"/>
      <c r="C456" s="76"/>
      <c r="D456" s="76"/>
      <c r="E456" s="76"/>
      <c r="F456" s="7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  <c r="FJ456" s="26"/>
      <c r="FK456" s="26"/>
      <c r="FL456" s="26"/>
      <c r="FM456" s="26"/>
      <c r="FN456" s="26"/>
      <c r="FO456" s="26"/>
      <c r="FP456" s="26"/>
      <c r="FQ456" s="26"/>
      <c r="FR456" s="26"/>
      <c r="FS456" s="26"/>
      <c r="FT456" s="26"/>
      <c r="FU456" s="26"/>
      <c r="FV456" s="26"/>
      <c r="FW456" s="26"/>
      <c r="FX456" s="26"/>
      <c r="FY456" s="26"/>
      <c r="FZ456" s="26"/>
      <c r="GA456" s="26"/>
      <c r="GB456" s="26"/>
      <c r="GC456" s="26"/>
      <c r="GD456" s="26"/>
      <c r="GE456" s="26"/>
      <c r="GF456" s="26"/>
      <c r="GG456" s="26"/>
      <c r="GH456" s="26"/>
      <c r="GI456" s="26"/>
      <c r="GJ456" s="26"/>
      <c r="GK456" s="26"/>
      <c r="GL456" s="26"/>
      <c r="GM456" s="26"/>
      <c r="GN456" s="26"/>
      <c r="GO456" s="26"/>
      <c r="GP456" s="26"/>
      <c r="GQ456" s="26"/>
      <c r="GR456" s="26"/>
      <c r="GS456" s="26"/>
      <c r="GT456" s="26"/>
      <c r="GU456" s="26"/>
      <c r="GV456" s="26"/>
      <c r="GW456" s="26"/>
      <c r="GX456" s="26"/>
      <c r="GY456" s="26"/>
      <c r="GZ456" s="26"/>
      <c r="HA456" s="26"/>
      <c r="HB456" s="26"/>
      <c r="HC456" s="26"/>
      <c r="HD456" s="26"/>
      <c r="HE456" s="26"/>
      <c r="HF456" s="26"/>
      <c r="HG456" s="26"/>
      <c r="HH456" s="26"/>
      <c r="HI456" s="26"/>
      <c r="HJ456" s="26"/>
      <c r="HK456" s="26"/>
      <c r="HL456" s="26"/>
      <c r="HM456" s="26"/>
      <c r="HN456" s="26"/>
      <c r="HO456" s="26"/>
      <c r="HP456" s="26"/>
      <c r="HQ456" s="26"/>
      <c r="HR456" s="26"/>
      <c r="HS456" s="26"/>
      <c r="HT456" s="26"/>
      <c r="HU456" s="26"/>
      <c r="HV456" s="26"/>
      <c r="HW456" s="26"/>
      <c r="HX456" s="26"/>
      <c r="HY456" s="26"/>
      <c r="HZ456" s="26"/>
      <c r="IA456" s="26"/>
      <c r="IB456" s="26"/>
      <c r="IC456" s="26"/>
      <c r="ID456" s="26"/>
      <c r="IE456" s="26"/>
      <c r="IF456" s="26"/>
      <c r="IG456" s="26"/>
      <c r="IH456" s="26"/>
      <c r="II456" s="26"/>
      <c r="IJ456" s="26"/>
      <c r="IK456" s="26"/>
      <c r="IL456" s="26"/>
      <c r="IM456" s="26"/>
      <c r="IN456" s="26"/>
      <c r="IO456" s="26"/>
      <c r="IP456" s="26"/>
      <c r="IQ456" s="26"/>
      <c r="IR456" s="26"/>
      <c r="IS456" s="26"/>
      <c r="IT456" s="26"/>
      <c r="IU456" s="26"/>
      <c r="IV456" s="26"/>
      <c r="IW456" s="26"/>
      <c r="IX456" s="26"/>
      <c r="IY456" s="26"/>
      <c r="IZ456" s="26"/>
      <c r="JA456" s="26"/>
      <c r="JB456" s="26"/>
      <c r="JC456" s="26"/>
      <c r="JD456" s="26"/>
      <c r="JE456" s="26"/>
      <c r="JF456" s="26"/>
      <c r="JG456" s="26"/>
      <c r="JH456" s="26"/>
      <c r="JI456" s="26"/>
      <c r="JJ456" s="26"/>
    </row>
    <row r="457" spans="1:270" s="6" customFormat="1" ht="20.100000000000001" customHeight="1" x14ac:dyDescent="0.25">
      <c r="A457" s="7"/>
      <c r="B457" s="20"/>
      <c r="C457" s="76"/>
      <c r="D457" s="76"/>
      <c r="E457" s="76"/>
      <c r="F457" s="7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  <c r="FJ457" s="26"/>
      <c r="FK457" s="26"/>
      <c r="FL457" s="26"/>
      <c r="FM457" s="26"/>
      <c r="FN457" s="26"/>
      <c r="FO457" s="26"/>
      <c r="FP457" s="26"/>
      <c r="FQ457" s="26"/>
      <c r="FR457" s="26"/>
      <c r="FS457" s="26"/>
      <c r="FT457" s="26"/>
      <c r="FU457" s="26"/>
      <c r="FV457" s="26"/>
      <c r="FW457" s="26"/>
      <c r="FX457" s="26"/>
      <c r="FY457" s="26"/>
      <c r="FZ457" s="26"/>
      <c r="GA457" s="26"/>
      <c r="GB457" s="26"/>
      <c r="GC457" s="26"/>
      <c r="GD457" s="26"/>
      <c r="GE457" s="26"/>
      <c r="GF457" s="26"/>
      <c r="GG457" s="26"/>
      <c r="GH457" s="26"/>
      <c r="GI457" s="26"/>
      <c r="GJ457" s="26"/>
      <c r="GK457" s="26"/>
      <c r="GL457" s="26"/>
      <c r="GM457" s="26"/>
      <c r="GN457" s="26"/>
      <c r="GO457" s="26"/>
      <c r="GP457" s="26"/>
      <c r="GQ457" s="26"/>
      <c r="GR457" s="26"/>
      <c r="GS457" s="26"/>
      <c r="GT457" s="26"/>
      <c r="GU457" s="26"/>
      <c r="GV457" s="26"/>
      <c r="GW457" s="26"/>
      <c r="GX457" s="26"/>
      <c r="GY457" s="26"/>
      <c r="GZ457" s="26"/>
      <c r="HA457" s="26"/>
      <c r="HB457" s="26"/>
      <c r="HC457" s="26"/>
      <c r="HD457" s="26"/>
      <c r="HE457" s="26"/>
      <c r="HF457" s="26"/>
      <c r="HG457" s="26"/>
      <c r="HH457" s="26"/>
      <c r="HI457" s="26"/>
      <c r="HJ457" s="26"/>
      <c r="HK457" s="26"/>
      <c r="HL457" s="26"/>
      <c r="HM457" s="26"/>
      <c r="HN457" s="26"/>
      <c r="HO457" s="26"/>
      <c r="HP457" s="26"/>
      <c r="HQ457" s="26"/>
      <c r="HR457" s="26"/>
      <c r="HS457" s="26"/>
      <c r="HT457" s="26"/>
      <c r="HU457" s="26"/>
      <c r="HV457" s="26"/>
      <c r="HW457" s="26"/>
      <c r="HX457" s="26"/>
      <c r="HY457" s="26"/>
      <c r="HZ457" s="26"/>
      <c r="IA457" s="26"/>
      <c r="IB457" s="26"/>
      <c r="IC457" s="26"/>
      <c r="ID457" s="26"/>
      <c r="IE457" s="26"/>
      <c r="IF457" s="26"/>
      <c r="IG457" s="26"/>
      <c r="IH457" s="26"/>
      <c r="II457" s="26"/>
      <c r="IJ457" s="26"/>
      <c r="IK457" s="26"/>
      <c r="IL457" s="26"/>
      <c r="IM457" s="26"/>
      <c r="IN457" s="26"/>
      <c r="IO457" s="26"/>
      <c r="IP457" s="26"/>
      <c r="IQ457" s="26"/>
      <c r="IR457" s="26"/>
      <c r="IS457" s="26"/>
      <c r="IT457" s="26"/>
      <c r="IU457" s="26"/>
      <c r="IV457" s="26"/>
      <c r="IW457" s="26"/>
      <c r="IX457" s="26"/>
      <c r="IY457" s="26"/>
      <c r="IZ457" s="26"/>
      <c r="JA457" s="26"/>
      <c r="JB457" s="26"/>
      <c r="JC457" s="26"/>
      <c r="JD457" s="26"/>
      <c r="JE457" s="26"/>
      <c r="JF457" s="26"/>
      <c r="JG457" s="26"/>
      <c r="JH457" s="26"/>
      <c r="JI457" s="26"/>
      <c r="JJ457" s="26"/>
    </row>
    <row r="458" spans="1:270" s="6" customFormat="1" ht="20.100000000000001" customHeight="1" x14ac:dyDescent="0.25">
      <c r="A458" s="7"/>
      <c r="B458" s="20"/>
      <c r="C458" s="76"/>
      <c r="D458" s="76"/>
      <c r="E458" s="76"/>
      <c r="F458" s="7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  <c r="FJ458" s="26"/>
      <c r="FK458" s="26"/>
      <c r="FL458" s="26"/>
      <c r="FM458" s="26"/>
      <c r="FN458" s="26"/>
      <c r="FO458" s="26"/>
      <c r="FP458" s="26"/>
      <c r="FQ458" s="26"/>
      <c r="FR458" s="26"/>
      <c r="FS458" s="26"/>
      <c r="FT458" s="26"/>
      <c r="FU458" s="26"/>
      <c r="FV458" s="26"/>
      <c r="FW458" s="26"/>
      <c r="FX458" s="26"/>
      <c r="FY458" s="26"/>
      <c r="FZ458" s="26"/>
      <c r="GA458" s="26"/>
      <c r="GB458" s="26"/>
      <c r="GC458" s="26"/>
      <c r="GD458" s="26"/>
      <c r="GE458" s="26"/>
      <c r="GF458" s="26"/>
      <c r="GG458" s="26"/>
      <c r="GH458" s="26"/>
      <c r="GI458" s="26"/>
      <c r="GJ458" s="26"/>
      <c r="GK458" s="26"/>
      <c r="GL458" s="26"/>
      <c r="GM458" s="26"/>
      <c r="GN458" s="26"/>
      <c r="GO458" s="26"/>
      <c r="GP458" s="26"/>
      <c r="GQ458" s="26"/>
      <c r="GR458" s="26"/>
      <c r="GS458" s="26"/>
      <c r="GT458" s="26"/>
      <c r="GU458" s="26"/>
      <c r="GV458" s="26"/>
      <c r="GW458" s="26"/>
      <c r="GX458" s="26"/>
      <c r="GY458" s="26"/>
      <c r="GZ458" s="26"/>
      <c r="HA458" s="26"/>
      <c r="HB458" s="26"/>
      <c r="HC458" s="26"/>
      <c r="HD458" s="26"/>
      <c r="HE458" s="26"/>
      <c r="HF458" s="26"/>
      <c r="HG458" s="26"/>
      <c r="HH458" s="26"/>
      <c r="HI458" s="26"/>
      <c r="HJ458" s="26"/>
      <c r="HK458" s="26"/>
      <c r="HL458" s="26"/>
      <c r="HM458" s="26"/>
      <c r="HN458" s="26"/>
      <c r="HO458" s="26"/>
      <c r="HP458" s="26"/>
      <c r="HQ458" s="26"/>
      <c r="HR458" s="26"/>
      <c r="HS458" s="26"/>
      <c r="HT458" s="26"/>
      <c r="HU458" s="26"/>
      <c r="HV458" s="26"/>
      <c r="HW458" s="26"/>
      <c r="HX458" s="26"/>
      <c r="HY458" s="26"/>
      <c r="HZ458" s="26"/>
      <c r="IA458" s="26"/>
      <c r="IB458" s="26"/>
      <c r="IC458" s="26"/>
      <c r="ID458" s="26"/>
      <c r="IE458" s="26"/>
      <c r="IF458" s="26"/>
      <c r="IG458" s="26"/>
      <c r="IH458" s="26"/>
      <c r="II458" s="26"/>
      <c r="IJ458" s="26"/>
      <c r="IK458" s="26"/>
      <c r="IL458" s="26"/>
      <c r="IM458" s="26"/>
      <c r="IN458" s="26"/>
      <c r="IO458" s="26"/>
      <c r="IP458" s="26"/>
      <c r="IQ458" s="26"/>
      <c r="IR458" s="26"/>
      <c r="IS458" s="26"/>
      <c r="IT458" s="26"/>
      <c r="IU458" s="26"/>
      <c r="IV458" s="26"/>
      <c r="IW458" s="26"/>
      <c r="IX458" s="26"/>
      <c r="IY458" s="26"/>
      <c r="IZ458" s="26"/>
      <c r="JA458" s="26"/>
      <c r="JB458" s="26"/>
      <c r="JC458" s="26"/>
      <c r="JD458" s="26"/>
      <c r="JE458" s="26"/>
      <c r="JF458" s="26"/>
      <c r="JG458" s="26"/>
      <c r="JH458" s="26"/>
      <c r="JI458" s="26"/>
      <c r="JJ458" s="26"/>
    </row>
    <row r="459" spans="1:270" s="6" customFormat="1" ht="20.100000000000001" customHeight="1" x14ac:dyDescent="0.25">
      <c r="A459" s="7"/>
      <c r="B459" s="20"/>
      <c r="C459" s="76"/>
      <c r="D459" s="76"/>
      <c r="E459" s="76"/>
      <c r="F459" s="7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  <c r="FJ459" s="26"/>
      <c r="FK459" s="26"/>
      <c r="FL459" s="26"/>
      <c r="FM459" s="26"/>
      <c r="FN459" s="26"/>
      <c r="FO459" s="26"/>
      <c r="FP459" s="26"/>
      <c r="FQ459" s="26"/>
      <c r="FR459" s="26"/>
      <c r="FS459" s="26"/>
      <c r="FT459" s="26"/>
      <c r="FU459" s="26"/>
      <c r="FV459" s="26"/>
      <c r="FW459" s="26"/>
      <c r="FX459" s="26"/>
      <c r="FY459" s="26"/>
      <c r="FZ459" s="26"/>
      <c r="GA459" s="26"/>
      <c r="GB459" s="26"/>
      <c r="GC459" s="26"/>
      <c r="GD459" s="26"/>
      <c r="GE459" s="26"/>
      <c r="GF459" s="26"/>
      <c r="GG459" s="26"/>
      <c r="GH459" s="26"/>
      <c r="GI459" s="26"/>
      <c r="GJ459" s="26"/>
      <c r="GK459" s="26"/>
      <c r="GL459" s="26"/>
      <c r="GM459" s="26"/>
      <c r="GN459" s="26"/>
      <c r="GO459" s="26"/>
      <c r="GP459" s="26"/>
      <c r="GQ459" s="26"/>
      <c r="GR459" s="26"/>
      <c r="GS459" s="26"/>
      <c r="GT459" s="26"/>
      <c r="GU459" s="26"/>
      <c r="GV459" s="26"/>
      <c r="GW459" s="26"/>
      <c r="GX459" s="26"/>
      <c r="GY459" s="26"/>
      <c r="GZ459" s="26"/>
      <c r="HA459" s="26"/>
      <c r="HB459" s="26"/>
      <c r="HC459" s="26"/>
      <c r="HD459" s="26"/>
      <c r="HE459" s="26"/>
      <c r="HF459" s="26"/>
      <c r="HG459" s="26"/>
      <c r="HH459" s="26"/>
      <c r="HI459" s="26"/>
      <c r="HJ459" s="26"/>
      <c r="HK459" s="26"/>
      <c r="HL459" s="26"/>
      <c r="HM459" s="26"/>
      <c r="HN459" s="26"/>
      <c r="HO459" s="26"/>
      <c r="HP459" s="26"/>
      <c r="HQ459" s="26"/>
      <c r="HR459" s="26"/>
      <c r="HS459" s="26"/>
      <c r="HT459" s="26"/>
      <c r="HU459" s="26"/>
      <c r="HV459" s="26"/>
      <c r="HW459" s="26"/>
      <c r="HX459" s="26"/>
      <c r="HY459" s="26"/>
      <c r="HZ459" s="26"/>
      <c r="IA459" s="26"/>
      <c r="IB459" s="26"/>
      <c r="IC459" s="26"/>
      <c r="ID459" s="26"/>
      <c r="IE459" s="26"/>
      <c r="IF459" s="26"/>
      <c r="IG459" s="26"/>
      <c r="IH459" s="26"/>
      <c r="II459" s="26"/>
      <c r="IJ459" s="26"/>
      <c r="IK459" s="26"/>
      <c r="IL459" s="26"/>
      <c r="IM459" s="26"/>
      <c r="IN459" s="26"/>
      <c r="IO459" s="26"/>
      <c r="IP459" s="26"/>
      <c r="IQ459" s="26"/>
      <c r="IR459" s="26"/>
      <c r="IS459" s="26"/>
      <c r="IT459" s="26"/>
      <c r="IU459" s="26"/>
      <c r="IV459" s="26"/>
      <c r="IW459" s="26"/>
      <c r="IX459" s="26"/>
      <c r="IY459" s="26"/>
      <c r="IZ459" s="26"/>
      <c r="JA459" s="26"/>
      <c r="JB459" s="26"/>
      <c r="JC459" s="26"/>
      <c r="JD459" s="26"/>
      <c r="JE459" s="26"/>
      <c r="JF459" s="26"/>
      <c r="JG459" s="26"/>
      <c r="JH459" s="26"/>
      <c r="JI459" s="26"/>
      <c r="JJ459" s="26"/>
    </row>
  </sheetData>
  <sheetProtection algorithmName="SHA-512" hashValue="gFcHOE4xrGNLUxd4d8mxFwq9L/yvFMBLhiH+JtnetsYiuRVOTKltp0BMWMVQTfuzS+z/B0idLU1QgBrquBZtLw==" saltValue="B+mENGKd4FMmsZS8+YgbBw==" spinCount="100000" sheet="1" objects="1" scenarios="1"/>
  <mergeCells count="75">
    <mergeCell ref="C2:D2"/>
    <mergeCell ref="A107:B107"/>
    <mergeCell ref="A108:B108"/>
    <mergeCell ref="A110:B110"/>
    <mergeCell ref="A112:B112"/>
    <mergeCell ref="A101:B101"/>
    <mergeCell ref="A102:B102"/>
    <mergeCell ref="A103:B103"/>
    <mergeCell ref="A104:B104"/>
    <mergeCell ref="A111:B111"/>
    <mergeCell ref="A94:B94"/>
    <mergeCell ref="A106:B106"/>
    <mergeCell ref="A95:B95"/>
    <mergeCell ref="A96:B96"/>
    <mergeCell ref="A97:B97"/>
    <mergeCell ref="A105:B105"/>
    <mergeCell ref="A100:B100"/>
    <mergeCell ref="A99:B99"/>
    <mergeCell ref="A98:B98"/>
    <mergeCell ref="A128:B128"/>
    <mergeCell ref="A113:B113"/>
    <mergeCell ref="A114:B114"/>
    <mergeCell ref="A117:B117"/>
    <mergeCell ref="A115:B115"/>
    <mergeCell ref="A84:B84"/>
    <mergeCell ref="A90:B90"/>
    <mergeCell ref="A91:B91"/>
    <mergeCell ref="A92:B92"/>
    <mergeCell ref="A93:B93"/>
    <mergeCell ref="A85:B85"/>
    <mergeCell ref="A86:B86"/>
    <mergeCell ref="A87:B87"/>
    <mergeCell ref="A88:B88"/>
    <mergeCell ref="A89:B89"/>
    <mergeCell ref="A75:B75"/>
    <mergeCell ref="A76:B76"/>
    <mergeCell ref="A77:B77"/>
    <mergeCell ref="A78:B78"/>
    <mergeCell ref="A83:B83"/>
    <mergeCell ref="A79:B79"/>
    <mergeCell ref="A80:B80"/>
    <mergeCell ref="A81:B81"/>
    <mergeCell ref="A82:B82"/>
    <mergeCell ref="A129:B129"/>
    <mergeCell ref="A130:A131"/>
    <mergeCell ref="A19:B19"/>
    <mergeCell ref="A20:B20"/>
    <mergeCell ref="A32:B32"/>
    <mergeCell ref="A33:B33"/>
    <mergeCell ref="A42:B42"/>
    <mergeCell ref="A57:B57"/>
    <mergeCell ref="A59:B59"/>
    <mergeCell ref="A62:B62"/>
    <mergeCell ref="A65:B65"/>
    <mergeCell ref="A66:B66"/>
    <mergeCell ref="A67:B67"/>
    <mergeCell ref="A72:B72"/>
    <mergeCell ref="A73:B73"/>
    <mergeCell ref="A74:B74"/>
    <mergeCell ref="A71:B71"/>
    <mergeCell ref="A60:B60"/>
    <mergeCell ref="A63:B63"/>
    <mergeCell ref="A64:B64"/>
    <mergeCell ref="A70:B70"/>
    <mergeCell ref="A61:B61"/>
    <mergeCell ref="A68:B68"/>
    <mergeCell ref="A69:B69"/>
    <mergeCell ref="A44:B44"/>
    <mergeCell ref="A50:B50"/>
    <mergeCell ref="A58:C58"/>
    <mergeCell ref="A7:B7"/>
    <mergeCell ref="A8:B8"/>
    <mergeCell ref="A21:B21"/>
    <mergeCell ref="A34:B34"/>
    <mergeCell ref="A38:B38"/>
  </mergeCells>
  <phoneticPr fontId="6" type="noConversion"/>
  <pageMargins left="0.25" right="0.25" top="1" bottom="0.75" header="0.3" footer="0.3"/>
  <pageSetup scale="50" fitToHeight="0" orientation="landscape" r:id="rId1"/>
  <headerFooter>
    <oddHeader xml:space="preserve">&amp;C&amp;"Arial Nova,Bold"&amp;16 2019-2020 Charter School Estimate of State Aid Settle-up Template
House Bill 3
&amp;12
</oddHeader>
    <oddFooter>&amp;L&amp;"Arial Nova,Regular"&amp;11&amp;D
&amp;T&amp;R&amp;"Arial Nova,Regular"&amp;11&amp;P of &amp;N</oddFooter>
  </headerFooter>
  <rowBreaks count="3" manualBreakCount="3">
    <brk id="38" max="5" man="1"/>
    <brk id="69" max="5" man="1"/>
    <brk id="106" max="5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DF13-400C-40EC-A84F-66D96DF03725}">
  <dimension ref="A1:M1235"/>
  <sheetViews>
    <sheetView workbookViewId="0">
      <selection sqref="A1:XFD1048576"/>
    </sheetView>
  </sheetViews>
  <sheetFormatPr defaultRowHeight="12.75" x14ac:dyDescent="0.2"/>
  <cols>
    <col min="1" max="1" width="11.7109375" style="38" bestFit="1" customWidth="1"/>
    <col min="2" max="2" width="12.42578125" style="38" bestFit="1" customWidth="1"/>
    <col min="3" max="3" width="16" style="38" bestFit="1" customWidth="1"/>
    <col min="4" max="4" width="15.7109375" style="38" bestFit="1" customWidth="1"/>
    <col min="5" max="5" width="14.42578125" style="38" bestFit="1" customWidth="1"/>
    <col min="6" max="6" width="23.42578125" style="38" bestFit="1" customWidth="1"/>
    <col min="7" max="7" width="11.140625" style="38" bestFit="1" customWidth="1"/>
    <col min="8" max="8" width="18.42578125" style="38" bestFit="1" customWidth="1"/>
    <col min="9" max="9" width="11.7109375" style="38" bestFit="1" customWidth="1"/>
    <col min="10" max="10" width="19.42578125" style="38" bestFit="1" customWidth="1"/>
    <col min="11" max="11" width="15.140625" style="38" bestFit="1" customWidth="1"/>
    <col min="12" max="12" width="16.85546875" style="38" bestFit="1" customWidth="1"/>
    <col min="13" max="13" width="11.140625" style="38" bestFit="1" customWidth="1"/>
    <col min="14" max="16384" width="9.140625" style="38"/>
  </cols>
  <sheetData>
    <row r="1" spans="1:13" x14ac:dyDescent="0.2">
      <c r="A1" s="38">
        <v>1</v>
      </c>
      <c r="B1" s="38">
        <v>2</v>
      </c>
      <c r="C1" s="38">
        <v>3</v>
      </c>
      <c r="D1" s="38">
        <v>4</v>
      </c>
      <c r="E1" s="38">
        <v>5</v>
      </c>
      <c r="F1" s="38">
        <v>6</v>
      </c>
      <c r="G1" s="38">
        <v>7</v>
      </c>
      <c r="H1" s="38">
        <v>8</v>
      </c>
      <c r="I1" s="38">
        <v>9</v>
      </c>
      <c r="J1" s="38">
        <v>10</v>
      </c>
      <c r="K1" s="38">
        <v>11</v>
      </c>
      <c r="L1" s="38">
        <v>12</v>
      </c>
      <c r="M1" s="38">
        <v>13</v>
      </c>
    </row>
    <row r="2" spans="1:13" x14ac:dyDescent="0.2">
      <c r="A2" s="38" t="s">
        <v>109</v>
      </c>
      <c r="B2" s="38" t="s">
        <v>108</v>
      </c>
      <c r="C2" s="38" t="s">
        <v>386</v>
      </c>
      <c r="D2" s="38" t="s">
        <v>670</v>
      </c>
      <c r="E2" s="38" t="s">
        <v>671</v>
      </c>
      <c r="F2" s="38" t="s">
        <v>672</v>
      </c>
      <c r="G2" s="38" t="s">
        <v>673</v>
      </c>
      <c r="H2" s="38" t="s">
        <v>674</v>
      </c>
      <c r="I2" s="38" t="s">
        <v>675</v>
      </c>
      <c r="J2" s="38" t="s">
        <v>676</v>
      </c>
      <c r="K2" s="38" t="s">
        <v>677</v>
      </c>
      <c r="L2" s="38" t="s">
        <v>678</v>
      </c>
      <c r="M2" s="38" t="s">
        <v>679</v>
      </c>
    </row>
    <row r="3" spans="1:13" x14ac:dyDescent="0.2">
      <c r="A3" s="42">
        <v>1902</v>
      </c>
      <c r="B3" s="38">
        <v>27549</v>
      </c>
      <c r="C3" s="38">
        <v>9</v>
      </c>
      <c r="D3" s="38">
        <v>6257770</v>
      </c>
      <c r="E3" s="38">
        <v>11378</v>
      </c>
      <c r="F3" s="38">
        <v>9130</v>
      </c>
      <c r="G3" s="38">
        <v>11719</v>
      </c>
      <c r="H3" s="38">
        <v>11686</v>
      </c>
      <c r="I3" s="38">
        <v>11686</v>
      </c>
      <c r="J3" s="38">
        <v>6257770</v>
      </c>
      <c r="K3" s="38">
        <v>11378</v>
      </c>
      <c r="L3" s="38">
        <v>6427186</v>
      </c>
      <c r="M3" s="38">
        <v>6992883</v>
      </c>
    </row>
    <row r="4" spans="1:13" x14ac:dyDescent="0.2">
      <c r="A4" s="42">
        <v>0</v>
      </c>
      <c r="B4" s="42">
        <v>0</v>
      </c>
      <c r="C4" s="42">
        <v>0</v>
      </c>
      <c r="D4" s="42">
        <v>0</v>
      </c>
      <c r="E4" s="42">
        <v>0</v>
      </c>
      <c r="F4" s="38">
        <v>9130</v>
      </c>
    </row>
    <row r="5" spans="1:13" x14ac:dyDescent="0.2">
      <c r="A5" s="42">
        <v>1903</v>
      </c>
      <c r="B5" s="38">
        <v>27549</v>
      </c>
      <c r="C5" s="38">
        <v>9</v>
      </c>
      <c r="D5" s="38">
        <v>10966442</v>
      </c>
      <c r="E5" s="38">
        <v>9654</v>
      </c>
      <c r="F5" s="38">
        <v>9130</v>
      </c>
      <c r="G5" s="38">
        <v>9943</v>
      </c>
      <c r="H5" s="38">
        <v>11686</v>
      </c>
      <c r="I5" s="38">
        <v>9943</v>
      </c>
      <c r="J5" s="38">
        <v>10966442</v>
      </c>
      <c r="K5" s="38">
        <v>9654</v>
      </c>
      <c r="L5" s="38">
        <v>11295435</v>
      </c>
      <c r="M5" s="38">
        <v>12613780</v>
      </c>
    </row>
    <row r="6" spans="1:13" x14ac:dyDescent="0.2">
      <c r="A6" s="42">
        <v>1904</v>
      </c>
      <c r="B6" s="38">
        <v>27549</v>
      </c>
      <c r="C6" s="38">
        <v>9</v>
      </c>
      <c r="D6" s="38">
        <v>8163591</v>
      </c>
      <c r="E6" s="38">
        <v>10534</v>
      </c>
      <c r="F6" s="38">
        <v>9130</v>
      </c>
      <c r="G6" s="38">
        <v>10850</v>
      </c>
      <c r="H6" s="38">
        <v>11686</v>
      </c>
      <c r="I6" s="38">
        <v>10850</v>
      </c>
      <c r="J6" s="38">
        <v>8163591</v>
      </c>
      <c r="K6" s="38">
        <v>10534</v>
      </c>
      <c r="L6" s="38">
        <v>8408499</v>
      </c>
      <c r="M6" s="38">
        <v>9149030</v>
      </c>
    </row>
    <row r="7" spans="1:13" x14ac:dyDescent="0.2">
      <c r="A7" s="42">
        <v>1906</v>
      </c>
      <c r="B7" s="38">
        <v>27549</v>
      </c>
      <c r="C7" s="38">
        <v>9</v>
      </c>
      <c r="D7" s="38">
        <v>3618303</v>
      </c>
      <c r="E7" s="38">
        <v>11064</v>
      </c>
      <c r="F7" s="38">
        <v>9130</v>
      </c>
      <c r="G7" s="38">
        <v>11396</v>
      </c>
      <c r="H7" s="38">
        <v>11686</v>
      </c>
      <c r="I7" s="38">
        <v>11396</v>
      </c>
      <c r="J7" s="38">
        <v>3618303</v>
      </c>
      <c r="K7" s="38">
        <v>11064</v>
      </c>
      <c r="L7" s="38">
        <v>3726852</v>
      </c>
      <c r="M7" s="38">
        <v>4244092</v>
      </c>
    </row>
    <row r="8" spans="1:13" x14ac:dyDescent="0.2">
      <c r="A8" s="42">
        <v>1907</v>
      </c>
      <c r="B8" s="38">
        <v>27549</v>
      </c>
      <c r="C8" s="38">
        <v>9</v>
      </c>
      <c r="D8" s="38">
        <v>30133875</v>
      </c>
      <c r="E8" s="38">
        <v>9597</v>
      </c>
      <c r="F8" s="38">
        <v>9130</v>
      </c>
      <c r="G8" s="38">
        <v>9885</v>
      </c>
      <c r="H8" s="38">
        <v>11686</v>
      </c>
      <c r="I8" s="38">
        <v>9885</v>
      </c>
      <c r="J8" s="38">
        <v>30133875</v>
      </c>
      <c r="K8" s="38">
        <v>9597</v>
      </c>
      <c r="L8" s="38">
        <v>31037891</v>
      </c>
      <c r="M8" s="38">
        <v>33890608</v>
      </c>
    </row>
    <row r="9" spans="1:13" x14ac:dyDescent="0.2">
      <c r="A9" s="42">
        <v>1908</v>
      </c>
      <c r="B9" s="38">
        <v>27549</v>
      </c>
      <c r="C9" s="38">
        <v>9</v>
      </c>
      <c r="D9" s="38">
        <v>13758843</v>
      </c>
      <c r="E9" s="38">
        <v>9622</v>
      </c>
      <c r="F9" s="38">
        <v>9130</v>
      </c>
      <c r="G9" s="38">
        <v>9910</v>
      </c>
      <c r="H9" s="38">
        <v>11686</v>
      </c>
      <c r="I9" s="38">
        <v>9910</v>
      </c>
      <c r="J9" s="38">
        <v>13758843</v>
      </c>
      <c r="K9" s="38">
        <v>9622</v>
      </c>
      <c r="L9" s="38">
        <v>14171608</v>
      </c>
      <c r="M9" s="38">
        <v>15405048</v>
      </c>
    </row>
    <row r="10" spans="1:13" x14ac:dyDescent="0.2">
      <c r="A10" s="42">
        <v>1909</v>
      </c>
      <c r="B10" s="38">
        <v>27549</v>
      </c>
      <c r="C10" s="38">
        <v>9</v>
      </c>
      <c r="D10" s="38">
        <v>4190115</v>
      </c>
      <c r="E10" s="38">
        <v>10813</v>
      </c>
      <c r="F10" s="38">
        <v>9130</v>
      </c>
      <c r="G10" s="38">
        <v>11138</v>
      </c>
      <c r="H10" s="38">
        <v>11686</v>
      </c>
      <c r="I10" s="38">
        <v>11138</v>
      </c>
      <c r="J10" s="38">
        <v>4190115</v>
      </c>
      <c r="K10" s="38">
        <v>10813</v>
      </c>
      <c r="L10" s="38">
        <v>4315818</v>
      </c>
      <c r="M10" s="38">
        <v>4891549</v>
      </c>
    </row>
    <row r="11" spans="1:13" x14ac:dyDescent="0.2">
      <c r="A11" s="42">
        <v>2901</v>
      </c>
      <c r="B11" s="38">
        <v>27549</v>
      </c>
      <c r="C11" s="38">
        <v>9</v>
      </c>
      <c r="D11" s="38">
        <v>33321481</v>
      </c>
      <c r="E11" s="38">
        <v>8444</v>
      </c>
      <c r="F11" s="38">
        <v>9130</v>
      </c>
      <c r="G11" s="38">
        <v>8697</v>
      </c>
      <c r="H11" s="38">
        <v>11686</v>
      </c>
      <c r="I11" s="38">
        <v>8697</v>
      </c>
      <c r="J11" s="38">
        <v>33321481</v>
      </c>
      <c r="K11" s="38">
        <v>8444</v>
      </c>
      <c r="L11" s="38">
        <v>34321125</v>
      </c>
      <c r="M11" s="38">
        <v>35849453</v>
      </c>
    </row>
    <row r="12" spans="1:13" x14ac:dyDescent="0.2">
      <c r="A12" s="42">
        <v>3801</v>
      </c>
      <c r="B12" s="38">
        <v>27549</v>
      </c>
      <c r="C12" s="38">
        <v>9</v>
      </c>
      <c r="D12" s="38">
        <v>9033275</v>
      </c>
      <c r="E12" s="38">
        <v>9817</v>
      </c>
      <c r="F12" s="38">
        <v>9130</v>
      </c>
      <c r="G12" s="38">
        <v>10112</v>
      </c>
      <c r="H12" s="38">
        <v>11686</v>
      </c>
      <c r="I12" s="38">
        <v>10112</v>
      </c>
      <c r="J12" s="38">
        <v>9033275</v>
      </c>
      <c r="K12" s="38">
        <v>9817</v>
      </c>
      <c r="L12" s="38">
        <v>9304274</v>
      </c>
      <c r="M12" s="38">
        <v>9199710</v>
      </c>
    </row>
    <row r="13" spans="1:13" x14ac:dyDescent="0.2">
      <c r="A13" s="42">
        <v>3902</v>
      </c>
      <c r="B13" s="38">
        <v>27549</v>
      </c>
      <c r="C13" s="38">
        <v>9</v>
      </c>
      <c r="D13" s="38">
        <v>24709291</v>
      </c>
      <c r="E13" s="38">
        <v>8658</v>
      </c>
      <c r="F13" s="38">
        <v>9130</v>
      </c>
      <c r="G13" s="38">
        <v>8918</v>
      </c>
      <c r="H13" s="38">
        <v>11686</v>
      </c>
      <c r="I13" s="38">
        <v>8918</v>
      </c>
      <c r="J13" s="38">
        <v>24709291</v>
      </c>
      <c r="K13" s="38">
        <v>8658</v>
      </c>
      <c r="L13" s="38">
        <v>25450569</v>
      </c>
      <c r="M13" s="38">
        <v>28806655</v>
      </c>
    </row>
    <row r="14" spans="1:13" x14ac:dyDescent="0.2">
      <c r="A14" s="42">
        <v>3903</v>
      </c>
      <c r="B14" s="38">
        <v>27549</v>
      </c>
      <c r="C14" s="38">
        <v>9</v>
      </c>
      <c r="D14" s="38">
        <v>64768611</v>
      </c>
      <c r="E14" s="38">
        <v>9253</v>
      </c>
      <c r="F14" s="38">
        <v>9130</v>
      </c>
      <c r="G14" s="38">
        <v>9530</v>
      </c>
      <c r="H14" s="38">
        <v>11686</v>
      </c>
      <c r="I14" s="38">
        <v>9530</v>
      </c>
      <c r="J14" s="38">
        <v>64768611</v>
      </c>
      <c r="K14" s="38">
        <v>9253</v>
      </c>
      <c r="L14" s="38">
        <v>66711669</v>
      </c>
      <c r="M14" s="38">
        <v>73423713</v>
      </c>
    </row>
    <row r="15" spans="1:13" x14ac:dyDescent="0.2">
      <c r="A15" s="42">
        <v>3904</v>
      </c>
      <c r="B15" s="38">
        <v>27549</v>
      </c>
      <c r="C15" s="38">
        <v>9</v>
      </c>
      <c r="D15" s="38">
        <v>14112532</v>
      </c>
      <c r="E15" s="38">
        <v>9079</v>
      </c>
      <c r="F15" s="38">
        <v>9130</v>
      </c>
      <c r="G15" s="38">
        <v>9351</v>
      </c>
      <c r="H15" s="38">
        <v>11686</v>
      </c>
      <c r="I15" s="38">
        <v>9351</v>
      </c>
      <c r="J15" s="38">
        <v>14112532</v>
      </c>
      <c r="K15" s="38">
        <v>9079</v>
      </c>
      <c r="L15" s="38">
        <v>14535908</v>
      </c>
      <c r="M15" s="38">
        <v>14431771</v>
      </c>
    </row>
    <row r="16" spans="1:13" x14ac:dyDescent="0.2">
      <c r="A16" s="42">
        <v>3905</v>
      </c>
      <c r="B16" s="38">
        <v>27549</v>
      </c>
      <c r="C16" s="38">
        <v>9</v>
      </c>
      <c r="D16" s="38">
        <v>16127485</v>
      </c>
      <c r="E16" s="38">
        <v>9549</v>
      </c>
      <c r="F16" s="38">
        <v>9130</v>
      </c>
      <c r="G16" s="38">
        <v>9835</v>
      </c>
      <c r="H16" s="38">
        <v>11686</v>
      </c>
      <c r="I16" s="38">
        <v>9835</v>
      </c>
      <c r="J16" s="38">
        <v>16127485</v>
      </c>
      <c r="K16" s="38">
        <v>9549</v>
      </c>
      <c r="L16" s="38">
        <v>16611310</v>
      </c>
      <c r="M16" s="38">
        <v>18804048</v>
      </c>
    </row>
    <row r="17" spans="1:13" x14ac:dyDescent="0.2">
      <c r="A17" s="42">
        <v>3906</v>
      </c>
      <c r="B17" s="38">
        <v>27549</v>
      </c>
      <c r="C17" s="38">
        <v>9</v>
      </c>
      <c r="D17" s="38">
        <v>3902801</v>
      </c>
      <c r="E17" s="38">
        <v>11615</v>
      </c>
      <c r="F17" s="38">
        <v>9130</v>
      </c>
      <c r="G17" s="38">
        <v>11964</v>
      </c>
      <c r="H17" s="38">
        <v>11686</v>
      </c>
      <c r="I17" s="38">
        <v>11686</v>
      </c>
      <c r="J17" s="38">
        <v>3902801</v>
      </c>
      <c r="K17" s="38">
        <v>11615</v>
      </c>
      <c r="L17" s="38">
        <v>3926426</v>
      </c>
      <c r="M17" s="38">
        <v>4477246</v>
      </c>
    </row>
    <row r="18" spans="1:13" x14ac:dyDescent="0.2">
      <c r="A18" s="42">
        <v>3907</v>
      </c>
      <c r="B18" s="38">
        <v>27549</v>
      </c>
      <c r="C18" s="38">
        <v>9</v>
      </c>
      <c r="D18" s="38">
        <v>13611667</v>
      </c>
      <c r="E18" s="38">
        <v>9899</v>
      </c>
      <c r="F18" s="38">
        <v>9130</v>
      </c>
      <c r="G18" s="38">
        <v>10196</v>
      </c>
      <c r="H18" s="38">
        <v>11686</v>
      </c>
      <c r="I18" s="38">
        <v>10196</v>
      </c>
      <c r="J18" s="38">
        <v>13611667</v>
      </c>
      <c r="K18" s="38">
        <v>9899</v>
      </c>
      <c r="L18" s="38">
        <v>14020017</v>
      </c>
      <c r="M18" s="38">
        <v>15455029</v>
      </c>
    </row>
    <row r="19" spans="1:13" x14ac:dyDescent="0.2">
      <c r="A19" s="42">
        <v>4901</v>
      </c>
      <c r="B19" s="38">
        <v>27549</v>
      </c>
      <c r="C19" s="38">
        <v>9</v>
      </c>
      <c r="D19" s="38">
        <v>28929833</v>
      </c>
      <c r="E19" s="38">
        <v>10685</v>
      </c>
      <c r="F19" s="38">
        <v>9130</v>
      </c>
      <c r="G19" s="38">
        <v>11006</v>
      </c>
      <c r="H19" s="38">
        <v>11686</v>
      </c>
      <c r="I19" s="38">
        <v>11006</v>
      </c>
      <c r="J19" s="38">
        <v>28929833</v>
      </c>
      <c r="K19" s="38">
        <v>10685</v>
      </c>
      <c r="L19" s="38">
        <v>29797728</v>
      </c>
      <c r="M19" s="38">
        <v>25601607</v>
      </c>
    </row>
    <row r="20" spans="1:13" x14ac:dyDescent="0.2">
      <c r="A20" s="42">
        <v>5901</v>
      </c>
      <c r="B20" s="38">
        <v>27549</v>
      </c>
      <c r="C20" s="38">
        <v>9</v>
      </c>
      <c r="D20" s="38">
        <v>5842817</v>
      </c>
      <c r="E20" s="38">
        <v>13130</v>
      </c>
      <c r="F20" s="38">
        <v>9130</v>
      </c>
      <c r="G20" s="38">
        <v>13524</v>
      </c>
      <c r="H20" s="38">
        <v>11686</v>
      </c>
      <c r="I20" s="38">
        <v>11686</v>
      </c>
      <c r="J20" s="38">
        <v>5842817</v>
      </c>
      <c r="K20" s="38">
        <v>13130</v>
      </c>
      <c r="L20" s="38">
        <v>5842817</v>
      </c>
      <c r="M20" s="38">
        <v>5729653</v>
      </c>
    </row>
    <row r="21" spans="1:13" x14ac:dyDescent="0.2">
      <c r="A21" s="42">
        <v>5902</v>
      </c>
      <c r="B21" s="38">
        <v>27549</v>
      </c>
      <c r="C21" s="38">
        <v>9</v>
      </c>
      <c r="D21" s="38">
        <v>10441401</v>
      </c>
      <c r="E21" s="38">
        <v>9944</v>
      </c>
      <c r="F21" s="38">
        <v>9130</v>
      </c>
      <c r="G21" s="38">
        <v>10243</v>
      </c>
      <c r="H21" s="38">
        <v>11686</v>
      </c>
      <c r="I21" s="38">
        <v>10243</v>
      </c>
      <c r="J21" s="38">
        <v>10441401</v>
      </c>
      <c r="K21" s="38">
        <v>9944</v>
      </c>
      <c r="L21" s="38">
        <v>10754643</v>
      </c>
      <c r="M21" s="38">
        <v>11202540</v>
      </c>
    </row>
    <row r="22" spans="1:13" x14ac:dyDescent="0.2">
      <c r="A22" s="42">
        <v>5904</v>
      </c>
      <c r="B22" s="38">
        <v>27549</v>
      </c>
      <c r="C22" s="38">
        <v>9</v>
      </c>
      <c r="D22" s="38">
        <v>4182584</v>
      </c>
      <c r="E22" s="38">
        <v>10989</v>
      </c>
      <c r="F22" s="38">
        <v>9130</v>
      </c>
      <c r="G22" s="38">
        <v>11318</v>
      </c>
      <c r="H22" s="38">
        <v>11686</v>
      </c>
      <c r="I22" s="38">
        <v>11318</v>
      </c>
      <c r="J22" s="38">
        <v>4182584</v>
      </c>
      <c r="K22" s="38">
        <v>10989</v>
      </c>
      <c r="L22" s="38">
        <v>4308061</v>
      </c>
      <c r="M22" s="38">
        <v>4716697</v>
      </c>
    </row>
    <row r="23" spans="1:13" x14ac:dyDescent="0.2">
      <c r="A23" s="42">
        <v>6902</v>
      </c>
      <c r="B23" s="38">
        <v>27549</v>
      </c>
      <c r="C23" s="38">
        <v>9</v>
      </c>
      <c r="D23" s="38">
        <v>4355793</v>
      </c>
      <c r="E23" s="38">
        <v>13625</v>
      </c>
      <c r="F23" s="38">
        <v>9130</v>
      </c>
      <c r="G23" s="38">
        <v>14034</v>
      </c>
      <c r="H23" s="38">
        <v>11686</v>
      </c>
      <c r="I23" s="38">
        <v>11686</v>
      </c>
      <c r="J23" s="38">
        <v>4355793</v>
      </c>
      <c r="K23" s="38">
        <v>13625</v>
      </c>
      <c r="L23" s="38">
        <v>4355793</v>
      </c>
      <c r="M23" s="38">
        <v>4019614</v>
      </c>
    </row>
    <row r="24" spans="1:13" x14ac:dyDescent="0.2">
      <c r="A24" s="42">
        <v>7901</v>
      </c>
      <c r="B24" s="38">
        <v>27549</v>
      </c>
      <c r="C24" s="38">
        <v>9</v>
      </c>
      <c r="D24" s="38">
        <v>6233735</v>
      </c>
      <c r="E24" s="38">
        <v>14470</v>
      </c>
      <c r="F24" s="38">
        <v>9130</v>
      </c>
      <c r="G24" s="38">
        <v>14904</v>
      </c>
      <c r="H24" s="38">
        <v>11686</v>
      </c>
      <c r="I24" s="38">
        <v>11686</v>
      </c>
      <c r="J24" s="38">
        <v>6233735</v>
      </c>
      <c r="K24" s="38">
        <v>14470</v>
      </c>
      <c r="L24" s="38">
        <v>6233735</v>
      </c>
      <c r="M24" s="38">
        <v>5783572</v>
      </c>
    </row>
    <row r="25" spans="1:13" x14ac:dyDescent="0.2">
      <c r="A25" s="42">
        <v>7902</v>
      </c>
      <c r="B25" s="38">
        <v>27549</v>
      </c>
      <c r="C25" s="38">
        <v>9</v>
      </c>
      <c r="D25" s="38">
        <v>16791636</v>
      </c>
      <c r="E25" s="38">
        <v>11076</v>
      </c>
      <c r="F25" s="38">
        <v>9130</v>
      </c>
      <c r="G25" s="38">
        <v>11409</v>
      </c>
      <c r="H25" s="38">
        <v>11686</v>
      </c>
      <c r="I25" s="38">
        <v>11409</v>
      </c>
      <c r="J25" s="38">
        <v>16791636</v>
      </c>
      <c r="K25" s="38">
        <v>11076</v>
      </c>
      <c r="L25" s="38">
        <v>17295386</v>
      </c>
      <c r="M25" s="38">
        <v>15123448</v>
      </c>
    </row>
    <row r="26" spans="1:13" x14ac:dyDescent="0.2">
      <c r="A26" s="42">
        <v>7904</v>
      </c>
      <c r="B26" s="38">
        <v>27549</v>
      </c>
      <c r="C26" s="38">
        <v>9</v>
      </c>
      <c r="D26" s="38">
        <v>15203979</v>
      </c>
      <c r="E26" s="38">
        <v>9567</v>
      </c>
      <c r="F26" s="38">
        <v>9130</v>
      </c>
      <c r="G26" s="38">
        <v>9854</v>
      </c>
      <c r="H26" s="38">
        <v>11686</v>
      </c>
      <c r="I26" s="38">
        <v>9854</v>
      </c>
      <c r="J26" s="38">
        <v>15203979</v>
      </c>
      <c r="K26" s="38">
        <v>9567</v>
      </c>
      <c r="L26" s="38">
        <v>15660099</v>
      </c>
      <c r="M26" s="38">
        <v>16701443</v>
      </c>
    </row>
    <row r="27" spans="1:13" x14ac:dyDescent="0.2">
      <c r="A27" s="42">
        <v>7905</v>
      </c>
      <c r="B27" s="38">
        <v>27549</v>
      </c>
      <c r="C27" s="38">
        <v>9</v>
      </c>
      <c r="D27" s="38">
        <v>34213527</v>
      </c>
      <c r="E27" s="38">
        <v>10419</v>
      </c>
      <c r="F27" s="38">
        <v>9130</v>
      </c>
      <c r="G27" s="38">
        <v>10731</v>
      </c>
      <c r="H27" s="38">
        <v>11686</v>
      </c>
      <c r="I27" s="38">
        <v>10731</v>
      </c>
      <c r="J27" s="38">
        <v>34213527</v>
      </c>
      <c r="K27" s="38">
        <v>10419</v>
      </c>
      <c r="L27" s="38">
        <v>35239933</v>
      </c>
      <c r="M27" s="38">
        <v>31899722</v>
      </c>
    </row>
    <row r="28" spans="1:13" x14ac:dyDescent="0.2">
      <c r="A28" s="42">
        <v>7906</v>
      </c>
      <c r="B28" s="38">
        <v>27549</v>
      </c>
      <c r="C28" s="38">
        <v>9</v>
      </c>
      <c r="D28" s="38">
        <v>15980539</v>
      </c>
      <c r="E28" s="38">
        <v>10345</v>
      </c>
      <c r="F28" s="38">
        <v>9130</v>
      </c>
      <c r="G28" s="38">
        <v>10655</v>
      </c>
      <c r="H28" s="38">
        <v>11686</v>
      </c>
      <c r="I28" s="38">
        <v>10655</v>
      </c>
      <c r="J28" s="38">
        <v>15980539</v>
      </c>
      <c r="K28" s="38">
        <v>10345</v>
      </c>
      <c r="L28" s="38">
        <v>16459956</v>
      </c>
      <c r="M28" s="38">
        <v>15466252</v>
      </c>
    </row>
    <row r="29" spans="1:13" x14ac:dyDescent="0.2">
      <c r="A29" s="42">
        <v>8901</v>
      </c>
      <c r="B29" s="38">
        <v>27549</v>
      </c>
      <c r="C29" s="38">
        <v>9</v>
      </c>
      <c r="D29" s="38">
        <v>20226176</v>
      </c>
      <c r="E29" s="38">
        <v>9469</v>
      </c>
      <c r="F29" s="38">
        <v>9130</v>
      </c>
      <c r="G29" s="38">
        <v>9753</v>
      </c>
      <c r="H29" s="38">
        <v>11686</v>
      </c>
      <c r="I29" s="38">
        <v>9753</v>
      </c>
      <c r="J29" s="38">
        <v>20226176</v>
      </c>
      <c r="K29" s="38">
        <v>9469</v>
      </c>
      <c r="L29" s="38">
        <v>20832961</v>
      </c>
      <c r="M29" s="38">
        <v>20452578</v>
      </c>
    </row>
    <row r="30" spans="1:13" x14ac:dyDescent="0.2">
      <c r="A30" s="42">
        <v>8902</v>
      </c>
      <c r="B30" s="38">
        <v>27549</v>
      </c>
      <c r="C30" s="38">
        <v>9</v>
      </c>
      <c r="D30" s="38">
        <v>23155168</v>
      </c>
      <c r="E30" s="38">
        <v>8804</v>
      </c>
      <c r="F30" s="38">
        <v>9130</v>
      </c>
      <c r="G30" s="38">
        <v>9068</v>
      </c>
      <c r="H30" s="38">
        <v>11686</v>
      </c>
      <c r="I30" s="38">
        <v>9068</v>
      </c>
      <c r="J30" s="38">
        <v>23155168</v>
      </c>
      <c r="K30" s="38">
        <v>8804</v>
      </c>
      <c r="L30" s="38">
        <v>23849823</v>
      </c>
      <c r="M30" s="38">
        <v>22374350</v>
      </c>
    </row>
    <row r="31" spans="1:13" x14ac:dyDescent="0.2">
      <c r="A31" s="42">
        <v>8903</v>
      </c>
      <c r="B31" s="38">
        <v>27549</v>
      </c>
      <c r="C31" s="38">
        <v>9</v>
      </c>
      <c r="D31" s="38">
        <v>8766461</v>
      </c>
      <c r="E31" s="38">
        <v>11767</v>
      </c>
      <c r="F31" s="38">
        <v>9130</v>
      </c>
      <c r="G31" s="38">
        <v>12120</v>
      </c>
      <c r="H31" s="38">
        <v>11686</v>
      </c>
      <c r="I31" s="38">
        <v>11686</v>
      </c>
      <c r="J31" s="38">
        <v>8766461</v>
      </c>
      <c r="K31" s="38">
        <v>11767</v>
      </c>
      <c r="L31" s="38">
        <v>8766461</v>
      </c>
      <c r="M31" s="38">
        <v>9487624</v>
      </c>
    </row>
    <row r="32" spans="1:13" x14ac:dyDescent="0.2">
      <c r="A32" s="42">
        <v>9901</v>
      </c>
      <c r="B32" s="38">
        <v>27549</v>
      </c>
      <c r="C32" s="38">
        <v>9</v>
      </c>
      <c r="D32" s="38">
        <v>14983011</v>
      </c>
      <c r="E32" s="38">
        <v>11340</v>
      </c>
      <c r="F32" s="38">
        <v>9130</v>
      </c>
      <c r="G32" s="38">
        <v>11680</v>
      </c>
      <c r="H32" s="38">
        <v>11686</v>
      </c>
      <c r="I32" s="38">
        <v>11680</v>
      </c>
      <c r="J32" s="38">
        <v>14983011</v>
      </c>
      <c r="K32" s="38">
        <v>11340</v>
      </c>
      <c r="L32" s="38">
        <v>15432502</v>
      </c>
      <c r="M32" s="38">
        <v>16399466</v>
      </c>
    </row>
    <row r="33" spans="1:13" x14ac:dyDescent="0.2">
      <c r="A33" s="42">
        <v>10901</v>
      </c>
      <c r="B33" s="38">
        <v>27549</v>
      </c>
      <c r="C33" s="38">
        <v>9</v>
      </c>
      <c r="D33" s="38">
        <v>3543742</v>
      </c>
      <c r="E33" s="38">
        <v>12933</v>
      </c>
      <c r="F33" s="38">
        <v>9130</v>
      </c>
      <c r="G33" s="38">
        <v>13321</v>
      </c>
      <c r="H33" s="38">
        <v>11686</v>
      </c>
      <c r="I33" s="38">
        <v>11686</v>
      </c>
      <c r="J33" s="38">
        <v>3543742</v>
      </c>
      <c r="K33" s="38">
        <v>12933</v>
      </c>
      <c r="L33" s="38">
        <v>3543742</v>
      </c>
      <c r="M33" s="38">
        <v>3538304</v>
      </c>
    </row>
    <row r="34" spans="1:13" x14ac:dyDescent="0.2">
      <c r="A34" s="42">
        <v>10902</v>
      </c>
      <c r="B34" s="38">
        <v>27549</v>
      </c>
      <c r="C34" s="38">
        <v>9</v>
      </c>
      <c r="D34" s="38">
        <v>18626672</v>
      </c>
      <c r="E34" s="38">
        <v>9107</v>
      </c>
      <c r="F34" s="38">
        <v>9130</v>
      </c>
      <c r="G34" s="38">
        <v>9380</v>
      </c>
      <c r="H34" s="38">
        <v>11686</v>
      </c>
      <c r="I34" s="38">
        <v>9380</v>
      </c>
      <c r="J34" s="38">
        <v>18626672</v>
      </c>
      <c r="K34" s="38">
        <v>9107</v>
      </c>
      <c r="L34" s="38">
        <v>19185473</v>
      </c>
      <c r="M34" s="38">
        <v>19450420</v>
      </c>
    </row>
    <row r="35" spans="1:13" x14ac:dyDescent="0.2">
      <c r="A35" s="42">
        <v>11901</v>
      </c>
      <c r="B35" s="38">
        <v>27549</v>
      </c>
      <c r="C35" s="38">
        <v>9</v>
      </c>
      <c r="D35" s="38">
        <v>87298794</v>
      </c>
      <c r="E35" s="38">
        <v>8453</v>
      </c>
      <c r="F35" s="38">
        <v>9130</v>
      </c>
      <c r="G35" s="38">
        <v>8707</v>
      </c>
      <c r="H35" s="38">
        <v>11686</v>
      </c>
      <c r="I35" s="38">
        <v>8707</v>
      </c>
      <c r="J35" s="38">
        <v>87298794</v>
      </c>
      <c r="K35" s="38">
        <v>8453</v>
      </c>
      <c r="L35" s="38">
        <v>89917757</v>
      </c>
      <c r="M35" s="38">
        <v>95677117</v>
      </c>
    </row>
    <row r="36" spans="1:13" x14ac:dyDescent="0.2">
      <c r="A36" s="42">
        <v>11902</v>
      </c>
      <c r="B36" s="38">
        <v>27549</v>
      </c>
      <c r="C36" s="38">
        <v>9</v>
      </c>
      <c r="D36" s="38">
        <v>39518090</v>
      </c>
      <c r="E36" s="38">
        <v>9520</v>
      </c>
      <c r="F36" s="38">
        <v>9130</v>
      </c>
      <c r="G36" s="38">
        <v>9806</v>
      </c>
      <c r="H36" s="38">
        <v>11686</v>
      </c>
      <c r="I36" s="38">
        <v>9806</v>
      </c>
      <c r="J36" s="38">
        <v>39518090</v>
      </c>
      <c r="K36" s="38">
        <v>9520</v>
      </c>
      <c r="L36" s="38">
        <v>40703632</v>
      </c>
      <c r="M36" s="38">
        <v>44491317</v>
      </c>
    </row>
    <row r="37" spans="1:13" x14ac:dyDescent="0.2">
      <c r="A37" s="42">
        <v>11904</v>
      </c>
      <c r="B37" s="38">
        <v>27549</v>
      </c>
      <c r="C37" s="38">
        <v>9</v>
      </c>
      <c r="D37" s="38">
        <v>16661189</v>
      </c>
      <c r="E37" s="38">
        <v>9977</v>
      </c>
      <c r="F37" s="38">
        <v>9130</v>
      </c>
      <c r="G37" s="38">
        <v>10276</v>
      </c>
      <c r="H37" s="38">
        <v>11686</v>
      </c>
      <c r="I37" s="38">
        <v>10276</v>
      </c>
      <c r="J37" s="38">
        <v>16661189</v>
      </c>
      <c r="K37" s="38">
        <v>9977</v>
      </c>
      <c r="L37" s="38">
        <v>17161025</v>
      </c>
      <c r="M37" s="38">
        <v>17113334</v>
      </c>
    </row>
    <row r="38" spans="1:13" x14ac:dyDescent="0.2">
      <c r="A38" s="42">
        <v>11905</v>
      </c>
      <c r="B38" s="38">
        <v>27549</v>
      </c>
      <c r="C38" s="38">
        <v>9</v>
      </c>
      <c r="D38" s="38">
        <v>4037977</v>
      </c>
      <c r="E38" s="38">
        <v>10640</v>
      </c>
      <c r="F38" s="38">
        <v>9130</v>
      </c>
      <c r="G38" s="38">
        <v>10959</v>
      </c>
      <c r="H38" s="38">
        <v>11686</v>
      </c>
      <c r="I38" s="38">
        <v>10959</v>
      </c>
      <c r="J38" s="38">
        <v>4037977</v>
      </c>
      <c r="K38" s="38">
        <v>10640</v>
      </c>
      <c r="L38" s="38">
        <v>4159116</v>
      </c>
      <c r="M38" s="38">
        <v>4626452</v>
      </c>
    </row>
    <row r="39" spans="1:13" x14ac:dyDescent="0.2">
      <c r="A39" s="42">
        <v>12901</v>
      </c>
      <c r="B39" s="38">
        <v>27549</v>
      </c>
      <c r="C39" s="38">
        <v>9</v>
      </c>
      <c r="D39" s="38">
        <v>6646892</v>
      </c>
      <c r="E39" s="38">
        <v>12063</v>
      </c>
      <c r="F39" s="38">
        <v>9130</v>
      </c>
      <c r="G39" s="38">
        <v>12425</v>
      </c>
      <c r="H39" s="38">
        <v>11686</v>
      </c>
      <c r="I39" s="38">
        <v>11686</v>
      </c>
      <c r="J39" s="38">
        <v>6646892</v>
      </c>
      <c r="K39" s="38">
        <v>12063</v>
      </c>
      <c r="L39" s="38">
        <v>6646892</v>
      </c>
      <c r="M39" s="38">
        <v>4089996</v>
      </c>
    </row>
    <row r="40" spans="1:13" x14ac:dyDescent="0.2">
      <c r="A40" s="42">
        <v>13801</v>
      </c>
      <c r="B40" s="38">
        <v>27549</v>
      </c>
      <c r="C40" s="38">
        <v>9</v>
      </c>
      <c r="D40" s="38">
        <v>4042984</v>
      </c>
      <c r="E40" s="38">
        <v>9829</v>
      </c>
      <c r="F40" s="38">
        <v>9130</v>
      </c>
      <c r="G40" s="38">
        <v>10124</v>
      </c>
      <c r="H40" s="38">
        <v>11686</v>
      </c>
      <c r="I40" s="38">
        <v>10124</v>
      </c>
      <c r="J40" s="38">
        <v>4042984</v>
      </c>
      <c r="K40" s="38">
        <v>9829</v>
      </c>
      <c r="L40" s="38">
        <v>4164273</v>
      </c>
      <c r="M40" s="38">
        <v>4206881</v>
      </c>
    </row>
    <row r="41" spans="1:13" x14ac:dyDescent="0.2">
      <c r="A41" s="42">
        <v>13901</v>
      </c>
      <c r="B41" s="38">
        <v>27549</v>
      </c>
      <c r="C41" s="38">
        <v>9</v>
      </c>
      <c r="D41" s="38">
        <v>28469332</v>
      </c>
      <c r="E41" s="38">
        <v>9666</v>
      </c>
      <c r="F41" s="38">
        <v>9130</v>
      </c>
      <c r="G41" s="38">
        <v>9956</v>
      </c>
      <c r="H41" s="38">
        <v>11686</v>
      </c>
      <c r="I41" s="38">
        <v>9956</v>
      </c>
      <c r="J41" s="38">
        <v>28469332</v>
      </c>
      <c r="K41" s="38">
        <v>9666</v>
      </c>
      <c r="L41" s="38">
        <v>29323411</v>
      </c>
      <c r="M41" s="38">
        <v>30922891</v>
      </c>
    </row>
    <row r="42" spans="1:13" x14ac:dyDescent="0.2">
      <c r="A42" s="42">
        <v>13902</v>
      </c>
      <c r="B42" s="38">
        <v>27549</v>
      </c>
      <c r="C42" s="38">
        <v>9</v>
      </c>
      <c r="D42" s="38">
        <v>3570524</v>
      </c>
      <c r="E42" s="38">
        <v>12155</v>
      </c>
      <c r="F42" s="38">
        <v>9130</v>
      </c>
      <c r="G42" s="38">
        <v>12520</v>
      </c>
      <c r="H42" s="38">
        <v>11686</v>
      </c>
      <c r="I42" s="38">
        <v>11686</v>
      </c>
      <c r="J42" s="38">
        <v>3570524</v>
      </c>
      <c r="K42" s="38">
        <v>12155</v>
      </c>
      <c r="L42" s="38">
        <v>3570524</v>
      </c>
      <c r="M42" s="38">
        <v>3791782</v>
      </c>
    </row>
    <row r="43" spans="1:13" x14ac:dyDescent="0.2">
      <c r="A43" s="42">
        <v>13903</v>
      </c>
      <c r="B43" s="38">
        <v>27549</v>
      </c>
      <c r="C43" s="38">
        <v>9</v>
      </c>
      <c r="D43" s="38">
        <v>4924112</v>
      </c>
      <c r="E43" s="38">
        <v>12820</v>
      </c>
      <c r="F43" s="38">
        <v>9130</v>
      </c>
      <c r="G43" s="38">
        <v>13204</v>
      </c>
      <c r="H43" s="38">
        <v>11686</v>
      </c>
      <c r="I43" s="38">
        <v>11686</v>
      </c>
      <c r="J43" s="38">
        <v>4924112</v>
      </c>
      <c r="K43" s="38">
        <v>12820</v>
      </c>
      <c r="L43" s="38">
        <v>4924112</v>
      </c>
      <c r="M43" s="38">
        <v>5107374</v>
      </c>
    </row>
    <row r="44" spans="1:13" x14ac:dyDescent="0.2">
      <c r="A44" s="42">
        <v>13905</v>
      </c>
      <c r="B44" s="38">
        <v>27549</v>
      </c>
      <c r="C44" s="38">
        <v>9</v>
      </c>
      <c r="D44" s="38">
        <v>8518489</v>
      </c>
      <c r="E44" s="38">
        <v>10921</v>
      </c>
      <c r="F44" s="38">
        <v>9130</v>
      </c>
      <c r="G44" s="38">
        <v>11249</v>
      </c>
      <c r="H44" s="38">
        <v>11686</v>
      </c>
      <c r="I44" s="38">
        <v>11249</v>
      </c>
      <c r="J44" s="38">
        <v>8518489</v>
      </c>
      <c r="K44" s="38">
        <v>10921</v>
      </c>
      <c r="L44" s="38">
        <v>8774043</v>
      </c>
      <c r="M44" s="38">
        <v>9296121</v>
      </c>
    </row>
    <row r="45" spans="1:13" x14ac:dyDescent="0.2">
      <c r="A45" s="42">
        <v>14801</v>
      </c>
      <c r="B45" s="38">
        <v>27549</v>
      </c>
      <c r="C45" s="38">
        <v>9</v>
      </c>
      <c r="D45" s="38">
        <v>17588258</v>
      </c>
      <c r="E45" s="38">
        <v>11341</v>
      </c>
      <c r="F45" s="38">
        <v>9130</v>
      </c>
      <c r="G45" s="38">
        <v>11681</v>
      </c>
      <c r="H45" s="38">
        <v>11686</v>
      </c>
      <c r="I45" s="38">
        <v>11681</v>
      </c>
      <c r="J45" s="38">
        <v>17588258</v>
      </c>
      <c r="K45" s="38">
        <v>11341</v>
      </c>
      <c r="L45" s="38">
        <v>18115906</v>
      </c>
      <c r="M45" s="38">
        <v>17269488</v>
      </c>
    </row>
    <row r="46" spans="1:13" x14ac:dyDescent="0.2">
      <c r="A46" s="42">
        <v>14803</v>
      </c>
      <c r="B46" s="38">
        <v>27549</v>
      </c>
      <c r="C46" s="38">
        <v>9</v>
      </c>
      <c r="D46" s="38">
        <v>7200994</v>
      </c>
      <c r="E46" s="38">
        <v>10108</v>
      </c>
      <c r="F46" s="38">
        <v>9130</v>
      </c>
      <c r="G46" s="38">
        <v>10411</v>
      </c>
      <c r="H46" s="38">
        <v>11686</v>
      </c>
      <c r="I46" s="38">
        <v>10411</v>
      </c>
      <c r="J46" s="38">
        <v>7200994</v>
      </c>
      <c r="K46" s="38">
        <v>10108</v>
      </c>
      <c r="L46" s="38">
        <v>7417024</v>
      </c>
      <c r="M46" s="38">
        <v>7427038</v>
      </c>
    </row>
    <row r="47" spans="1:13" x14ac:dyDescent="0.2">
      <c r="A47" s="42">
        <v>14804</v>
      </c>
      <c r="B47" s="38">
        <v>27549</v>
      </c>
      <c r="C47" s="38">
        <v>9</v>
      </c>
      <c r="D47" s="38">
        <v>16496055</v>
      </c>
      <c r="E47" s="38">
        <v>9346</v>
      </c>
      <c r="F47" s="38">
        <v>9130</v>
      </c>
      <c r="G47" s="38">
        <v>9627</v>
      </c>
      <c r="H47" s="38">
        <v>11686</v>
      </c>
      <c r="I47" s="38">
        <v>9627</v>
      </c>
      <c r="J47" s="38">
        <v>16496055</v>
      </c>
      <c r="K47" s="38">
        <v>9346</v>
      </c>
      <c r="L47" s="38">
        <v>16990936</v>
      </c>
      <c r="M47" s="38">
        <v>16636170</v>
      </c>
    </row>
    <row r="48" spans="1:13" x14ac:dyDescent="0.2">
      <c r="A48" s="42">
        <v>14901</v>
      </c>
      <c r="B48" s="38">
        <v>27549</v>
      </c>
      <c r="C48" s="38">
        <v>9</v>
      </c>
      <c r="D48" s="38">
        <v>13721421</v>
      </c>
      <c r="E48" s="38">
        <v>8346</v>
      </c>
      <c r="F48" s="38">
        <v>9130</v>
      </c>
      <c r="G48" s="38">
        <v>8597</v>
      </c>
      <c r="H48" s="38">
        <v>11686</v>
      </c>
      <c r="I48" s="38">
        <v>8597</v>
      </c>
      <c r="J48" s="38">
        <v>13721421</v>
      </c>
      <c r="K48" s="38">
        <v>8346</v>
      </c>
      <c r="L48" s="38">
        <v>14133063</v>
      </c>
      <c r="M48" s="38">
        <v>14815922</v>
      </c>
    </row>
    <row r="49" spans="1:13" x14ac:dyDescent="0.2">
      <c r="A49" s="42">
        <v>14902</v>
      </c>
      <c r="B49" s="38">
        <v>27549</v>
      </c>
      <c r="C49" s="38">
        <v>9</v>
      </c>
      <c r="D49" s="38">
        <v>3662144</v>
      </c>
      <c r="E49" s="38">
        <v>11432</v>
      </c>
      <c r="F49" s="38">
        <v>9130</v>
      </c>
      <c r="G49" s="38">
        <v>11775</v>
      </c>
      <c r="H49" s="38">
        <v>11686</v>
      </c>
      <c r="I49" s="38">
        <v>11686</v>
      </c>
      <c r="J49" s="38">
        <v>3662144</v>
      </c>
      <c r="K49" s="38">
        <v>11432</v>
      </c>
      <c r="L49" s="38">
        <v>3743298</v>
      </c>
      <c r="M49" s="38">
        <v>4297154</v>
      </c>
    </row>
    <row r="50" spans="1:13" x14ac:dyDescent="0.2">
      <c r="A50" s="42">
        <v>14903</v>
      </c>
      <c r="B50" s="38">
        <v>27549</v>
      </c>
      <c r="C50" s="38">
        <v>9</v>
      </c>
      <c r="D50" s="38">
        <v>102994599</v>
      </c>
      <c r="E50" s="38">
        <v>8980</v>
      </c>
      <c r="F50" s="38">
        <v>9130</v>
      </c>
      <c r="G50" s="38">
        <v>9249</v>
      </c>
      <c r="H50" s="38">
        <v>11686</v>
      </c>
      <c r="I50" s="38">
        <v>9249</v>
      </c>
      <c r="J50" s="38">
        <v>102994599</v>
      </c>
      <c r="K50" s="38">
        <v>8980</v>
      </c>
      <c r="L50" s="38">
        <v>106084437</v>
      </c>
      <c r="M50" s="38">
        <v>109457336</v>
      </c>
    </row>
    <row r="51" spans="1:13" x14ac:dyDescent="0.2">
      <c r="A51" s="42">
        <v>14905</v>
      </c>
      <c r="B51" s="38">
        <v>27549</v>
      </c>
      <c r="C51" s="38">
        <v>9</v>
      </c>
      <c r="D51" s="38">
        <v>6273876</v>
      </c>
      <c r="E51" s="38">
        <v>10113</v>
      </c>
      <c r="F51" s="38">
        <v>9130</v>
      </c>
      <c r="G51" s="38">
        <v>10417</v>
      </c>
      <c r="H51" s="38">
        <v>11686</v>
      </c>
      <c r="I51" s="38">
        <v>10417</v>
      </c>
      <c r="J51" s="38">
        <v>6273876</v>
      </c>
      <c r="K51" s="38">
        <v>10113</v>
      </c>
      <c r="L51" s="38">
        <v>6462092</v>
      </c>
      <c r="M51" s="38">
        <v>6884186</v>
      </c>
    </row>
    <row r="52" spans="1:13" x14ac:dyDescent="0.2">
      <c r="A52" s="42">
        <v>14906</v>
      </c>
      <c r="B52" s="38">
        <v>27549</v>
      </c>
      <c r="C52" s="38">
        <v>9</v>
      </c>
      <c r="D52" s="38">
        <v>341002691</v>
      </c>
      <c r="E52" s="38">
        <v>8401</v>
      </c>
      <c r="F52" s="38">
        <v>9130</v>
      </c>
      <c r="G52" s="38">
        <v>8653</v>
      </c>
      <c r="H52" s="38">
        <v>11686</v>
      </c>
      <c r="I52" s="38">
        <v>8653</v>
      </c>
      <c r="J52" s="38">
        <v>341002691</v>
      </c>
      <c r="K52" s="38">
        <v>8401</v>
      </c>
      <c r="L52" s="38">
        <v>351232772</v>
      </c>
      <c r="M52" s="38">
        <v>359726116</v>
      </c>
    </row>
    <row r="53" spans="1:13" x14ac:dyDescent="0.2">
      <c r="A53" s="42">
        <v>14907</v>
      </c>
      <c r="B53" s="38">
        <v>27549</v>
      </c>
      <c r="C53" s="38">
        <v>9</v>
      </c>
      <c r="D53" s="38">
        <v>8026116</v>
      </c>
      <c r="E53" s="38">
        <v>9555</v>
      </c>
      <c r="F53" s="38">
        <v>9130</v>
      </c>
      <c r="G53" s="38">
        <v>9842</v>
      </c>
      <c r="H53" s="38">
        <v>11686</v>
      </c>
      <c r="I53" s="38">
        <v>9842</v>
      </c>
      <c r="J53" s="38">
        <v>8026116</v>
      </c>
      <c r="K53" s="38">
        <v>9555</v>
      </c>
      <c r="L53" s="38">
        <v>8266899</v>
      </c>
      <c r="M53" s="38">
        <v>8861882</v>
      </c>
    </row>
    <row r="54" spans="1:13" x14ac:dyDescent="0.2">
      <c r="A54" s="42">
        <v>14908</v>
      </c>
      <c r="B54" s="38">
        <v>27549</v>
      </c>
      <c r="C54" s="38">
        <v>9</v>
      </c>
      <c r="D54" s="38">
        <v>15973469</v>
      </c>
      <c r="E54" s="38">
        <v>8162</v>
      </c>
      <c r="F54" s="38">
        <v>9130</v>
      </c>
      <c r="G54" s="38">
        <v>8407</v>
      </c>
      <c r="H54" s="38">
        <v>11686</v>
      </c>
      <c r="I54" s="38">
        <v>8407</v>
      </c>
      <c r="J54" s="38">
        <v>15973469</v>
      </c>
      <c r="K54" s="38">
        <v>8162</v>
      </c>
      <c r="L54" s="38">
        <v>16452674</v>
      </c>
      <c r="M54" s="38">
        <v>15970429</v>
      </c>
    </row>
    <row r="55" spans="1:13" x14ac:dyDescent="0.2">
      <c r="A55" s="42">
        <v>14909</v>
      </c>
      <c r="B55" s="38">
        <v>27549</v>
      </c>
      <c r="C55" s="38">
        <v>9</v>
      </c>
      <c r="D55" s="38">
        <v>59290248</v>
      </c>
      <c r="E55" s="38">
        <v>7601</v>
      </c>
      <c r="F55" s="38">
        <v>9130</v>
      </c>
      <c r="G55" s="38">
        <v>7829</v>
      </c>
      <c r="H55" s="38">
        <v>11686</v>
      </c>
      <c r="I55" s="38">
        <v>7829</v>
      </c>
      <c r="J55" s="38">
        <v>59290248</v>
      </c>
      <c r="K55" s="38">
        <v>7601</v>
      </c>
      <c r="L55" s="38">
        <v>61068955</v>
      </c>
      <c r="M55" s="38">
        <v>65019083</v>
      </c>
    </row>
    <row r="56" spans="1:13" x14ac:dyDescent="0.2">
      <c r="A56" s="42">
        <v>14910</v>
      </c>
      <c r="B56" s="38">
        <v>27549</v>
      </c>
      <c r="C56" s="38">
        <v>9</v>
      </c>
      <c r="D56" s="38">
        <v>12651076</v>
      </c>
      <c r="E56" s="38">
        <v>8496</v>
      </c>
      <c r="F56" s="38">
        <v>9130</v>
      </c>
      <c r="G56" s="38">
        <v>8751</v>
      </c>
      <c r="H56" s="38">
        <v>11686</v>
      </c>
      <c r="I56" s="38">
        <v>8751</v>
      </c>
      <c r="J56" s="38">
        <v>12651076</v>
      </c>
      <c r="K56" s="38">
        <v>8496</v>
      </c>
      <c r="L56" s="38">
        <v>13030609</v>
      </c>
      <c r="M56" s="38">
        <v>14214031</v>
      </c>
    </row>
    <row r="57" spans="1:13" x14ac:dyDescent="0.2">
      <c r="A57" s="42">
        <v>15801</v>
      </c>
      <c r="B57" s="38">
        <v>27549</v>
      </c>
      <c r="C57" s="38">
        <v>9</v>
      </c>
      <c r="D57" s="38">
        <v>2168580</v>
      </c>
      <c r="E57" s="38">
        <v>12547</v>
      </c>
      <c r="F57" s="38">
        <v>9130</v>
      </c>
      <c r="G57" s="38">
        <v>12924</v>
      </c>
      <c r="H57" s="38">
        <v>11686</v>
      </c>
      <c r="I57" s="38">
        <v>11686</v>
      </c>
      <c r="J57" s="38">
        <v>2168580</v>
      </c>
      <c r="K57" s="38">
        <v>12547</v>
      </c>
      <c r="L57" s="38">
        <v>2168580</v>
      </c>
      <c r="M57" s="38">
        <v>2120372</v>
      </c>
    </row>
    <row r="58" spans="1:13" x14ac:dyDescent="0.2">
      <c r="A58" s="42">
        <v>15802</v>
      </c>
      <c r="B58" s="38">
        <v>27549</v>
      </c>
      <c r="C58" s="38">
        <v>9</v>
      </c>
      <c r="D58" s="38">
        <v>8501602</v>
      </c>
      <c r="E58" s="38">
        <v>11246</v>
      </c>
      <c r="F58" s="38">
        <v>9130</v>
      </c>
      <c r="G58" s="38">
        <v>11583</v>
      </c>
      <c r="H58" s="38">
        <v>11686</v>
      </c>
      <c r="I58" s="38">
        <v>11583</v>
      </c>
      <c r="J58" s="38">
        <v>8501602</v>
      </c>
      <c r="K58" s="38">
        <v>11246</v>
      </c>
      <c r="L58" s="38">
        <v>8756650</v>
      </c>
      <c r="M58" s="38">
        <v>8953501</v>
      </c>
    </row>
    <row r="59" spans="1:13" x14ac:dyDescent="0.2">
      <c r="A59" s="42">
        <v>15805</v>
      </c>
      <c r="B59" s="38">
        <v>27549</v>
      </c>
      <c r="C59" s="38">
        <v>9</v>
      </c>
      <c r="D59" s="38">
        <v>5412128</v>
      </c>
      <c r="E59" s="38">
        <v>10086</v>
      </c>
      <c r="F59" s="38">
        <v>9130</v>
      </c>
      <c r="G59" s="38">
        <v>10389</v>
      </c>
      <c r="H59" s="38">
        <v>11686</v>
      </c>
      <c r="I59" s="38">
        <v>10389</v>
      </c>
      <c r="J59" s="38">
        <v>5412128</v>
      </c>
      <c r="K59" s="38">
        <v>10086</v>
      </c>
      <c r="L59" s="38">
        <v>5574492</v>
      </c>
      <c r="M59" s="38">
        <v>5707798</v>
      </c>
    </row>
    <row r="60" spans="1:13" x14ac:dyDescent="0.2">
      <c r="A60" s="42">
        <v>15806</v>
      </c>
      <c r="B60" s="38">
        <v>27549</v>
      </c>
      <c r="C60" s="38">
        <v>9</v>
      </c>
      <c r="D60" s="38">
        <v>4851512</v>
      </c>
      <c r="E60" s="38">
        <v>11658</v>
      </c>
      <c r="F60" s="38">
        <v>9130</v>
      </c>
      <c r="G60" s="38">
        <v>12007</v>
      </c>
      <c r="H60" s="38">
        <v>11686</v>
      </c>
      <c r="I60" s="38">
        <v>11686</v>
      </c>
      <c r="J60" s="38">
        <v>4851512</v>
      </c>
      <c r="K60" s="38">
        <v>11658</v>
      </c>
      <c r="L60" s="38">
        <v>4863218</v>
      </c>
      <c r="M60" s="38">
        <v>4806623</v>
      </c>
    </row>
    <row r="61" spans="1:13" x14ac:dyDescent="0.2">
      <c r="A61" s="42">
        <v>15807</v>
      </c>
      <c r="B61" s="38">
        <v>27549</v>
      </c>
      <c r="C61" s="38">
        <v>9</v>
      </c>
      <c r="D61" s="38">
        <v>9012703</v>
      </c>
      <c r="E61" s="38">
        <v>10795</v>
      </c>
      <c r="F61" s="38">
        <v>9130</v>
      </c>
      <c r="G61" s="38">
        <v>11118</v>
      </c>
      <c r="H61" s="38">
        <v>11686</v>
      </c>
      <c r="I61" s="38">
        <v>11118</v>
      </c>
      <c r="J61" s="38">
        <v>9012703</v>
      </c>
      <c r="K61" s="38">
        <v>10795</v>
      </c>
      <c r="L61" s="38">
        <v>9283084</v>
      </c>
      <c r="M61" s="38">
        <v>9250412</v>
      </c>
    </row>
    <row r="62" spans="1:13" x14ac:dyDescent="0.2">
      <c r="A62" s="42">
        <v>15808</v>
      </c>
      <c r="B62" s="38">
        <v>27549</v>
      </c>
      <c r="C62" s="38">
        <v>9</v>
      </c>
      <c r="D62" s="38">
        <v>10827398</v>
      </c>
      <c r="E62" s="38">
        <v>13951</v>
      </c>
      <c r="F62" s="38">
        <v>9130</v>
      </c>
      <c r="G62" s="38">
        <v>14370</v>
      </c>
      <c r="H62" s="38">
        <v>11686</v>
      </c>
      <c r="I62" s="38">
        <v>11686</v>
      </c>
      <c r="J62" s="38">
        <v>10827398</v>
      </c>
      <c r="K62" s="38">
        <v>13951</v>
      </c>
      <c r="L62" s="38">
        <v>10827398</v>
      </c>
      <c r="M62" s="38">
        <v>10690308</v>
      </c>
    </row>
    <row r="63" spans="1:13" x14ac:dyDescent="0.2">
      <c r="A63" s="42">
        <v>15809</v>
      </c>
      <c r="B63" s="38">
        <v>27549</v>
      </c>
      <c r="C63" s="38">
        <v>9</v>
      </c>
      <c r="D63" s="38">
        <v>3006548</v>
      </c>
      <c r="E63" s="38">
        <v>10859</v>
      </c>
      <c r="F63" s="38">
        <v>9130</v>
      </c>
      <c r="G63" s="38">
        <v>11184</v>
      </c>
      <c r="H63" s="38">
        <v>11686</v>
      </c>
      <c r="I63" s="38">
        <v>11184</v>
      </c>
      <c r="J63" s="38">
        <v>3006548</v>
      </c>
      <c r="K63" s="38">
        <v>10859</v>
      </c>
      <c r="L63" s="38">
        <v>3096744</v>
      </c>
      <c r="M63" s="38">
        <v>3295424</v>
      </c>
    </row>
    <row r="64" spans="1:13" x14ac:dyDescent="0.2">
      <c r="A64" s="42">
        <v>15814</v>
      </c>
      <c r="B64" s="38">
        <v>27549</v>
      </c>
      <c r="C64" s="38">
        <v>9</v>
      </c>
      <c r="D64" s="38">
        <v>1216091</v>
      </c>
      <c r="E64" s="38">
        <v>11194</v>
      </c>
      <c r="F64" s="38">
        <v>9130</v>
      </c>
      <c r="G64" s="38">
        <v>11530</v>
      </c>
      <c r="H64" s="38">
        <v>11686</v>
      </c>
      <c r="I64" s="38">
        <v>11530</v>
      </c>
      <c r="J64" s="38">
        <v>1216091</v>
      </c>
      <c r="K64" s="38">
        <v>11194</v>
      </c>
      <c r="L64" s="38">
        <v>1252574</v>
      </c>
      <c r="M64" s="38">
        <v>1240255</v>
      </c>
    </row>
    <row r="65" spans="1:13" x14ac:dyDescent="0.2">
      <c r="A65" s="42">
        <v>15815</v>
      </c>
      <c r="B65" s="38">
        <v>27549</v>
      </c>
      <c r="C65" s="38">
        <v>9</v>
      </c>
      <c r="D65" s="38">
        <v>6408513</v>
      </c>
      <c r="E65" s="38">
        <v>10497</v>
      </c>
      <c r="F65" s="38">
        <v>9130</v>
      </c>
      <c r="G65" s="38">
        <v>10811</v>
      </c>
      <c r="H65" s="38">
        <v>11686</v>
      </c>
      <c r="I65" s="38">
        <v>10811</v>
      </c>
      <c r="J65" s="38">
        <v>6408513</v>
      </c>
      <c r="K65" s="38">
        <v>10497</v>
      </c>
      <c r="L65" s="38">
        <v>6600769</v>
      </c>
      <c r="M65" s="38">
        <v>6292582</v>
      </c>
    </row>
    <row r="66" spans="1:13" x14ac:dyDescent="0.2">
      <c r="A66" s="42">
        <v>15822</v>
      </c>
      <c r="B66" s="38">
        <v>27549</v>
      </c>
      <c r="C66" s="38">
        <v>9</v>
      </c>
      <c r="D66" s="38">
        <v>60805751</v>
      </c>
      <c r="E66" s="38">
        <v>10164</v>
      </c>
      <c r="F66" s="38">
        <v>9130</v>
      </c>
      <c r="G66" s="38">
        <v>10469</v>
      </c>
      <c r="H66" s="38">
        <v>11686</v>
      </c>
      <c r="I66" s="38">
        <v>10469</v>
      </c>
      <c r="J66" s="38">
        <v>60805751</v>
      </c>
      <c r="K66" s="38">
        <v>10164</v>
      </c>
      <c r="L66" s="38">
        <v>62629923</v>
      </c>
      <c r="M66" s="38">
        <v>64495067</v>
      </c>
    </row>
    <row r="67" spans="1:13" x14ac:dyDescent="0.2">
      <c r="A67" s="42">
        <v>15825</v>
      </c>
      <c r="B67" s="38">
        <v>27549</v>
      </c>
      <c r="C67" s="38">
        <v>9</v>
      </c>
      <c r="D67" s="38">
        <v>3021242</v>
      </c>
      <c r="E67" s="38">
        <v>10367</v>
      </c>
      <c r="F67" s="38">
        <v>9130</v>
      </c>
      <c r="G67" s="38">
        <v>10678</v>
      </c>
      <c r="H67" s="38">
        <v>11686</v>
      </c>
      <c r="I67" s="38">
        <v>10678</v>
      </c>
      <c r="J67" s="38">
        <v>3021242</v>
      </c>
      <c r="K67" s="38">
        <v>10367</v>
      </c>
      <c r="L67" s="38">
        <v>3111879</v>
      </c>
      <c r="M67" s="38">
        <v>3161061</v>
      </c>
    </row>
    <row r="68" spans="1:13" x14ac:dyDescent="0.2">
      <c r="A68" s="42">
        <v>15827</v>
      </c>
      <c r="B68" s="38">
        <v>27549</v>
      </c>
      <c r="C68" s="38">
        <v>9</v>
      </c>
      <c r="D68" s="38">
        <v>20484253</v>
      </c>
      <c r="E68" s="38">
        <v>9785</v>
      </c>
      <c r="F68" s="38">
        <v>9130</v>
      </c>
      <c r="G68" s="38">
        <v>10079</v>
      </c>
      <c r="H68" s="38">
        <v>11686</v>
      </c>
      <c r="I68" s="38">
        <v>10079</v>
      </c>
      <c r="J68" s="38">
        <v>20484253</v>
      </c>
      <c r="K68" s="38">
        <v>9785</v>
      </c>
      <c r="L68" s="38">
        <v>21098781</v>
      </c>
      <c r="M68" s="38">
        <v>21601334</v>
      </c>
    </row>
    <row r="69" spans="1:13" x14ac:dyDescent="0.2">
      <c r="A69" s="42">
        <v>15828</v>
      </c>
      <c r="B69" s="38">
        <v>27549</v>
      </c>
      <c r="C69" s="38">
        <v>9</v>
      </c>
      <c r="D69" s="38">
        <v>43981471</v>
      </c>
      <c r="E69" s="38">
        <v>10544</v>
      </c>
      <c r="F69" s="38">
        <v>9130</v>
      </c>
      <c r="G69" s="38">
        <v>10861</v>
      </c>
      <c r="H69" s="38">
        <v>11686</v>
      </c>
      <c r="I69" s="38">
        <v>10861</v>
      </c>
      <c r="J69" s="38">
        <v>43981471</v>
      </c>
      <c r="K69" s="38">
        <v>10544</v>
      </c>
      <c r="L69" s="38">
        <v>45300915</v>
      </c>
      <c r="M69" s="38">
        <v>45546958</v>
      </c>
    </row>
    <row r="70" spans="1:13" x14ac:dyDescent="0.2">
      <c r="A70" s="42">
        <v>15830</v>
      </c>
      <c r="B70" s="38">
        <v>27549</v>
      </c>
      <c r="C70" s="38">
        <v>9</v>
      </c>
      <c r="D70" s="38">
        <v>31825424</v>
      </c>
      <c r="E70" s="38">
        <v>10237</v>
      </c>
      <c r="F70" s="38">
        <v>9130</v>
      </c>
      <c r="G70" s="38">
        <v>10544</v>
      </c>
      <c r="H70" s="38">
        <v>11686</v>
      </c>
      <c r="I70" s="38">
        <v>10544</v>
      </c>
      <c r="J70" s="38">
        <v>31825424</v>
      </c>
      <c r="K70" s="38">
        <v>10237</v>
      </c>
      <c r="L70" s="38">
        <v>32780186</v>
      </c>
      <c r="M70" s="38">
        <v>32846431</v>
      </c>
    </row>
    <row r="71" spans="1:13" x14ac:dyDescent="0.2">
      <c r="A71" s="42">
        <v>15831</v>
      </c>
      <c r="B71" s="38">
        <v>27549</v>
      </c>
      <c r="C71" s="38">
        <v>9</v>
      </c>
      <c r="D71" s="38">
        <v>30421187</v>
      </c>
      <c r="E71" s="38">
        <v>9774</v>
      </c>
      <c r="F71" s="38">
        <v>9130</v>
      </c>
      <c r="G71" s="38">
        <v>10067</v>
      </c>
      <c r="H71" s="38">
        <v>11686</v>
      </c>
      <c r="I71" s="38">
        <v>10067</v>
      </c>
      <c r="J71" s="38">
        <v>30421187</v>
      </c>
      <c r="K71" s="38">
        <v>9774</v>
      </c>
      <c r="L71" s="38">
        <v>31333822</v>
      </c>
      <c r="M71" s="38">
        <v>33003851</v>
      </c>
    </row>
    <row r="72" spans="1:13" x14ac:dyDescent="0.2">
      <c r="A72" s="42">
        <v>15833</v>
      </c>
      <c r="B72" s="38">
        <v>27549</v>
      </c>
      <c r="C72" s="38">
        <v>9</v>
      </c>
      <c r="D72" s="38">
        <v>1092203</v>
      </c>
      <c r="E72" s="38">
        <v>10288</v>
      </c>
      <c r="F72" s="38">
        <v>9130</v>
      </c>
      <c r="G72" s="38">
        <v>10596</v>
      </c>
      <c r="H72" s="38">
        <v>11686</v>
      </c>
      <c r="I72" s="38">
        <v>10596</v>
      </c>
      <c r="J72" s="38">
        <v>1092203</v>
      </c>
      <c r="K72" s="38">
        <v>10288</v>
      </c>
      <c r="L72" s="38">
        <v>1124969</v>
      </c>
      <c r="M72" s="38">
        <v>1073311</v>
      </c>
    </row>
    <row r="73" spans="1:13" x14ac:dyDescent="0.2">
      <c r="A73" s="42">
        <v>15834</v>
      </c>
      <c r="B73" s="38">
        <v>27549</v>
      </c>
      <c r="C73" s="38">
        <v>9</v>
      </c>
      <c r="D73" s="38">
        <v>20083951</v>
      </c>
      <c r="E73" s="38">
        <v>8164</v>
      </c>
      <c r="F73" s="38">
        <v>9130</v>
      </c>
      <c r="G73" s="38">
        <v>8409</v>
      </c>
      <c r="H73" s="38">
        <v>11686</v>
      </c>
      <c r="I73" s="38">
        <v>8409</v>
      </c>
      <c r="J73" s="38">
        <v>20083951</v>
      </c>
      <c r="K73" s="38">
        <v>8164</v>
      </c>
      <c r="L73" s="38">
        <v>20686469</v>
      </c>
      <c r="M73" s="38">
        <v>21183183</v>
      </c>
    </row>
    <row r="74" spans="1:13" x14ac:dyDescent="0.2">
      <c r="A74" s="42">
        <v>143906</v>
      </c>
      <c r="B74" s="38">
        <v>27549</v>
      </c>
      <c r="C74" s="38">
        <v>9</v>
      </c>
      <c r="D74" s="38">
        <v>1080781</v>
      </c>
      <c r="E74" s="38">
        <v>11377</v>
      </c>
      <c r="F74" s="38">
        <v>9130</v>
      </c>
      <c r="G74" s="38">
        <v>11718</v>
      </c>
      <c r="H74" s="38">
        <v>11686</v>
      </c>
      <c r="I74" s="38">
        <v>11686</v>
      </c>
      <c r="J74" s="38">
        <v>1080781</v>
      </c>
      <c r="K74" s="38">
        <v>11377</v>
      </c>
      <c r="L74" s="38">
        <v>1110150</v>
      </c>
      <c r="M74" s="38">
        <v>1282491</v>
      </c>
    </row>
    <row r="75" spans="1:13" x14ac:dyDescent="0.2">
      <c r="A75" s="42">
        <v>144901</v>
      </c>
      <c r="B75" s="38">
        <v>27549</v>
      </c>
      <c r="C75" s="38">
        <v>9</v>
      </c>
      <c r="D75" s="38">
        <v>16841897</v>
      </c>
      <c r="E75" s="38">
        <v>9597</v>
      </c>
      <c r="F75" s="38">
        <v>9130</v>
      </c>
      <c r="G75" s="38">
        <v>9884</v>
      </c>
      <c r="H75" s="38">
        <v>11686</v>
      </c>
      <c r="I75" s="38">
        <v>9884</v>
      </c>
      <c r="J75" s="38">
        <v>16841897</v>
      </c>
      <c r="K75" s="38">
        <v>9597</v>
      </c>
      <c r="L75" s="38">
        <v>17347154</v>
      </c>
      <c r="M75" s="38">
        <v>16840888</v>
      </c>
    </row>
    <row r="76" spans="1:13" x14ac:dyDescent="0.2">
      <c r="A76" s="42">
        <v>144902</v>
      </c>
      <c r="B76" s="38">
        <v>27549</v>
      </c>
      <c r="C76" s="38">
        <v>9</v>
      </c>
      <c r="D76" s="38">
        <v>10913432</v>
      </c>
      <c r="E76" s="38">
        <v>10924</v>
      </c>
      <c r="F76" s="38">
        <v>9130</v>
      </c>
      <c r="G76" s="38">
        <v>11252</v>
      </c>
      <c r="H76" s="38">
        <v>11686</v>
      </c>
      <c r="I76" s="38">
        <v>11252</v>
      </c>
      <c r="J76" s="38">
        <v>10913432</v>
      </c>
      <c r="K76" s="38">
        <v>10924</v>
      </c>
      <c r="L76" s="38">
        <v>11240835</v>
      </c>
      <c r="M76" s="38">
        <v>11721985</v>
      </c>
    </row>
    <row r="77" spans="1:13" x14ac:dyDescent="0.2">
      <c r="A77" s="42">
        <v>144903</v>
      </c>
      <c r="B77" s="38">
        <v>27549</v>
      </c>
      <c r="C77" s="38">
        <v>9</v>
      </c>
      <c r="D77" s="38">
        <v>2703458</v>
      </c>
      <c r="E77" s="38">
        <v>18645</v>
      </c>
      <c r="F77" s="38">
        <v>9130</v>
      </c>
      <c r="G77" s="38">
        <v>19204</v>
      </c>
      <c r="H77" s="38">
        <v>11686</v>
      </c>
      <c r="I77" s="38">
        <v>11686</v>
      </c>
      <c r="J77" s="38">
        <v>2703458</v>
      </c>
      <c r="K77" s="38">
        <v>18645</v>
      </c>
      <c r="L77" s="38">
        <v>2703458</v>
      </c>
      <c r="M77" s="38">
        <v>2233743</v>
      </c>
    </row>
    <row r="78" spans="1:13" x14ac:dyDescent="0.2">
      <c r="A78" s="42">
        <v>145901</v>
      </c>
      <c r="B78" s="38">
        <v>27549</v>
      </c>
      <c r="C78" s="38">
        <v>9</v>
      </c>
      <c r="D78" s="38">
        <v>9580039</v>
      </c>
      <c r="E78" s="38">
        <v>10764</v>
      </c>
      <c r="F78" s="38">
        <v>9130</v>
      </c>
      <c r="G78" s="38">
        <v>11087</v>
      </c>
      <c r="H78" s="38">
        <v>11686</v>
      </c>
      <c r="I78" s="38">
        <v>11087</v>
      </c>
      <c r="J78" s="38">
        <v>9580039</v>
      </c>
      <c r="K78" s="38">
        <v>10764</v>
      </c>
      <c r="L78" s="38">
        <v>9867440</v>
      </c>
      <c r="M78" s="38">
        <v>9960149</v>
      </c>
    </row>
    <row r="79" spans="1:13" x14ac:dyDescent="0.2">
      <c r="A79" s="42">
        <v>145902</v>
      </c>
      <c r="B79" s="38">
        <v>27549</v>
      </c>
      <c r="C79" s="38">
        <v>9</v>
      </c>
      <c r="D79" s="38">
        <v>6637337</v>
      </c>
      <c r="E79" s="38">
        <v>10569</v>
      </c>
      <c r="F79" s="38">
        <v>9130</v>
      </c>
      <c r="G79" s="38">
        <v>10886</v>
      </c>
      <c r="H79" s="38">
        <v>11686</v>
      </c>
      <c r="I79" s="38">
        <v>10886</v>
      </c>
      <c r="J79" s="38">
        <v>6637337</v>
      </c>
      <c r="K79" s="38">
        <v>10569</v>
      </c>
      <c r="L79" s="38">
        <v>6836457</v>
      </c>
      <c r="M79" s="38">
        <v>6904153</v>
      </c>
    </row>
    <row r="80" spans="1:13" x14ac:dyDescent="0.2">
      <c r="A80" s="42">
        <v>145906</v>
      </c>
      <c r="B80" s="38">
        <v>27549</v>
      </c>
      <c r="C80" s="38">
        <v>9</v>
      </c>
      <c r="D80" s="38">
        <v>5139316</v>
      </c>
      <c r="E80" s="38">
        <v>9447</v>
      </c>
      <c r="F80" s="38">
        <v>9130</v>
      </c>
      <c r="G80" s="38">
        <v>9731</v>
      </c>
      <c r="H80" s="38">
        <v>11686</v>
      </c>
      <c r="I80" s="38">
        <v>9731</v>
      </c>
      <c r="J80" s="38">
        <v>5139316</v>
      </c>
      <c r="K80" s="38">
        <v>9447</v>
      </c>
      <c r="L80" s="38">
        <v>5293495</v>
      </c>
      <c r="M80" s="38">
        <v>6022608</v>
      </c>
    </row>
    <row r="81" spans="1:13" x14ac:dyDescent="0.2">
      <c r="A81" s="42">
        <v>145907</v>
      </c>
      <c r="B81" s="38">
        <v>27549</v>
      </c>
      <c r="C81" s="38">
        <v>9</v>
      </c>
      <c r="D81" s="38">
        <v>2221094</v>
      </c>
      <c r="E81" s="38">
        <v>12387</v>
      </c>
      <c r="F81" s="38">
        <v>9130</v>
      </c>
      <c r="G81" s="38">
        <v>12759</v>
      </c>
      <c r="H81" s="38">
        <v>11686</v>
      </c>
      <c r="I81" s="38">
        <v>11686</v>
      </c>
      <c r="J81" s="38">
        <v>2221094</v>
      </c>
      <c r="K81" s="38">
        <v>12387</v>
      </c>
      <c r="L81" s="38">
        <v>2221094</v>
      </c>
      <c r="M81" s="38">
        <v>2316102</v>
      </c>
    </row>
    <row r="82" spans="1:13" x14ac:dyDescent="0.2">
      <c r="A82" s="42">
        <v>145911</v>
      </c>
      <c r="B82" s="38">
        <v>27549</v>
      </c>
      <c r="C82" s="38">
        <v>9</v>
      </c>
      <c r="D82" s="38">
        <v>8453363</v>
      </c>
      <c r="E82" s="38">
        <v>11991</v>
      </c>
      <c r="F82" s="38">
        <v>9130</v>
      </c>
      <c r="G82" s="38">
        <v>12350</v>
      </c>
      <c r="H82" s="38">
        <v>11686</v>
      </c>
      <c r="I82" s="38">
        <v>11686</v>
      </c>
      <c r="J82" s="38">
        <v>8453363</v>
      </c>
      <c r="K82" s="38">
        <v>11991</v>
      </c>
      <c r="L82" s="38">
        <v>8453363</v>
      </c>
      <c r="M82" s="38">
        <v>7882207</v>
      </c>
    </row>
    <row r="83" spans="1:13" x14ac:dyDescent="0.2">
      <c r="A83" s="42">
        <v>146901</v>
      </c>
      <c r="B83" s="38">
        <v>27549</v>
      </c>
      <c r="C83" s="38">
        <v>9</v>
      </c>
      <c r="D83" s="38">
        <v>61096245</v>
      </c>
      <c r="E83" s="38">
        <v>9367</v>
      </c>
      <c r="F83" s="38">
        <v>9130</v>
      </c>
      <c r="G83" s="38">
        <v>9648</v>
      </c>
      <c r="H83" s="38">
        <v>11686</v>
      </c>
      <c r="I83" s="38">
        <v>9648</v>
      </c>
      <c r="J83" s="38">
        <v>61096245</v>
      </c>
      <c r="K83" s="38">
        <v>9367</v>
      </c>
      <c r="L83" s="38">
        <v>62929132</v>
      </c>
      <c r="M83" s="38">
        <v>64325262</v>
      </c>
    </row>
    <row r="84" spans="1:13" x14ac:dyDescent="0.2">
      <c r="A84" s="42">
        <v>146902</v>
      </c>
      <c r="B84" s="38">
        <v>27549</v>
      </c>
      <c r="C84" s="38">
        <v>9</v>
      </c>
      <c r="D84" s="38">
        <v>43307147</v>
      </c>
      <c r="E84" s="38">
        <v>8459</v>
      </c>
      <c r="F84" s="38">
        <v>9130</v>
      </c>
      <c r="G84" s="38">
        <v>8712</v>
      </c>
      <c r="H84" s="38">
        <v>11686</v>
      </c>
      <c r="I84" s="38">
        <v>8712</v>
      </c>
      <c r="J84" s="38">
        <v>43307147</v>
      </c>
      <c r="K84" s="38">
        <v>8459</v>
      </c>
      <c r="L84" s="38">
        <v>44606361</v>
      </c>
      <c r="M84" s="38">
        <v>45637151</v>
      </c>
    </row>
    <row r="85" spans="1:13" x14ac:dyDescent="0.2">
      <c r="A85" s="42">
        <v>146903</v>
      </c>
      <c r="B85" s="38">
        <v>27549</v>
      </c>
      <c r="C85" s="38">
        <v>9</v>
      </c>
      <c r="D85" s="38">
        <v>2306917</v>
      </c>
      <c r="E85" s="38">
        <v>14260</v>
      </c>
      <c r="F85" s="38">
        <v>9130</v>
      </c>
      <c r="G85" s="38">
        <v>14688</v>
      </c>
      <c r="H85" s="38">
        <v>11686</v>
      </c>
      <c r="I85" s="38">
        <v>11686</v>
      </c>
      <c r="J85" s="38">
        <v>2306917</v>
      </c>
      <c r="K85" s="38">
        <v>14260</v>
      </c>
      <c r="L85" s="38">
        <v>2306917</v>
      </c>
      <c r="M85" s="38">
        <v>1965318</v>
      </c>
    </row>
    <row r="86" spans="1:13" x14ac:dyDescent="0.2">
      <c r="A86" s="42">
        <v>146904</v>
      </c>
      <c r="B86" s="38">
        <v>27549</v>
      </c>
      <c r="C86" s="38">
        <v>9</v>
      </c>
      <c r="D86" s="38">
        <v>11964263</v>
      </c>
      <c r="E86" s="38">
        <v>8936</v>
      </c>
      <c r="F86" s="38">
        <v>9130</v>
      </c>
      <c r="G86" s="38">
        <v>9204</v>
      </c>
      <c r="H86" s="38">
        <v>11686</v>
      </c>
      <c r="I86" s="38">
        <v>9204</v>
      </c>
      <c r="J86" s="38">
        <v>11964263</v>
      </c>
      <c r="K86" s="38">
        <v>8936</v>
      </c>
      <c r="L86" s="38">
        <v>12323191</v>
      </c>
      <c r="M86" s="38">
        <v>12558633</v>
      </c>
    </row>
    <row r="87" spans="1:13" x14ac:dyDescent="0.2">
      <c r="A87" s="42">
        <v>146905</v>
      </c>
      <c r="B87" s="38">
        <v>27549</v>
      </c>
      <c r="C87" s="38">
        <v>9</v>
      </c>
      <c r="D87" s="38">
        <v>5636039</v>
      </c>
      <c r="E87" s="38">
        <v>13184</v>
      </c>
      <c r="F87" s="38">
        <v>9130</v>
      </c>
      <c r="G87" s="38">
        <v>13579</v>
      </c>
      <c r="H87" s="38">
        <v>11686</v>
      </c>
      <c r="I87" s="38">
        <v>11686</v>
      </c>
      <c r="J87" s="38">
        <v>5636039</v>
      </c>
      <c r="K87" s="38">
        <v>13184</v>
      </c>
      <c r="L87" s="38">
        <v>5636039</v>
      </c>
      <c r="M87" s="38">
        <v>5983514</v>
      </c>
    </row>
    <row r="88" spans="1:13" x14ac:dyDescent="0.2">
      <c r="A88" s="42">
        <v>146906</v>
      </c>
      <c r="B88" s="38">
        <v>27549</v>
      </c>
      <c r="C88" s="38">
        <v>9</v>
      </c>
      <c r="D88" s="38">
        <v>19337005</v>
      </c>
      <c r="E88" s="38">
        <v>9732</v>
      </c>
      <c r="F88" s="38">
        <v>9130</v>
      </c>
      <c r="G88" s="38">
        <v>10024</v>
      </c>
      <c r="H88" s="38">
        <v>11686</v>
      </c>
      <c r="I88" s="38">
        <v>10024</v>
      </c>
      <c r="J88" s="38">
        <v>19337005</v>
      </c>
      <c r="K88" s="38">
        <v>9732</v>
      </c>
      <c r="L88" s="38">
        <v>19917115</v>
      </c>
      <c r="M88" s="38">
        <v>19845474</v>
      </c>
    </row>
    <row r="89" spans="1:13" x14ac:dyDescent="0.2">
      <c r="A89" s="42">
        <v>146907</v>
      </c>
      <c r="B89" s="38">
        <v>27549</v>
      </c>
      <c r="C89" s="38">
        <v>9</v>
      </c>
      <c r="D89" s="38">
        <v>16333866</v>
      </c>
      <c r="E89" s="38">
        <v>9611</v>
      </c>
      <c r="F89" s="38">
        <v>9130</v>
      </c>
      <c r="G89" s="38">
        <v>9899</v>
      </c>
      <c r="H89" s="38">
        <v>11686</v>
      </c>
      <c r="I89" s="38">
        <v>9899</v>
      </c>
      <c r="J89" s="38">
        <v>16333866</v>
      </c>
      <c r="K89" s="38">
        <v>9611</v>
      </c>
      <c r="L89" s="38">
        <v>16823882</v>
      </c>
      <c r="M89" s="38">
        <v>15428826</v>
      </c>
    </row>
    <row r="90" spans="1:13" x14ac:dyDescent="0.2">
      <c r="A90" s="42">
        <v>147901</v>
      </c>
      <c r="B90" s="38">
        <v>27549</v>
      </c>
      <c r="C90" s="38">
        <v>9</v>
      </c>
      <c r="D90" s="38">
        <v>3665830</v>
      </c>
      <c r="E90" s="38">
        <v>12863</v>
      </c>
      <c r="F90" s="38">
        <v>9130</v>
      </c>
      <c r="G90" s="38">
        <v>13248</v>
      </c>
      <c r="H90" s="38">
        <v>11686</v>
      </c>
      <c r="I90" s="38">
        <v>11686</v>
      </c>
      <c r="J90" s="38">
        <v>3665830</v>
      </c>
      <c r="K90" s="38">
        <v>12863</v>
      </c>
      <c r="L90" s="38">
        <v>3665830</v>
      </c>
      <c r="M90" s="38">
        <v>4137559</v>
      </c>
    </row>
    <row r="91" spans="1:13" x14ac:dyDescent="0.2">
      <c r="A91" s="42">
        <v>147902</v>
      </c>
      <c r="B91" s="38">
        <v>27549</v>
      </c>
      <c r="C91" s="38">
        <v>9</v>
      </c>
      <c r="D91" s="38">
        <v>13830722</v>
      </c>
      <c r="E91" s="38">
        <v>8858</v>
      </c>
      <c r="F91" s="38">
        <v>9130</v>
      </c>
      <c r="G91" s="38">
        <v>9124</v>
      </c>
      <c r="H91" s="38">
        <v>11686</v>
      </c>
      <c r="I91" s="38">
        <v>9124</v>
      </c>
      <c r="J91" s="38">
        <v>13562553</v>
      </c>
      <c r="K91" s="38">
        <v>8687</v>
      </c>
      <c r="L91" s="38">
        <v>14245643</v>
      </c>
      <c r="M91" s="38">
        <v>14971940</v>
      </c>
    </row>
    <row r="92" spans="1:13" x14ac:dyDescent="0.2">
      <c r="A92" s="42">
        <v>147903</v>
      </c>
      <c r="B92" s="38">
        <v>27549</v>
      </c>
      <c r="C92" s="38">
        <v>9</v>
      </c>
      <c r="D92" s="38">
        <v>17326735</v>
      </c>
      <c r="E92" s="38">
        <v>10609</v>
      </c>
      <c r="F92" s="38">
        <v>9130</v>
      </c>
      <c r="G92" s="38">
        <v>10927</v>
      </c>
      <c r="H92" s="38">
        <v>11686</v>
      </c>
      <c r="I92" s="38">
        <v>10927</v>
      </c>
      <c r="J92" s="38">
        <v>17326735</v>
      </c>
      <c r="K92" s="38">
        <v>10609</v>
      </c>
      <c r="L92" s="38">
        <v>17846537</v>
      </c>
      <c r="M92" s="38">
        <v>19019682</v>
      </c>
    </row>
    <row r="93" spans="1:13" x14ac:dyDescent="0.2">
      <c r="A93" s="42">
        <v>148901</v>
      </c>
      <c r="B93" s="38">
        <v>27549</v>
      </c>
      <c r="C93" s="38">
        <v>9</v>
      </c>
      <c r="D93" s="38">
        <v>4883596</v>
      </c>
      <c r="E93" s="38">
        <v>13789</v>
      </c>
      <c r="F93" s="38">
        <v>9130</v>
      </c>
      <c r="G93" s="38">
        <v>14203</v>
      </c>
      <c r="H93" s="38">
        <v>11686</v>
      </c>
      <c r="I93" s="38">
        <v>11686</v>
      </c>
      <c r="J93" s="38">
        <v>4883596</v>
      </c>
      <c r="K93" s="38">
        <v>13789</v>
      </c>
      <c r="L93" s="38">
        <v>4883596</v>
      </c>
      <c r="M93" s="38">
        <v>4861764</v>
      </c>
    </row>
    <row r="94" spans="1:13" x14ac:dyDescent="0.2">
      <c r="A94" s="42">
        <v>148902</v>
      </c>
      <c r="B94" s="38">
        <v>27549</v>
      </c>
      <c r="C94" s="38">
        <v>9</v>
      </c>
      <c r="D94" s="38">
        <v>1555436</v>
      </c>
      <c r="E94" s="38">
        <v>12985</v>
      </c>
      <c r="F94" s="38">
        <v>9130</v>
      </c>
      <c r="G94" s="38">
        <v>13374</v>
      </c>
      <c r="H94" s="38">
        <v>11686</v>
      </c>
      <c r="I94" s="38">
        <v>11686</v>
      </c>
      <c r="J94" s="38">
        <v>1470013</v>
      </c>
      <c r="K94" s="38">
        <v>12272</v>
      </c>
      <c r="L94" s="38">
        <v>1470013</v>
      </c>
      <c r="M94" s="38">
        <v>1733126</v>
      </c>
    </row>
    <row r="95" spans="1:13" x14ac:dyDescent="0.2">
      <c r="A95" s="42">
        <v>148903</v>
      </c>
      <c r="B95" s="38">
        <v>27549</v>
      </c>
      <c r="C95" s="38">
        <v>9</v>
      </c>
      <c r="D95" s="38">
        <v>1536016</v>
      </c>
      <c r="E95" s="38">
        <v>12800</v>
      </c>
      <c r="F95" s="38">
        <v>9130</v>
      </c>
      <c r="G95" s="38">
        <v>13184</v>
      </c>
      <c r="H95" s="38">
        <v>11686</v>
      </c>
      <c r="I95" s="38">
        <v>11686</v>
      </c>
      <c r="J95" s="38">
        <v>1536016</v>
      </c>
      <c r="K95" s="38">
        <v>12800</v>
      </c>
      <c r="L95" s="38">
        <v>1536016</v>
      </c>
      <c r="M95" s="38">
        <v>1843938</v>
      </c>
    </row>
    <row r="96" spans="1:13" x14ac:dyDescent="0.2">
      <c r="A96" s="42">
        <v>148905</v>
      </c>
      <c r="B96" s="38">
        <v>27549</v>
      </c>
      <c r="C96" s="38">
        <v>9</v>
      </c>
      <c r="D96" s="38">
        <v>1524666</v>
      </c>
      <c r="E96" s="38">
        <v>13861</v>
      </c>
      <c r="F96" s="38">
        <v>9130</v>
      </c>
      <c r="G96" s="38">
        <v>14276</v>
      </c>
      <c r="H96" s="38">
        <v>11686</v>
      </c>
      <c r="I96" s="38">
        <v>11686</v>
      </c>
      <c r="J96" s="38">
        <v>1524666</v>
      </c>
      <c r="K96" s="38">
        <v>13861</v>
      </c>
      <c r="L96" s="38">
        <v>1524666</v>
      </c>
      <c r="M96" s="38">
        <v>1813568</v>
      </c>
    </row>
    <row r="97" spans="1:13" x14ac:dyDescent="0.2">
      <c r="A97" s="42">
        <v>149901</v>
      </c>
      <c r="B97" s="38">
        <v>27549</v>
      </c>
      <c r="C97" s="38">
        <v>9</v>
      </c>
      <c r="D97" s="38">
        <v>9932991</v>
      </c>
      <c r="E97" s="38">
        <v>9806</v>
      </c>
      <c r="F97" s="38">
        <v>9130</v>
      </c>
      <c r="G97" s="38">
        <v>10100</v>
      </c>
      <c r="H97" s="38">
        <v>11686</v>
      </c>
      <c r="I97" s="38">
        <v>10100</v>
      </c>
      <c r="J97" s="38">
        <v>9932991</v>
      </c>
      <c r="K97" s="38">
        <v>9806</v>
      </c>
      <c r="L97" s="38">
        <v>10230980</v>
      </c>
      <c r="M97" s="38">
        <v>10203067</v>
      </c>
    </row>
    <row r="98" spans="1:13" x14ac:dyDescent="0.2">
      <c r="A98" s="42">
        <v>149902</v>
      </c>
      <c r="B98" s="38">
        <v>27549</v>
      </c>
      <c r="C98" s="38">
        <v>9</v>
      </c>
      <c r="D98" s="38">
        <v>9270806</v>
      </c>
      <c r="E98" s="38">
        <v>15287</v>
      </c>
      <c r="F98" s="38">
        <v>9130</v>
      </c>
      <c r="G98" s="38">
        <v>15746</v>
      </c>
      <c r="H98" s="38">
        <v>11686</v>
      </c>
      <c r="I98" s="38">
        <v>11686</v>
      </c>
      <c r="J98" s="38">
        <v>9270806</v>
      </c>
      <c r="K98" s="38">
        <v>15287</v>
      </c>
      <c r="L98" s="38">
        <v>9270806</v>
      </c>
      <c r="M98" s="38">
        <v>7479919</v>
      </c>
    </row>
    <row r="99" spans="1:13" x14ac:dyDescent="0.2">
      <c r="A99" s="42">
        <v>150901</v>
      </c>
      <c r="B99" s="38">
        <v>27549</v>
      </c>
      <c r="C99" s="38">
        <v>9</v>
      </c>
      <c r="D99" s="38">
        <v>14863812</v>
      </c>
      <c r="E99" s="38">
        <v>9039</v>
      </c>
      <c r="F99" s="38">
        <v>9130</v>
      </c>
      <c r="G99" s="38">
        <v>9310</v>
      </c>
      <c r="H99" s="38">
        <v>11686</v>
      </c>
      <c r="I99" s="38">
        <v>9310</v>
      </c>
      <c r="J99" s="38">
        <v>14863812</v>
      </c>
      <c r="K99" s="38">
        <v>9039</v>
      </c>
      <c r="L99" s="38">
        <v>15309726</v>
      </c>
      <c r="M99" s="38">
        <v>16625951</v>
      </c>
    </row>
    <row r="100" spans="1:13" x14ac:dyDescent="0.2">
      <c r="A100" s="42">
        <v>152802</v>
      </c>
      <c r="B100" s="38">
        <v>27549</v>
      </c>
      <c r="C100" s="38">
        <v>9</v>
      </c>
      <c r="D100" s="38">
        <v>2463679</v>
      </c>
      <c r="E100" s="38">
        <v>9894</v>
      </c>
      <c r="F100" s="38">
        <v>9130</v>
      </c>
      <c r="G100" s="38">
        <v>10190</v>
      </c>
      <c r="H100" s="38">
        <v>11686</v>
      </c>
      <c r="I100" s="38">
        <v>10190</v>
      </c>
      <c r="J100" s="38">
        <v>2463679</v>
      </c>
      <c r="K100" s="38">
        <v>9894</v>
      </c>
      <c r="L100" s="38">
        <v>2537589</v>
      </c>
      <c r="M100" s="38">
        <v>2677258</v>
      </c>
    </row>
    <row r="101" spans="1:13" x14ac:dyDescent="0.2">
      <c r="A101" s="42">
        <v>152803</v>
      </c>
      <c r="B101" s="38">
        <v>27549</v>
      </c>
      <c r="C101" s="38">
        <v>9</v>
      </c>
      <c r="D101" s="38">
        <v>2039368</v>
      </c>
      <c r="E101" s="38">
        <v>11967</v>
      </c>
      <c r="F101" s="38">
        <v>9130</v>
      </c>
      <c r="G101" s="38">
        <v>12326</v>
      </c>
      <c r="H101" s="38">
        <v>11686</v>
      </c>
      <c r="I101" s="38">
        <v>11686</v>
      </c>
      <c r="J101" s="38">
        <v>2039368</v>
      </c>
      <c r="K101" s="38">
        <v>11967</v>
      </c>
      <c r="L101" s="38">
        <v>2039368</v>
      </c>
      <c r="M101" s="38">
        <v>1978658</v>
      </c>
    </row>
    <row r="102" spans="1:13" x14ac:dyDescent="0.2">
      <c r="A102" s="42">
        <v>152806</v>
      </c>
      <c r="B102" s="38">
        <v>27549</v>
      </c>
      <c r="C102" s="38">
        <v>9</v>
      </c>
      <c r="D102" s="38">
        <v>726717</v>
      </c>
      <c r="E102" s="38">
        <v>11559</v>
      </c>
      <c r="F102" s="38">
        <v>9130</v>
      </c>
      <c r="G102" s="38">
        <v>11906</v>
      </c>
      <c r="H102" s="38">
        <v>11686</v>
      </c>
      <c r="I102" s="38">
        <v>11686</v>
      </c>
      <c r="J102" s="38">
        <v>726717</v>
      </c>
      <c r="K102" s="38">
        <v>11559</v>
      </c>
      <c r="L102" s="38">
        <v>734686</v>
      </c>
      <c r="M102" s="38">
        <v>736655</v>
      </c>
    </row>
    <row r="103" spans="1:13" x14ac:dyDescent="0.2">
      <c r="A103" s="42">
        <v>152901</v>
      </c>
      <c r="B103" s="38">
        <v>27549</v>
      </c>
      <c r="C103" s="38">
        <v>9</v>
      </c>
      <c r="D103" s="38">
        <v>222740957</v>
      </c>
      <c r="E103" s="38">
        <v>8815</v>
      </c>
      <c r="F103" s="38">
        <v>9130</v>
      </c>
      <c r="G103" s="38">
        <v>9079</v>
      </c>
      <c r="H103" s="38">
        <v>11686</v>
      </c>
      <c r="I103" s="38">
        <v>9079</v>
      </c>
      <c r="J103" s="38">
        <v>222740957</v>
      </c>
      <c r="K103" s="38">
        <v>8815</v>
      </c>
      <c r="L103" s="38">
        <v>229423186</v>
      </c>
      <c r="M103" s="38">
        <v>235391690</v>
      </c>
    </row>
    <row r="104" spans="1:13" x14ac:dyDescent="0.2">
      <c r="A104" s="42">
        <v>152902</v>
      </c>
      <c r="B104" s="38">
        <v>27549</v>
      </c>
      <c r="C104" s="38">
        <v>9</v>
      </c>
      <c r="D104" s="38">
        <v>9517496</v>
      </c>
      <c r="E104" s="38">
        <v>12639</v>
      </c>
      <c r="F104" s="38">
        <v>9130</v>
      </c>
      <c r="G104" s="38">
        <v>13018</v>
      </c>
      <c r="H104" s="38">
        <v>11686</v>
      </c>
      <c r="I104" s="38">
        <v>11686</v>
      </c>
      <c r="J104" s="38">
        <v>9517496</v>
      </c>
      <c r="K104" s="38">
        <v>12639</v>
      </c>
      <c r="L104" s="38">
        <v>9517496</v>
      </c>
      <c r="M104" s="38">
        <v>8351791</v>
      </c>
    </row>
    <row r="105" spans="1:13" x14ac:dyDescent="0.2">
      <c r="A105" s="42">
        <v>152903</v>
      </c>
      <c r="B105" s="38">
        <v>27549</v>
      </c>
      <c r="C105" s="38">
        <v>9</v>
      </c>
      <c r="D105" s="38">
        <v>13112388</v>
      </c>
      <c r="E105" s="38">
        <v>11188</v>
      </c>
      <c r="F105" s="38">
        <v>9130</v>
      </c>
      <c r="G105" s="38">
        <v>11524</v>
      </c>
      <c r="H105" s="38">
        <v>11686</v>
      </c>
      <c r="I105" s="38">
        <v>11524</v>
      </c>
      <c r="J105" s="38">
        <v>13112388</v>
      </c>
      <c r="K105" s="38">
        <v>11188</v>
      </c>
      <c r="L105" s="38">
        <v>13505760</v>
      </c>
      <c r="M105" s="38">
        <v>14741325</v>
      </c>
    </row>
    <row r="106" spans="1:13" x14ac:dyDescent="0.2">
      <c r="A106" s="42">
        <v>152906</v>
      </c>
      <c r="B106" s="38">
        <v>27549</v>
      </c>
      <c r="C106" s="38">
        <v>9</v>
      </c>
      <c r="D106" s="38">
        <v>49359230</v>
      </c>
      <c r="E106" s="38">
        <v>7644</v>
      </c>
      <c r="F106" s="38">
        <v>9130</v>
      </c>
      <c r="G106" s="38">
        <v>7873</v>
      </c>
      <c r="H106" s="38">
        <v>11686</v>
      </c>
      <c r="I106" s="38">
        <v>7873</v>
      </c>
      <c r="J106" s="38">
        <v>49359230</v>
      </c>
      <c r="K106" s="38">
        <v>7644</v>
      </c>
      <c r="L106" s="38">
        <v>50840007</v>
      </c>
      <c r="M106" s="38">
        <v>52524633</v>
      </c>
    </row>
    <row r="107" spans="1:13" x14ac:dyDescent="0.2">
      <c r="A107" s="42">
        <v>152907</v>
      </c>
      <c r="B107" s="38">
        <v>27549</v>
      </c>
      <c r="C107" s="38">
        <v>9</v>
      </c>
      <c r="D107" s="38">
        <v>75955801</v>
      </c>
      <c r="E107" s="38">
        <v>8003</v>
      </c>
      <c r="F107" s="38">
        <v>9130</v>
      </c>
      <c r="G107" s="38">
        <v>8243</v>
      </c>
      <c r="H107" s="38">
        <v>11686</v>
      </c>
      <c r="I107" s="38">
        <v>8243</v>
      </c>
      <c r="J107" s="38">
        <v>75955801</v>
      </c>
      <c r="K107" s="38">
        <v>8003</v>
      </c>
      <c r="L107" s="38">
        <v>78234475</v>
      </c>
      <c r="M107" s="38">
        <v>82860569</v>
      </c>
    </row>
    <row r="108" spans="1:13" x14ac:dyDescent="0.2">
      <c r="A108" s="42">
        <v>152908</v>
      </c>
      <c r="B108" s="38">
        <v>27549</v>
      </c>
      <c r="C108" s="38">
        <v>9</v>
      </c>
      <c r="D108" s="38">
        <v>11629844</v>
      </c>
      <c r="E108" s="38">
        <v>11572</v>
      </c>
      <c r="F108" s="38">
        <v>9130</v>
      </c>
      <c r="G108" s="38">
        <v>11919</v>
      </c>
      <c r="H108" s="38">
        <v>11686</v>
      </c>
      <c r="I108" s="38">
        <v>11686</v>
      </c>
      <c r="J108" s="38">
        <v>11629844</v>
      </c>
      <c r="K108" s="38">
        <v>11572</v>
      </c>
      <c r="L108" s="38">
        <v>11744221</v>
      </c>
      <c r="M108" s="38">
        <v>12604740</v>
      </c>
    </row>
    <row r="109" spans="1:13" x14ac:dyDescent="0.2">
      <c r="A109" s="42">
        <v>152909</v>
      </c>
      <c r="B109" s="38">
        <v>27549</v>
      </c>
      <c r="C109" s="38">
        <v>9</v>
      </c>
      <c r="D109" s="38">
        <v>14134237</v>
      </c>
      <c r="E109" s="38">
        <v>9109</v>
      </c>
      <c r="F109" s="38">
        <v>9130</v>
      </c>
      <c r="G109" s="38">
        <v>9382</v>
      </c>
      <c r="H109" s="38">
        <v>11686</v>
      </c>
      <c r="I109" s="38">
        <v>9382</v>
      </c>
      <c r="J109" s="38">
        <v>14134237</v>
      </c>
      <c r="K109" s="38">
        <v>9109</v>
      </c>
      <c r="L109" s="38">
        <v>14558264</v>
      </c>
      <c r="M109" s="38">
        <v>15134379</v>
      </c>
    </row>
    <row r="110" spans="1:13" x14ac:dyDescent="0.2">
      <c r="A110" s="42">
        <v>152910</v>
      </c>
      <c r="B110" s="38">
        <v>27549</v>
      </c>
      <c r="C110" s="38">
        <v>9</v>
      </c>
      <c r="D110" s="38">
        <v>9670501</v>
      </c>
      <c r="E110" s="38">
        <v>10032</v>
      </c>
      <c r="F110" s="38">
        <v>9130</v>
      </c>
      <c r="G110" s="38">
        <v>10333</v>
      </c>
      <c r="H110" s="38">
        <v>11686</v>
      </c>
      <c r="I110" s="38">
        <v>10333</v>
      </c>
      <c r="J110" s="38">
        <v>9670501</v>
      </c>
      <c r="K110" s="38">
        <v>10032</v>
      </c>
      <c r="L110" s="38">
        <v>9960616</v>
      </c>
      <c r="M110" s="38">
        <v>10594393</v>
      </c>
    </row>
    <row r="111" spans="1:13" x14ac:dyDescent="0.2">
      <c r="A111" s="42">
        <v>152950</v>
      </c>
      <c r="B111" s="38">
        <v>27549</v>
      </c>
      <c r="C111" s="38">
        <v>9</v>
      </c>
      <c r="D111" s="38">
        <v>40064</v>
      </c>
      <c r="E111" s="38">
        <v>0</v>
      </c>
      <c r="F111" s="38">
        <v>9130</v>
      </c>
      <c r="G111" s="38">
        <v>0</v>
      </c>
      <c r="H111" s="38">
        <v>11686</v>
      </c>
      <c r="I111" s="38">
        <v>11686</v>
      </c>
      <c r="J111" s="38">
        <v>40064</v>
      </c>
      <c r="K111" s="38">
        <v>0</v>
      </c>
      <c r="L111" s="38">
        <v>0</v>
      </c>
      <c r="M111" s="38">
        <v>111914</v>
      </c>
    </row>
    <row r="112" spans="1:13" x14ac:dyDescent="0.2">
      <c r="A112" s="42">
        <v>153903</v>
      </c>
      <c r="B112" s="38">
        <v>27549</v>
      </c>
      <c r="C112" s="38">
        <v>9</v>
      </c>
      <c r="D112" s="38">
        <v>3866277</v>
      </c>
      <c r="E112" s="38">
        <v>13332</v>
      </c>
      <c r="F112" s="38">
        <v>9130</v>
      </c>
      <c r="G112" s="38">
        <v>13732</v>
      </c>
      <c r="H112" s="38">
        <v>11686</v>
      </c>
      <c r="I112" s="38">
        <v>11686</v>
      </c>
      <c r="J112" s="38">
        <v>3866277</v>
      </c>
      <c r="K112" s="38">
        <v>13332</v>
      </c>
      <c r="L112" s="38">
        <v>3866277</v>
      </c>
      <c r="M112" s="38">
        <v>3969152</v>
      </c>
    </row>
    <row r="113" spans="1:13" x14ac:dyDescent="0.2">
      <c r="A113" s="42">
        <v>153904</v>
      </c>
      <c r="B113" s="38">
        <v>27549</v>
      </c>
      <c r="C113" s="38">
        <v>9</v>
      </c>
      <c r="D113" s="38">
        <v>7554817</v>
      </c>
      <c r="E113" s="38">
        <v>13254</v>
      </c>
      <c r="F113" s="38">
        <v>9130</v>
      </c>
      <c r="G113" s="38">
        <v>13652</v>
      </c>
      <c r="H113" s="38">
        <v>11686</v>
      </c>
      <c r="I113" s="38">
        <v>11686</v>
      </c>
      <c r="J113" s="38">
        <v>7554817</v>
      </c>
      <c r="K113" s="38">
        <v>13254</v>
      </c>
      <c r="L113" s="38">
        <v>7554817</v>
      </c>
      <c r="M113" s="38">
        <v>7342919</v>
      </c>
    </row>
    <row r="114" spans="1:13" x14ac:dyDescent="0.2">
      <c r="A114" s="42">
        <v>153905</v>
      </c>
      <c r="B114" s="38">
        <v>27549</v>
      </c>
      <c r="C114" s="38">
        <v>9</v>
      </c>
      <c r="D114" s="38">
        <v>4833657</v>
      </c>
      <c r="E114" s="38">
        <v>10612</v>
      </c>
      <c r="F114" s="38">
        <v>9130</v>
      </c>
      <c r="G114" s="38">
        <v>10930</v>
      </c>
      <c r="H114" s="38">
        <v>11686</v>
      </c>
      <c r="I114" s="38">
        <v>10930</v>
      </c>
      <c r="J114" s="38">
        <v>4833657</v>
      </c>
      <c r="K114" s="38">
        <v>10612</v>
      </c>
      <c r="L114" s="38">
        <v>4978667</v>
      </c>
      <c r="M114" s="38">
        <v>5449732</v>
      </c>
    </row>
    <row r="115" spans="1:13" x14ac:dyDescent="0.2">
      <c r="A115" s="42">
        <v>153907</v>
      </c>
      <c r="B115" s="38">
        <v>27549</v>
      </c>
      <c r="C115" s="38">
        <v>9</v>
      </c>
      <c r="D115" s="38">
        <v>1847491</v>
      </c>
      <c r="E115" s="38">
        <v>16065</v>
      </c>
      <c r="F115" s="38">
        <v>9130</v>
      </c>
      <c r="G115" s="38">
        <v>16547</v>
      </c>
      <c r="H115" s="38">
        <v>11686</v>
      </c>
      <c r="I115" s="38">
        <v>11686</v>
      </c>
      <c r="J115" s="38">
        <v>1847491</v>
      </c>
      <c r="K115" s="38">
        <v>16065</v>
      </c>
      <c r="L115" s="38">
        <v>1847491</v>
      </c>
      <c r="M115" s="38">
        <v>2014456</v>
      </c>
    </row>
    <row r="116" spans="1:13" x14ac:dyDescent="0.2">
      <c r="A116" s="42">
        <v>154901</v>
      </c>
      <c r="B116" s="38">
        <v>27549</v>
      </c>
      <c r="C116" s="38">
        <v>9</v>
      </c>
      <c r="D116" s="38">
        <v>21699781</v>
      </c>
      <c r="E116" s="38">
        <v>9522</v>
      </c>
      <c r="F116" s="38">
        <v>9130</v>
      </c>
      <c r="G116" s="38">
        <v>9807</v>
      </c>
      <c r="H116" s="38">
        <v>11686</v>
      </c>
      <c r="I116" s="38">
        <v>9807</v>
      </c>
      <c r="J116" s="38">
        <v>21699781</v>
      </c>
      <c r="K116" s="38">
        <v>9522</v>
      </c>
      <c r="L116" s="38">
        <v>22350775</v>
      </c>
      <c r="M116" s="38">
        <v>24368519</v>
      </c>
    </row>
    <row r="117" spans="1:13" x14ac:dyDescent="0.2">
      <c r="A117" s="42">
        <v>154903</v>
      </c>
      <c r="B117" s="38">
        <v>27549</v>
      </c>
      <c r="C117" s="38">
        <v>9</v>
      </c>
      <c r="D117" s="38">
        <v>4772414</v>
      </c>
      <c r="E117" s="38">
        <v>15247</v>
      </c>
      <c r="F117" s="38">
        <v>9130</v>
      </c>
      <c r="G117" s="38">
        <v>15705</v>
      </c>
      <c r="H117" s="38">
        <v>11686</v>
      </c>
      <c r="I117" s="38">
        <v>11686</v>
      </c>
      <c r="J117" s="38">
        <v>4772414</v>
      </c>
      <c r="K117" s="38">
        <v>15247</v>
      </c>
      <c r="L117" s="38">
        <v>4772414</v>
      </c>
      <c r="M117" s="38">
        <v>3803620</v>
      </c>
    </row>
    <row r="118" spans="1:13" x14ac:dyDescent="0.2">
      <c r="A118" s="42">
        <v>155901</v>
      </c>
      <c r="B118" s="38">
        <v>27549</v>
      </c>
      <c r="C118" s="38">
        <v>9</v>
      </c>
      <c r="D118" s="38">
        <v>12326870</v>
      </c>
      <c r="E118" s="38">
        <v>10272</v>
      </c>
      <c r="F118" s="38">
        <v>9130</v>
      </c>
      <c r="G118" s="38">
        <v>10581</v>
      </c>
      <c r="H118" s="38">
        <v>11686</v>
      </c>
      <c r="I118" s="38">
        <v>10581</v>
      </c>
      <c r="J118" s="38">
        <v>12326870</v>
      </c>
      <c r="K118" s="38">
        <v>10272</v>
      </c>
      <c r="L118" s="38">
        <v>12696676</v>
      </c>
      <c r="M118" s="38">
        <v>12654462</v>
      </c>
    </row>
    <row r="119" spans="1:13" x14ac:dyDescent="0.2">
      <c r="A119" s="42">
        <v>156902</v>
      </c>
      <c r="B119" s="38">
        <v>27549</v>
      </c>
      <c r="C119" s="38">
        <v>9</v>
      </c>
      <c r="D119" s="38">
        <v>15590301</v>
      </c>
      <c r="E119" s="38">
        <v>14798</v>
      </c>
      <c r="F119" s="38">
        <v>9130</v>
      </c>
      <c r="G119" s="38">
        <v>15242</v>
      </c>
      <c r="H119" s="38">
        <v>11686</v>
      </c>
      <c r="I119" s="38">
        <v>11686</v>
      </c>
      <c r="J119" s="38">
        <v>15590301</v>
      </c>
      <c r="K119" s="38">
        <v>14798</v>
      </c>
      <c r="L119" s="38">
        <v>15590301</v>
      </c>
      <c r="M119" s="38">
        <v>13774314</v>
      </c>
    </row>
    <row r="120" spans="1:13" x14ac:dyDescent="0.2">
      <c r="A120" s="42">
        <v>156905</v>
      </c>
      <c r="B120" s="38">
        <v>27549</v>
      </c>
      <c r="C120" s="38">
        <v>9</v>
      </c>
      <c r="D120" s="38">
        <v>6469297</v>
      </c>
      <c r="E120" s="38">
        <v>27945</v>
      </c>
      <c r="F120" s="38">
        <v>9130</v>
      </c>
      <c r="G120" s="38">
        <v>28783</v>
      </c>
      <c r="H120" s="38">
        <v>11686</v>
      </c>
      <c r="I120" s="38">
        <v>11686</v>
      </c>
      <c r="J120" s="38">
        <v>6161456</v>
      </c>
      <c r="K120" s="38">
        <v>26615</v>
      </c>
      <c r="L120" s="38">
        <v>6161456</v>
      </c>
      <c r="M120" s="38">
        <v>3749762</v>
      </c>
    </row>
    <row r="121" spans="1:13" x14ac:dyDescent="0.2">
      <c r="A121" s="42">
        <v>157901</v>
      </c>
      <c r="B121" s="38">
        <v>27549</v>
      </c>
      <c r="C121" s="38">
        <v>9</v>
      </c>
      <c r="D121" s="38">
        <v>8696492</v>
      </c>
      <c r="E121" s="38">
        <v>13077</v>
      </c>
      <c r="F121" s="38">
        <v>9130</v>
      </c>
      <c r="G121" s="38">
        <v>13470</v>
      </c>
      <c r="H121" s="38">
        <v>11686</v>
      </c>
      <c r="I121" s="38">
        <v>11686</v>
      </c>
      <c r="J121" s="38">
        <v>8696492</v>
      </c>
      <c r="K121" s="38">
        <v>13077</v>
      </c>
      <c r="L121" s="38">
        <v>8696492</v>
      </c>
      <c r="M121" s="38">
        <v>8041813</v>
      </c>
    </row>
    <row r="122" spans="1:13" x14ac:dyDescent="0.2">
      <c r="A122" s="42">
        <v>158901</v>
      </c>
      <c r="B122" s="38">
        <v>27549</v>
      </c>
      <c r="C122" s="38">
        <v>9</v>
      </c>
      <c r="D122" s="38">
        <v>31511197</v>
      </c>
      <c r="E122" s="38">
        <v>9758</v>
      </c>
      <c r="F122" s="38">
        <v>9130</v>
      </c>
      <c r="G122" s="38">
        <v>10051</v>
      </c>
      <c r="H122" s="38">
        <v>11686</v>
      </c>
      <c r="I122" s="38">
        <v>10051</v>
      </c>
      <c r="J122" s="38">
        <v>31511197</v>
      </c>
      <c r="K122" s="38">
        <v>9758</v>
      </c>
      <c r="L122" s="38">
        <v>32456533</v>
      </c>
      <c r="M122" s="38">
        <v>32395632</v>
      </c>
    </row>
    <row r="123" spans="1:13" x14ac:dyDescent="0.2">
      <c r="A123" s="42">
        <v>158902</v>
      </c>
      <c r="B123" s="38">
        <v>27549</v>
      </c>
      <c r="C123" s="38">
        <v>9</v>
      </c>
      <c r="D123" s="38">
        <v>11269116</v>
      </c>
      <c r="E123" s="38">
        <v>11782</v>
      </c>
      <c r="F123" s="38">
        <v>9130</v>
      </c>
      <c r="G123" s="38">
        <v>12135</v>
      </c>
      <c r="H123" s="38">
        <v>11686</v>
      </c>
      <c r="I123" s="38">
        <v>11686</v>
      </c>
      <c r="J123" s="38">
        <v>11269116</v>
      </c>
      <c r="K123" s="38">
        <v>11782</v>
      </c>
      <c r="L123" s="38">
        <v>11269116</v>
      </c>
      <c r="M123" s="38">
        <v>10264516</v>
      </c>
    </row>
    <row r="124" spans="1:13" x14ac:dyDescent="0.2">
      <c r="A124" s="42">
        <v>158904</v>
      </c>
      <c r="B124" s="38">
        <v>27549</v>
      </c>
      <c r="C124" s="38">
        <v>9</v>
      </c>
      <c r="D124" s="38">
        <v>1368789</v>
      </c>
      <c r="E124" s="38">
        <v>11407</v>
      </c>
      <c r="F124" s="38">
        <v>9130</v>
      </c>
      <c r="G124" s="38">
        <v>11749</v>
      </c>
      <c r="H124" s="38">
        <v>11686</v>
      </c>
      <c r="I124" s="38">
        <v>11686</v>
      </c>
      <c r="J124" s="38">
        <v>1368789</v>
      </c>
      <c r="K124" s="38">
        <v>11407</v>
      </c>
      <c r="L124" s="38">
        <v>1402295</v>
      </c>
      <c r="M124" s="38">
        <v>1477537</v>
      </c>
    </row>
    <row r="125" spans="1:13" x14ac:dyDescent="0.2">
      <c r="A125" s="42">
        <v>158905</v>
      </c>
      <c r="B125" s="38">
        <v>27549</v>
      </c>
      <c r="C125" s="38">
        <v>9</v>
      </c>
      <c r="D125" s="38">
        <v>12353369</v>
      </c>
      <c r="E125" s="38">
        <v>9689</v>
      </c>
      <c r="F125" s="38">
        <v>9130</v>
      </c>
      <c r="G125" s="38">
        <v>9980</v>
      </c>
      <c r="H125" s="38">
        <v>11686</v>
      </c>
      <c r="I125" s="38">
        <v>9980</v>
      </c>
      <c r="J125" s="38">
        <v>12353369</v>
      </c>
      <c r="K125" s="38">
        <v>9689</v>
      </c>
      <c r="L125" s="38">
        <v>12723970</v>
      </c>
      <c r="M125" s="38">
        <v>12510021</v>
      </c>
    </row>
    <row r="126" spans="1:13" x14ac:dyDescent="0.2">
      <c r="A126" s="42">
        <v>158906</v>
      </c>
      <c r="B126" s="38">
        <v>27549</v>
      </c>
      <c r="C126" s="38">
        <v>9</v>
      </c>
      <c r="D126" s="38">
        <v>10371078</v>
      </c>
      <c r="E126" s="38">
        <v>10168</v>
      </c>
      <c r="F126" s="38">
        <v>9130</v>
      </c>
      <c r="G126" s="38">
        <v>10473</v>
      </c>
      <c r="H126" s="38">
        <v>11686</v>
      </c>
      <c r="I126" s="38">
        <v>10473</v>
      </c>
      <c r="J126" s="38">
        <v>10371078</v>
      </c>
      <c r="K126" s="38">
        <v>10168</v>
      </c>
      <c r="L126" s="38">
        <v>10682210</v>
      </c>
      <c r="M126" s="38">
        <v>10511158</v>
      </c>
    </row>
    <row r="127" spans="1:13" x14ac:dyDescent="0.2">
      <c r="A127" s="42">
        <v>159901</v>
      </c>
      <c r="B127" s="38">
        <v>27549</v>
      </c>
      <c r="C127" s="38">
        <v>9</v>
      </c>
      <c r="D127" s="38">
        <v>127691245</v>
      </c>
      <c r="E127" s="38">
        <v>9532</v>
      </c>
      <c r="F127" s="38">
        <v>9130</v>
      </c>
      <c r="G127" s="38">
        <v>9818</v>
      </c>
      <c r="H127" s="38">
        <v>11686</v>
      </c>
      <c r="I127" s="38">
        <v>9818</v>
      </c>
      <c r="J127" s="38">
        <v>127691245</v>
      </c>
      <c r="K127" s="38">
        <v>9532</v>
      </c>
      <c r="L127" s="38">
        <v>131521982</v>
      </c>
      <c r="M127" s="38">
        <v>136674731</v>
      </c>
    </row>
    <row r="128" spans="1:13" x14ac:dyDescent="0.2">
      <c r="A128" s="42">
        <v>160901</v>
      </c>
      <c r="B128" s="38">
        <v>27549</v>
      </c>
      <c r="C128" s="38">
        <v>9</v>
      </c>
      <c r="D128" s="38">
        <v>9539785</v>
      </c>
      <c r="E128" s="38">
        <v>8958</v>
      </c>
      <c r="F128" s="38">
        <v>9130</v>
      </c>
      <c r="G128" s="38">
        <v>9226</v>
      </c>
      <c r="H128" s="38">
        <v>11686</v>
      </c>
      <c r="I128" s="38">
        <v>9226</v>
      </c>
      <c r="J128" s="38">
        <v>9539785</v>
      </c>
      <c r="K128" s="38">
        <v>8958</v>
      </c>
      <c r="L128" s="38">
        <v>9825979</v>
      </c>
      <c r="M128" s="38">
        <v>11188317</v>
      </c>
    </row>
    <row r="129" spans="1:13" x14ac:dyDescent="0.2">
      <c r="A129" s="42">
        <v>160904</v>
      </c>
      <c r="B129" s="38">
        <v>27549</v>
      </c>
      <c r="C129" s="38">
        <v>9</v>
      </c>
      <c r="D129" s="38">
        <v>2065946</v>
      </c>
      <c r="E129" s="38">
        <v>12912</v>
      </c>
      <c r="F129" s="38">
        <v>9130</v>
      </c>
      <c r="G129" s="38">
        <v>13300</v>
      </c>
      <c r="H129" s="38">
        <v>11686</v>
      </c>
      <c r="I129" s="38">
        <v>11686</v>
      </c>
      <c r="J129" s="38">
        <v>2065946</v>
      </c>
      <c r="K129" s="38">
        <v>12912</v>
      </c>
      <c r="L129" s="38">
        <v>2065946</v>
      </c>
      <c r="M129" s="38">
        <v>2081222</v>
      </c>
    </row>
    <row r="130" spans="1:13" x14ac:dyDescent="0.2">
      <c r="A130" s="42">
        <v>160905</v>
      </c>
      <c r="B130" s="38">
        <v>27549</v>
      </c>
      <c r="C130" s="38">
        <v>9</v>
      </c>
      <c r="D130" s="38">
        <v>1711854</v>
      </c>
      <c r="E130" s="38">
        <v>18846</v>
      </c>
      <c r="F130" s="38">
        <v>9130</v>
      </c>
      <c r="G130" s="38">
        <v>19412</v>
      </c>
      <c r="H130" s="38">
        <v>11686</v>
      </c>
      <c r="I130" s="38">
        <v>11686</v>
      </c>
      <c r="J130" s="38">
        <v>1711854</v>
      </c>
      <c r="K130" s="38">
        <v>18846</v>
      </c>
      <c r="L130" s="38">
        <v>1711854</v>
      </c>
      <c r="M130" s="38">
        <v>1909724</v>
      </c>
    </row>
    <row r="131" spans="1:13" x14ac:dyDescent="0.2">
      <c r="A131" s="42">
        <v>161801</v>
      </c>
      <c r="B131" s="38">
        <v>27549</v>
      </c>
      <c r="C131" s="38">
        <v>9</v>
      </c>
      <c r="D131" s="38">
        <v>2147224</v>
      </c>
      <c r="E131" s="38">
        <v>10170</v>
      </c>
      <c r="F131" s="38">
        <v>9130</v>
      </c>
      <c r="G131" s="38">
        <v>10475</v>
      </c>
      <c r="H131" s="38">
        <v>11686</v>
      </c>
      <c r="I131" s="38">
        <v>10475</v>
      </c>
      <c r="J131" s="38">
        <v>2147224</v>
      </c>
      <c r="K131" s="38">
        <v>10170</v>
      </c>
      <c r="L131" s="38">
        <v>2211641</v>
      </c>
      <c r="M131" s="38">
        <v>2411016</v>
      </c>
    </row>
    <row r="132" spans="1:13" x14ac:dyDescent="0.2">
      <c r="A132" s="42">
        <v>161802</v>
      </c>
      <c r="B132" s="38">
        <v>27549</v>
      </c>
      <c r="C132" s="38">
        <v>9</v>
      </c>
      <c r="D132" s="38">
        <v>7963163</v>
      </c>
      <c r="E132" s="38">
        <v>10491</v>
      </c>
      <c r="F132" s="38">
        <v>9130</v>
      </c>
      <c r="G132" s="38">
        <v>10806</v>
      </c>
      <c r="H132" s="38">
        <v>11686</v>
      </c>
      <c r="I132" s="38">
        <v>10806</v>
      </c>
      <c r="J132" s="38">
        <v>7963163</v>
      </c>
      <c r="K132" s="38">
        <v>10491</v>
      </c>
      <c r="L132" s="38">
        <v>8202058</v>
      </c>
      <c r="M132" s="38">
        <v>8392479</v>
      </c>
    </row>
    <row r="133" spans="1:13" x14ac:dyDescent="0.2">
      <c r="A133" s="42">
        <v>161807</v>
      </c>
      <c r="B133" s="38">
        <v>27549</v>
      </c>
      <c r="C133" s="38">
        <v>9</v>
      </c>
      <c r="D133" s="38">
        <v>93549879</v>
      </c>
      <c r="E133" s="38">
        <v>10165</v>
      </c>
      <c r="F133" s="38">
        <v>9130</v>
      </c>
      <c r="G133" s="38">
        <v>10470</v>
      </c>
      <c r="H133" s="38">
        <v>11686</v>
      </c>
      <c r="I133" s="38">
        <v>10470</v>
      </c>
      <c r="J133" s="38">
        <v>93549879</v>
      </c>
      <c r="K133" s="38">
        <v>10165</v>
      </c>
      <c r="L133" s="38">
        <v>96356376</v>
      </c>
      <c r="M133" s="38">
        <v>96389507</v>
      </c>
    </row>
    <row r="134" spans="1:13" x14ac:dyDescent="0.2">
      <c r="A134" s="42">
        <v>161901</v>
      </c>
      <c r="B134" s="38">
        <v>27549</v>
      </c>
      <c r="C134" s="38">
        <v>9</v>
      </c>
      <c r="D134" s="38">
        <v>5817117</v>
      </c>
      <c r="E134" s="38">
        <v>10602</v>
      </c>
      <c r="F134" s="38">
        <v>9130</v>
      </c>
      <c r="G134" s="38">
        <v>10920</v>
      </c>
      <c r="H134" s="38">
        <v>11686</v>
      </c>
      <c r="I134" s="38">
        <v>10920</v>
      </c>
      <c r="J134" s="38">
        <v>5817117</v>
      </c>
      <c r="K134" s="38">
        <v>10602</v>
      </c>
      <c r="L134" s="38">
        <v>5991631</v>
      </c>
      <c r="M134" s="38">
        <v>6757851</v>
      </c>
    </row>
    <row r="135" spans="1:13" x14ac:dyDescent="0.2">
      <c r="A135" s="42">
        <v>161903</v>
      </c>
      <c r="B135" s="38">
        <v>27549</v>
      </c>
      <c r="C135" s="38">
        <v>9</v>
      </c>
      <c r="D135" s="38">
        <v>63918951</v>
      </c>
      <c r="E135" s="38">
        <v>7963</v>
      </c>
      <c r="F135" s="38">
        <v>9130</v>
      </c>
      <c r="G135" s="38">
        <v>8202</v>
      </c>
      <c r="H135" s="38">
        <v>11686</v>
      </c>
      <c r="I135" s="38">
        <v>8202</v>
      </c>
      <c r="J135" s="38">
        <v>63918951</v>
      </c>
      <c r="K135" s="38">
        <v>7963</v>
      </c>
      <c r="L135" s="38">
        <v>65836520</v>
      </c>
      <c r="M135" s="38">
        <v>66428717</v>
      </c>
    </row>
    <row r="136" spans="1:13" x14ac:dyDescent="0.2">
      <c r="A136" s="42">
        <v>161906</v>
      </c>
      <c r="B136" s="38">
        <v>27549</v>
      </c>
      <c r="C136" s="38">
        <v>9</v>
      </c>
      <c r="D136" s="38">
        <v>27940890</v>
      </c>
      <c r="E136" s="38">
        <v>9665</v>
      </c>
      <c r="F136" s="38">
        <v>9130</v>
      </c>
      <c r="G136" s="38">
        <v>9955</v>
      </c>
      <c r="H136" s="38">
        <v>11686</v>
      </c>
      <c r="I136" s="38">
        <v>9955</v>
      </c>
      <c r="J136" s="38">
        <v>27940890</v>
      </c>
      <c r="K136" s="38">
        <v>9665</v>
      </c>
      <c r="L136" s="38">
        <v>28779117</v>
      </c>
      <c r="M136" s="38">
        <v>31051846</v>
      </c>
    </row>
    <row r="137" spans="1:13" x14ac:dyDescent="0.2">
      <c r="A137" s="42">
        <v>161907</v>
      </c>
      <c r="B137" s="38">
        <v>27549</v>
      </c>
      <c r="C137" s="38">
        <v>9</v>
      </c>
      <c r="D137" s="38">
        <v>14830860</v>
      </c>
      <c r="E137" s="38">
        <v>8913</v>
      </c>
      <c r="F137" s="38">
        <v>9130</v>
      </c>
      <c r="G137" s="38">
        <v>9180</v>
      </c>
      <c r="H137" s="38">
        <v>11686</v>
      </c>
      <c r="I137" s="38">
        <v>9180</v>
      </c>
      <c r="J137" s="38">
        <v>14830860</v>
      </c>
      <c r="K137" s="38">
        <v>8913</v>
      </c>
      <c r="L137" s="38">
        <v>15275786</v>
      </c>
      <c r="M137" s="38">
        <v>15702514</v>
      </c>
    </row>
    <row r="138" spans="1:13" x14ac:dyDescent="0.2">
      <c r="A138" s="42">
        <v>161908</v>
      </c>
      <c r="B138" s="38">
        <v>27549</v>
      </c>
      <c r="C138" s="38">
        <v>9</v>
      </c>
      <c r="D138" s="38">
        <v>5495858</v>
      </c>
      <c r="E138" s="38">
        <v>11462</v>
      </c>
      <c r="F138" s="38">
        <v>9130</v>
      </c>
      <c r="G138" s="38">
        <v>11806</v>
      </c>
      <c r="H138" s="38">
        <v>11686</v>
      </c>
      <c r="I138" s="38">
        <v>11686</v>
      </c>
      <c r="J138" s="38">
        <v>5495858</v>
      </c>
      <c r="K138" s="38">
        <v>11462</v>
      </c>
      <c r="L138" s="38">
        <v>5602928</v>
      </c>
      <c r="M138" s="38">
        <v>5918365</v>
      </c>
    </row>
    <row r="139" spans="1:13" x14ac:dyDescent="0.2">
      <c r="A139" s="42">
        <v>161909</v>
      </c>
      <c r="B139" s="38">
        <v>27549</v>
      </c>
      <c r="C139" s="38">
        <v>9</v>
      </c>
      <c r="D139" s="38">
        <v>12142398</v>
      </c>
      <c r="E139" s="38">
        <v>8994</v>
      </c>
      <c r="F139" s="38">
        <v>9130</v>
      </c>
      <c r="G139" s="38">
        <v>9264</v>
      </c>
      <c r="H139" s="38">
        <v>11686</v>
      </c>
      <c r="I139" s="38">
        <v>9264</v>
      </c>
      <c r="J139" s="38">
        <v>12142398</v>
      </c>
      <c r="K139" s="38">
        <v>8994</v>
      </c>
      <c r="L139" s="38">
        <v>12506670</v>
      </c>
      <c r="M139" s="38">
        <v>13414548</v>
      </c>
    </row>
    <row r="140" spans="1:13" x14ac:dyDescent="0.2">
      <c r="A140" s="42">
        <v>161910</v>
      </c>
      <c r="B140" s="38">
        <v>27549</v>
      </c>
      <c r="C140" s="38">
        <v>9</v>
      </c>
      <c r="D140" s="38">
        <v>7290237</v>
      </c>
      <c r="E140" s="38">
        <v>11425</v>
      </c>
      <c r="F140" s="38">
        <v>9130</v>
      </c>
      <c r="G140" s="38">
        <v>11768</v>
      </c>
      <c r="H140" s="38">
        <v>11686</v>
      </c>
      <c r="I140" s="38">
        <v>11686</v>
      </c>
      <c r="J140" s="38">
        <v>7290237</v>
      </c>
      <c r="K140" s="38">
        <v>11425</v>
      </c>
      <c r="L140" s="38">
        <v>7456458</v>
      </c>
      <c r="M140" s="38">
        <v>8349962</v>
      </c>
    </row>
    <row r="141" spans="1:13" x14ac:dyDescent="0.2">
      <c r="A141" s="42">
        <v>161912</v>
      </c>
      <c r="B141" s="38">
        <v>27549</v>
      </c>
      <c r="C141" s="38">
        <v>9</v>
      </c>
      <c r="D141" s="38">
        <v>4475995</v>
      </c>
      <c r="E141" s="38">
        <v>6681</v>
      </c>
      <c r="F141" s="38">
        <v>9130</v>
      </c>
      <c r="G141" s="38">
        <v>6881</v>
      </c>
      <c r="H141" s="38">
        <v>11686</v>
      </c>
      <c r="I141" s="38">
        <v>6881</v>
      </c>
      <c r="J141" s="38">
        <v>4475995</v>
      </c>
      <c r="K141" s="38">
        <v>6681</v>
      </c>
      <c r="L141" s="38">
        <v>4610275</v>
      </c>
      <c r="M141" s="38">
        <v>5278816</v>
      </c>
    </row>
    <row r="142" spans="1:13" x14ac:dyDescent="0.2">
      <c r="A142" s="42">
        <v>161914</v>
      </c>
      <c r="B142" s="38">
        <v>27549</v>
      </c>
      <c r="C142" s="38">
        <v>9</v>
      </c>
      <c r="D142" s="38">
        <v>121563230</v>
      </c>
      <c r="E142" s="38">
        <v>9164</v>
      </c>
      <c r="F142" s="38">
        <v>9130</v>
      </c>
      <c r="G142" s="38">
        <v>9439</v>
      </c>
      <c r="H142" s="38">
        <v>11686</v>
      </c>
      <c r="I142" s="38">
        <v>9439</v>
      </c>
      <c r="J142" s="38">
        <v>121563230</v>
      </c>
      <c r="K142" s="38">
        <v>9164</v>
      </c>
      <c r="L142" s="38">
        <v>125210127</v>
      </c>
      <c r="M142" s="38">
        <v>132488617</v>
      </c>
    </row>
    <row r="143" spans="1:13" x14ac:dyDescent="0.2">
      <c r="A143" s="42">
        <v>161916</v>
      </c>
      <c r="B143" s="38">
        <v>27549</v>
      </c>
      <c r="C143" s="38">
        <v>9</v>
      </c>
      <c r="D143" s="38">
        <v>11115969</v>
      </c>
      <c r="E143" s="38">
        <v>8893</v>
      </c>
      <c r="F143" s="38">
        <v>9130</v>
      </c>
      <c r="G143" s="38">
        <v>9160</v>
      </c>
      <c r="H143" s="38">
        <v>11686</v>
      </c>
      <c r="I143" s="38">
        <v>9160</v>
      </c>
      <c r="J143" s="38">
        <v>11115969</v>
      </c>
      <c r="K143" s="38">
        <v>8893</v>
      </c>
      <c r="L143" s="38">
        <v>11449448</v>
      </c>
      <c r="M143" s="38">
        <v>12323422</v>
      </c>
    </row>
    <row r="144" spans="1:13" x14ac:dyDescent="0.2">
      <c r="A144" s="42">
        <v>161918</v>
      </c>
      <c r="B144" s="38">
        <v>27549</v>
      </c>
      <c r="C144" s="38">
        <v>9</v>
      </c>
      <c r="D144" s="38">
        <v>9333377</v>
      </c>
      <c r="E144" s="38">
        <v>12368</v>
      </c>
      <c r="F144" s="38">
        <v>9130</v>
      </c>
      <c r="G144" s="38">
        <v>12739</v>
      </c>
      <c r="H144" s="38">
        <v>11686</v>
      </c>
      <c r="I144" s="38">
        <v>11686</v>
      </c>
      <c r="J144" s="38">
        <v>9333377</v>
      </c>
      <c r="K144" s="38">
        <v>12368</v>
      </c>
      <c r="L144" s="38">
        <v>9333377</v>
      </c>
      <c r="M144" s="38">
        <v>10830292</v>
      </c>
    </row>
    <row r="145" spans="1:13" x14ac:dyDescent="0.2">
      <c r="A145" s="42">
        <v>161919</v>
      </c>
      <c r="B145" s="38">
        <v>27549</v>
      </c>
      <c r="C145" s="38">
        <v>9</v>
      </c>
      <c r="D145" s="38">
        <v>7027048</v>
      </c>
      <c r="E145" s="38">
        <v>11066</v>
      </c>
      <c r="F145" s="38">
        <v>9130</v>
      </c>
      <c r="G145" s="38">
        <v>11398</v>
      </c>
      <c r="H145" s="38">
        <v>11686</v>
      </c>
      <c r="I145" s="38">
        <v>11398</v>
      </c>
      <c r="J145" s="38">
        <v>7027048</v>
      </c>
      <c r="K145" s="38">
        <v>11066</v>
      </c>
      <c r="L145" s="38">
        <v>7237860</v>
      </c>
      <c r="M145" s="38">
        <v>7896742</v>
      </c>
    </row>
    <row r="146" spans="1:13" x14ac:dyDescent="0.2">
      <c r="A146" s="42">
        <v>161920</v>
      </c>
      <c r="B146" s="38">
        <v>27549</v>
      </c>
      <c r="C146" s="38">
        <v>9</v>
      </c>
      <c r="D146" s="38">
        <v>22432610</v>
      </c>
      <c r="E146" s="38">
        <v>8229</v>
      </c>
      <c r="F146" s="38">
        <v>9130</v>
      </c>
      <c r="G146" s="38">
        <v>8476</v>
      </c>
      <c r="H146" s="38">
        <v>11686</v>
      </c>
      <c r="I146" s="38">
        <v>8476</v>
      </c>
      <c r="J146" s="38">
        <v>22432610</v>
      </c>
      <c r="K146" s="38">
        <v>8229</v>
      </c>
      <c r="L146" s="38">
        <v>23105588</v>
      </c>
      <c r="M146" s="38">
        <v>24150574</v>
      </c>
    </row>
    <row r="147" spans="1:13" x14ac:dyDescent="0.2">
      <c r="A147" s="42">
        <v>161921</v>
      </c>
      <c r="B147" s="38">
        <v>27549</v>
      </c>
      <c r="C147" s="38">
        <v>9</v>
      </c>
      <c r="D147" s="38">
        <v>20520993</v>
      </c>
      <c r="E147" s="38">
        <v>9413</v>
      </c>
      <c r="F147" s="38">
        <v>9130</v>
      </c>
      <c r="G147" s="38">
        <v>9696</v>
      </c>
      <c r="H147" s="38">
        <v>11686</v>
      </c>
      <c r="I147" s="38">
        <v>9696</v>
      </c>
      <c r="J147" s="38">
        <v>20520993</v>
      </c>
      <c r="K147" s="38">
        <v>9413</v>
      </c>
      <c r="L147" s="38">
        <v>21136623</v>
      </c>
      <c r="M147" s="38">
        <v>22316814</v>
      </c>
    </row>
    <row r="148" spans="1:13" x14ac:dyDescent="0.2">
      <c r="A148" s="42">
        <v>161922</v>
      </c>
      <c r="B148" s="38">
        <v>27549</v>
      </c>
      <c r="C148" s="38">
        <v>9</v>
      </c>
      <c r="D148" s="38">
        <v>20569371</v>
      </c>
      <c r="E148" s="38">
        <v>8932</v>
      </c>
      <c r="F148" s="38">
        <v>9130</v>
      </c>
      <c r="G148" s="38">
        <v>9200</v>
      </c>
      <c r="H148" s="38">
        <v>11686</v>
      </c>
      <c r="I148" s="38">
        <v>9200</v>
      </c>
      <c r="J148" s="38">
        <v>20569371</v>
      </c>
      <c r="K148" s="38">
        <v>8932</v>
      </c>
      <c r="L148" s="38">
        <v>21186452</v>
      </c>
      <c r="M148" s="38">
        <v>22435963</v>
      </c>
    </row>
    <row r="149" spans="1:13" x14ac:dyDescent="0.2">
      <c r="A149" s="42">
        <v>161923</v>
      </c>
      <c r="B149" s="38">
        <v>27549</v>
      </c>
      <c r="C149" s="38">
        <v>9</v>
      </c>
      <c r="D149" s="38">
        <v>7176273</v>
      </c>
      <c r="E149" s="38">
        <v>11482</v>
      </c>
      <c r="F149" s="38">
        <v>9130</v>
      </c>
      <c r="G149" s="38">
        <v>11826</v>
      </c>
      <c r="H149" s="38">
        <v>11686</v>
      </c>
      <c r="I149" s="38">
        <v>11686</v>
      </c>
      <c r="J149" s="38">
        <v>7176273</v>
      </c>
      <c r="K149" s="38">
        <v>11482</v>
      </c>
      <c r="L149" s="38">
        <v>7303620</v>
      </c>
      <c r="M149" s="38">
        <v>8007201</v>
      </c>
    </row>
    <row r="150" spans="1:13" x14ac:dyDescent="0.2">
      <c r="A150" s="42">
        <v>161924</v>
      </c>
      <c r="B150" s="38">
        <v>27549</v>
      </c>
      <c r="C150" s="38">
        <v>9</v>
      </c>
      <c r="D150" s="38">
        <v>1605262</v>
      </c>
      <c r="E150" s="38">
        <v>10357</v>
      </c>
      <c r="F150" s="38">
        <v>9130</v>
      </c>
      <c r="G150" s="38">
        <v>10667</v>
      </c>
      <c r="H150" s="38">
        <v>11686</v>
      </c>
      <c r="I150" s="38">
        <v>10667</v>
      </c>
      <c r="J150" s="38">
        <v>1605262</v>
      </c>
      <c r="K150" s="38">
        <v>10357</v>
      </c>
      <c r="L150" s="38">
        <v>1653420</v>
      </c>
      <c r="M150" s="38">
        <v>1872845</v>
      </c>
    </row>
    <row r="151" spans="1:13" x14ac:dyDescent="0.2">
      <c r="A151" s="42">
        <v>161925</v>
      </c>
      <c r="B151" s="38">
        <v>27549</v>
      </c>
      <c r="C151" s="38">
        <v>9</v>
      </c>
      <c r="D151" s="38">
        <v>2351134</v>
      </c>
      <c r="E151" s="38">
        <v>11756</v>
      </c>
      <c r="F151" s="38">
        <v>9130</v>
      </c>
      <c r="G151" s="38">
        <v>12108</v>
      </c>
      <c r="H151" s="38">
        <v>11686</v>
      </c>
      <c r="I151" s="38">
        <v>11686</v>
      </c>
      <c r="J151" s="38">
        <v>2351134</v>
      </c>
      <c r="K151" s="38">
        <v>11756</v>
      </c>
      <c r="L151" s="38">
        <v>2351134</v>
      </c>
      <c r="M151" s="38">
        <v>2573165</v>
      </c>
    </row>
    <row r="152" spans="1:13" x14ac:dyDescent="0.2">
      <c r="A152" s="42">
        <v>161950</v>
      </c>
      <c r="B152" s="38">
        <v>27549</v>
      </c>
      <c r="C152" s="38">
        <v>9</v>
      </c>
      <c r="D152" s="38">
        <v>88521</v>
      </c>
      <c r="E152" s="38">
        <v>0</v>
      </c>
      <c r="F152" s="38">
        <v>9130</v>
      </c>
      <c r="G152" s="38">
        <v>0</v>
      </c>
      <c r="H152" s="38">
        <v>11686</v>
      </c>
      <c r="I152" s="38">
        <v>11686</v>
      </c>
      <c r="J152" s="38">
        <v>88521</v>
      </c>
      <c r="K152" s="38">
        <v>0</v>
      </c>
      <c r="L152" s="38">
        <v>0</v>
      </c>
      <c r="M152" s="38">
        <v>225861</v>
      </c>
    </row>
    <row r="153" spans="1:13" x14ac:dyDescent="0.2">
      <c r="A153" s="42">
        <v>162904</v>
      </c>
      <c r="B153" s="38">
        <v>27549</v>
      </c>
      <c r="C153" s="38">
        <v>9</v>
      </c>
      <c r="D153" s="38">
        <v>5505764</v>
      </c>
      <c r="E153" s="38">
        <v>22855</v>
      </c>
      <c r="F153" s="38">
        <v>9130</v>
      </c>
      <c r="G153" s="38">
        <v>23541</v>
      </c>
      <c r="H153" s="38">
        <v>11686</v>
      </c>
      <c r="I153" s="38">
        <v>11686</v>
      </c>
      <c r="J153" s="38">
        <v>4695837</v>
      </c>
      <c r="K153" s="38">
        <v>19493</v>
      </c>
      <c r="L153" s="38">
        <v>4695837</v>
      </c>
      <c r="M153" s="38">
        <v>4681613</v>
      </c>
    </row>
    <row r="154" spans="1:13" x14ac:dyDescent="0.2">
      <c r="A154" s="42">
        <v>163901</v>
      </c>
      <c r="B154" s="38">
        <v>27549</v>
      </c>
      <c r="C154" s="38">
        <v>9</v>
      </c>
      <c r="D154" s="38">
        <v>17806912</v>
      </c>
      <c r="E154" s="38">
        <v>9574</v>
      </c>
      <c r="F154" s="38">
        <v>9130</v>
      </c>
      <c r="G154" s="38">
        <v>9861</v>
      </c>
      <c r="H154" s="38">
        <v>11686</v>
      </c>
      <c r="I154" s="38">
        <v>9861</v>
      </c>
      <c r="J154" s="38">
        <v>17806912</v>
      </c>
      <c r="K154" s="38">
        <v>9574</v>
      </c>
      <c r="L154" s="38">
        <v>18341120</v>
      </c>
      <c r="M154" s="38">
        <v>18806648</v>
      </c>
    </row>
    <row r="155" spans="1:13" x14ac:dyDescent="0.2">
      <c r="A155" s="42">
        <v>163902</v>
      </c>
      <c r="B155" s="38">
        <v>27549</v>
      </c>
      <c r="C155" s="38">
        <v>9</v>
      </c>
      <c r="D155" s="38">
        <v>4156408</v>
      </c>
      <c r="E155" s="38">
        <v>11875</v>
      </c>
      <c r="F155" s="38">
        <v>9130</v>
      </c>
      <c r="G155" s="38">
        <v>12232</v>
      </c>
      <c r="H155" s="38">
        <v>11686</v>
      </c>
      <c r="I155" s="38">
        <v>11686</v>
      </c>
      <c r="J155" s="38">
        <v>4156408</v>
      </c>
      <c r="K155" s="38">
        <v>11875</v>
      </c>
      <c r="L155" s="38">
        <v>4156408</v>
      </c>
      <c r="M155" s="38">
        <v>4208905</v>
      </c>
    </row>
    <row r="156" spans="1:13" x14ac:dyDescent="0.2">
      <c r="A156" s="42">
        <v>163903</v>
      </c>
      <c r="B156" s="38">
        <v>27549</v>
      </c>
      <c r="C156" s="38">
        <v>9</v>
      </c>
      <c r="D156" s="38">
        <v>10363184</v>
      </c>
      <c r="E156" s="38">
        <v>10545</v>
      </c>
      <c r="F156" s="38">
        <v>9130</v>
      </c>
      <c r="G156" s="38">
        <v>10861</v>
      </c>
      <c r="H156" s="38">
        <v>11686</v>
      </c>
      <c r="I156" s="38">
        <v>10861</v>
      </c>
      <c r="J156" s="38">
        <v>10363184</v>
      </c>
      <c r="K156" s="38">
        <v>10545</v>
      </c>
      <c r="L156" s="38">
        <v>10674080</v>
      </c>
      <c r="M156" s="38">
        <v>11324216</v>
      </c>
    </row>
    <row r="157" spans="1:13" x14ac:dyDescent="0.2">
      <c r="A157" s="42">
        <v>163904</v>
      </c>
      <c r="B157" s="38">
        <v>27549</v>
      </c>
      <c r="C157" s="38">
        <v>9</v>
      </c>
      <c r="D157" s="38">
        <v>15260162</v>
      </c>
      <c r="E157" s="38">
        <v>8362</v>
      </c>
      <c r="F157" s="38">
        <v>9130</v>
      </c>
      <c r="G157" s="38">
        <v>8613</v>
      </c>
      <c r="H157" s="38">
        <v>11686</v>
      </c>
      <c r="I157" s="38">
        <v>8613</v>
      </c>
      <c r="J157" s="38">
        <v>15260162</v>
      </c>
      <c r="K157" s="38">
        <v>8362</v>
      </c>
      <c r="L157" s="38">
        <v>15717967</v>
      </c>
      <c r="M157" s="38">
        <v>16109664</v>
      </c>
    </row>
    <row r="158" spans="1:13" x14ac:dyDescent="0.2">
      <c r="A158" s="42">
        <v>163908</v>
      </c>
      <c r="B158" s="38">
        <v>27549</v>
      </c>
      <c r="C158" s="38">
        <v>9</v>
      </c>
      <c r="D158" s="38">
        <v>45720425</v>
      </c>
      <c r="E158" s="38">
        <v>8543</v>
      </c>
      <c r="F158" s="38">
        <v>9130</v>
      </c>
      <c r="G158" s="38">
        <v>8799</v>
      </c>
      <c r="H158" s="38">
        <v>11686</v>
      </c>
      <c r="I158" s="38">
        <v>8799</v>
      </c>
      <c r="J158" s="38">
        <v>45720425</v>
      </c>
      <c r="K158" s="38">
        <v>8543</v>
      </c>
      <c r="L158" s="38">
        <v>47092038</v>
      </c>
      <c r="M158" s="38">
        <v>47856742</v>
      </c>
    </row>
    <row r="159" spans="1:13" x14ac:dyDescent="0.2">
      <c r="A159" s="42">
        <v>164901</v>
      </c>
      <c r="B159" s="38">
        <v>27549</v>
      </c>
      <c r="C159" s="38">
        <v>9</v>
      </c>
      <c r="D159" s="38">
        <v>3070624</v>
      </c>
      <c r="E159" s="38">
        <v>11200</v>
      </c>
      <c r="F159" s="38">
        <v>9130</v>
      </c>
      <c r="G159" s="38">
        <v>11536</v>
      </c>
      <c r="H159" s="38">
        <v>11686</v>
      </c>
      <c r="I159" s="38">
        <v>11536</v>
      </c>
      <c r="J159" s="38">
        <v>3070624</v>
      </c>
      <c r="K159" s="38">
        <v>11200</v>
      </c>
      <c r="L159" s="38">
        <v>3162743</v>
      </c>
      <c r="M159" s="38">
        <v>3674255</v>
      </c>
    </row>
    <row r="160" spans="1:13" x14ac:dyDescent="0.2">
      <c r="A160" s="42">
        <v>165802</v>
      </c>
      <c r="B160" s="38">
        <v>27549</v>
      </c>
      <c r="C160" s="38">
        <v>9</v>
      </c>
      <c r="D160" s="38">
        <v>3281898</v>
      </c>
      <c r="E160" s="38">
        <v>9073</v>
      </c>
      <c r="F160" s="38">
        <v>9130</v>
      </c>
      <c r="G160" s="38">
        <v>9346</v>
      </c>
      <c r="H160" s="38">
        <v>11686</v>
      </c>
      <c r="I160" s="38">
        <v>9346</v>
      </c>
      <c r="J160" s="38">
        <v>3281898</v>
      </c>
      <c r="K160" s="38">
        <v>9073</v>
      </c>
      <c r="L160" s="38">
        <v>3380355</v>
      </c>
      <c r="M160" s="38">
        <v>3396418</v>
      </c>
    </row>
    <row r="161" spans="1:13" x14ac:dyDescent="0.2">
      <c r="A161" s="42">
        <v>165901</v>
      </c>
      <c r="B161" s="38">
        <v>27549</v>
      </c>
      <c r="C161" s="38">
        <v>9</v>
      </c>
      <c r="D161" s="38">
        <v>257550149</v>
      </c>
      <c r="E161" s="38">
        <v>10365</v>
      </c>
      <c r="F161" s="38">
        <v>9130</v>
      </c>
      <c r="G161" s="38">
        <v>10676</v>
      </c>
      <c r="H161" s="38">
        <v>11686</v>
      </c>
      <c r="I161" s="38">
        <v>10676</v>
      </c>
      <c r="J161" s="38">
        <v>257550149</v>
      </c>
      <c r="K161" s="38">
        <v>10365</v>
      </c>
      <c r="L161" s="38">
        <v>265276653</v>
      </c>
      <c r="M161" s="38">
        <v>210262507</v>
      </c>
    </row>
    <row r="162" spans="1:13" x14ac:dyDescent="0.2">
      <c r="A162" s="42">
        <v>165902</v>
      </c>
      <c r="B162" s="38">
        <v>27549</v>
      </c>
      <c r="C162" s="38">
        <v>9</v>
      </c>
      <c r="D162" s="38">
        <v>34902442</v>
      </c>
      <c r="E162" s="38">
        <v>12489</v>
      </c>
      <c r="F162" s="38">
        <v>9130</v>
      </c>
      <c r="G162" s="38">
        <v>12864</v>
      </c>
      <c r="H162" s="38">
        <v>11686</v>
      </c>
      <c r="I162" s="38">
        <v>11686</v>
      </c>
      <c r="J162" s="38">
        <v>34902442</v>
      </c>
      <c r="K162" s="38">
        <v>12489</v>
      </c>
      <c r="L162" s="38">
        <v>34902442</v>
      </c>
      <c r="M162" s="38">
        <v>27510600</v>
      </c>
    </row>
    <row r="163" spans="1:13" x14ac:dyDescent="0.2">
      <c r="A163" s="42">
        <v>165950</v>
      </c>
      <c r="B163" s="38">
        <v>27549</v>
      </c>
      <c r="C163" s="38">
        <v>9</v>
      </c>
      <c r="D163" s="38">
        <v>54584</v>
      </c>
      <c r="E163" s="38">
        <v>0</v>
      </c>
      <c r="F163" s="38">
        <v>9130</v>
      </c>
      <c r="G163" s="38">
        <v>0</v>
      </c>
      <c r="H163" s="38">
        <v>11686</v>
      </c>
      <c r="I163" s="38">
        <v>11686</v>
      </c>
      <c r="J163" s="38">
        <v>54584</v>
      </c>
      <c r="K163" s="38">
        <v>0</v>
      </c>
      <c r="L163" s="38">
        <v>0</v>
      </c>
      <c r="M163" s="38">
        <v>161834</v>
      </c>
    </row>
    <row r="164" spans="1:13" x14ac:dyDescent="0.2">
      <c r="A164" s="42">
        <v>166901</v>
      </c>
      <c r="B164" s="38">
        <v>27549</v>
      </c>
      <c r="C164" s="38">
        <v>9</v>
      </c>
      <c r="D164" s="38">
        <v>14482895</v>
      </c>
      <c r="E164" s="38">
        <v>9207</v>
      </c>
      <c r="F164" s="38">
        <v>9130</v>
      </c>
      <c r="G164" s="38">
        <v>9483</v>
      </c>
      <c r="H164" s="38">
        <v>11686</v>
      </c>
      <c r="I164" s="38">
        <v>9483</v>
      </c>
      <c r="J164" s="38">
        <v>14482895</v>
      </c>
      <c r="K164" s="38">
        <v>9207</v>
      </c>
      <c r="L164" s="38">
        <v>14917382</v>
      </c>
      <c r="M164" s="38">
        <v>14836821</v>
      </c>
    </row>
    <row r="165" spans="1:13" x14ac:dyDescent="0.2">
      <c r="A165" s="42">
        <v>166902</v>
      </c>
      <c r="B165" s="38">
        <v>27549</v>
      </c>
      <c r="C165" s="38">
        <v>9</v>
      </c>
      <c r="D165" s="38">
        <v>2334648</v>
      </c>
      <c r="E165" s="38">
        <v>15259</v>
      </c>
      <c r="F165" s="38">
        <v>9130</v>
      </c>
      <c r="G165" s="38">
        <v>15717</v>
      </c>
      <c r="H165" s="38">
        <v>11686</v>
      </c>
      <c r="I165" s="38">
        <v>11686</v>
      </c>
      <c r="J165" s="38">
        <v>2334648</v>
      </c>
      <c r="K165" s="38">
        <v>15259</v>
      </c>
      <c r="L165" s="38">
        <v>2334648</v>
      </c>
      <c r="M165" s="38">
        <v>1974401</v>
      </c>
    </row>
    <row r="166" spans="1:13" x14ac:dyDescent="0.2">
      <c r="A166" s="42">
        <v>166903</v>
      </c>
      <c r="B166" s="38">
        <v>27549</v>
      </c>
      <c r="C166" s="38">
        <v>9</v>
      </c>
      <c r="D166" s="38">
        <v>5005659</v>
      </c>
      <c r="E166" s="38">
        <v>12194</v>
      </c>
      <c r="F166" s="38">
        <v>9130</v>
      </c>
      <c r="G166" s="38">
        <v>12560</v>
      </c>
      <c r="H166" s="38">
        <v>11686</v>
      </c>
      <c r="I166" s="38">
        <v>11686</v>
      </c>
      <c r="J166" s="38">
        <v>5005659</v>
      </c>
      <c r="K166" s="38">
        <v>12194</v>
      </c>
      <c r="L166" s="38">
        <v>5005659</v>
      </c>
      <c r="M166" s="38">
        <v>5195020</v>
      </c>
    </row>
    <row r="167" spans="1:13" x14ac:dyDescent="0.2">
      <c r="A167" s="42">
        <v>166904</v>
      </c>
      <c r="B167" s="38">
        <v>27549</v>
      </c>
      <c r="C167" s="38">
        <v>9</v>
      </c>
      <c r="D167" s="38">
        <v>13323574</v>
      </c>
      <c r="E167" s="38">
        <v>9496</v>
      </c>
      <c r="F167" s="38">
        <v>9130</v>
      </c>
      <c r="G167" s="38">
        <v>9781</v>
      </c>
      <c r="H167" s="38">
        <v>11686</v>
      </c>
      <c r="I167" s="38">
        <v>9781</v>
      </c>
      <c r="J167" s="38">
        <v>13323574</v>
      </c>
      <c r="K167" s="38">
        <v>9496</v>
      </c>
      <c r="L167" s="38">
        <v>13723281</v>
      </c>
      <c r="M167" s="38">
        <v>15235897</v>
      </c>
    </row>
    <row r="168" spans="1:13" x14ac:dyDescent="0.2">
      <c r="A168" s="42">
        <v>166905</v>
      </c>
      <c r="B168" s="38">
        <v>27549</v>
      </c>
      <c r="C168" s="38">
        <v>9</v>
      </c>
      <c r="D168" s="38">
        <v>6233128</v>
      </c>
      <c r="E168" s="38">
        <v>11891</v>
      </c>
      <c r="F168" s="38">
        <v>9130</v>
      </c>
      <c r="G168" s="38">
        <v>12248</v>
      </c>
      <c r="H168" s="38">
        <v>11686</v>
      </c>
      <c r="I168" s="38">
        <v>11686</v>
      </c>
      <c r="J168" s="38">
        <v>6233128</v>
      </c>
      <c r="K168" s="38">
        <v>11891</v>
      </c>
      <c r="L168" s="38">
        <v>6233128</v>
      </c>
      <c r="M168" s="38">
        <v>6549406</v>
      </c>
    </row>
    <row r="169" spans="1:13" x14ac:dyDescent="0.2">
      <c r="A169" s="42">
        <v>166907</v>
      </c>
      <c r="B169" s="38">
        <v>27549</v>
      </c>
      <c r="C169" s="38">
        <v>9</v>
      </c>
      <c r="D169" s="38">
        <v>1676410</v>
      </c>
      <c r="E169" s="38">
        <v>13037</v>
      </c>
      <c r="F169" s="38">
        <v>9130</v>
      </c>
      <c r="G169" s="38">
        <v>13428</v>
      </c>
      <c r="H169" s="38">
        <v>11686</v>
      </c>
      <c r="I169" s="38">
        <v>11686</v>
      </c>
      <c r="J169" s="38">
        <v>1676410</v>
      </c>
      <c r="K169" s="38">
        <v>13037</v>
      </c>
      <c r="L169" s="38">
        <v>1676410</v>
      </c>
      <c r="M169" s="38">
        <v>1774063</v>
      </c>
    </row>
    <row r="170" spans="1:13" x14ac:dyDescent="0.2">
      <c r="A170" s="42">
        <v>167901</v>
      </c>
      <c r="B170" s="38">
        <v>27549</v>
      </c>
      <c r="C170" s="38">
        <v>9</v>
      </c>
      <c r="D170" s="38">
        <v>6404056</v>
      </c>
      <c r="E170" s="38">
        <v>11975</v>
      </c>
      <c r="F170" s="38">
        <v>9130</v>
      </c>
      <c r="G170" s="38">
        <v>12334</v>
      </c>
      <c r="H170" s="38">
        <v>11686</v>
      </c>
      <c r="I170" s="38">
        <v>11686</v>
      </c>
      <c r="J170" s="38">
        <v>6404056</v>
      </c>
      <c r="K170" s="38">
        <v>11975</v>
      </c>
      <c r="L170" s="38">
        <v>6404056</v>
      </c>
      <c r="M170" s="38">
        <v>6121974</v>
      </c>
    </row>
    <row r="171" spans="1:13" x14ac:dyDescent="0.2">
      <c r="A171" s="42">
        <v>167902</v>
      </c>
      <c r="B171" s="38">
        <v>27549</v>
      </c>
      <c r="C171" s="38">
        <v>9</v>
      </c>
      <c r="D171" s="38">
        <v>5718150</v>
      </c>
      <c r="E171" s="38">
        <v>16574</v>
      </c>
      <c r="F171" s="38">
        <v>9130</v>
      </c>
      <c r="G171" s="38">
        <v>17072</v>
      </c>
      <c r="H171" s="38">
        <v>11686</v>
      </c>
      <c r="I171" s="38">
        <v>11686</v>
      </c>
      <c r="J171" s="38">
        <v>5718150</v>
      </c>
      <c r="K171" s="38">
        <v>16574</v>
      </c>
      <c r="L171" s="38">
        <v>5718150</v>
      </c>
      <c r="M171" s="38">
        <v>6137825</v>
      </c>
    </row>
    <row r="172" spans="1:13" x14ac:dyDescent="0.2">
      <c r="A172" s="42">
        <v>167904</v>
      </c>
      <c r="B172" s="38">
        <v>27549</v>
      </c>
      <c r="C172" s="38">
        <v>9</v>
      </c>
      <c r="D172" s="38">
        <v>418080</v>
      </c>
      <c r="E172" s="38">
        <v>4495</v>
      </c>
      <c r="F172" s="38">
        <v>9130</v>
      </c>
      <c r="G172" s="38">
        <v>4630</v>
      </c>
      <c r="H172" s="38">
        <v>11686</v>
      </c>
      <c r="I172" s="38">
        <v>4630</v>
      </c>
      <c r="J172" s="38">
        <v>418080</v>
      </c>
      <c r="K172" s="38">
        <v>4495</v>
      </c>
      <c r="L172" s="38">
        <v>430623</v>
      </c>
      <c r="M172" s="38">
        <v>1714120</v>
      </c>
    </row>
    <row r="173" spans="1:13" x14ac:dyDescent="0.2">
      <c r="A173" s="42">
        <v>168901</v>
      </c>
      <c r="B173" s="38">
        <v>27549</v>
      </c>
      <c r="C173" s="38">
        <v>9</v>
      </c>
      <c r="D173" s="38">
        <v>10471883</v>
      </c>
      <c r="E173" s="38">
        <v>12452</v>
      </c>
      <c r="F173" s="38">
        <v>9130</v>
      </c>
      <c r="G173" s="38">
        <v>12825</v>
      </c>
      <c r="H173" s="38">
        <v>11686</v>
      </c>
      <c r="I173" s="38">
        <v>11686</v>
      </c>
      <c r="J173" s="38">
        <v>10471883</v>
      </c>
      <c r="K173" s="38">
        <v>12452</v>
      </c>
      <c r="L173" s="38">
        <v>10471883</v>
      </c>
      <c r="M173" s="38">
        <v>10191183</v>
      </c>
    </row>
    <row r="174" spans="1:13" x14ac:dyDescent="0.2">
      <c r="A174" s="42">
        <v>168902</v>
      </c>
      <c r="B174" s="38">
        <v>27549</v>
      </c>
      <c r="C174" s="38">
        <v>9</v>
      </c>
      <c r="D174" s="38">
        <v>1539048</v>
      </c>
      <c r="E174" s="38">
        <v>10470</v>
      </c>
      <c r="F174" s="38">
        <v>9130</v>
      </c>
      <c r="G174" s="38">
        <v>10784</v>
      </c>
      <c r="H174" s="38">
        <v>11686</v>
      </c>
      <c r="I174" s="38">
        <v>10784</v>
      </c>
      <c r="J174" s="38">
        <v>1539048</v>
      </c>
      <c r="K174" s="38">
        <v>10470</v>
      </c>
      <c r="L174" s="38">
        <v>1585219</v>
      </c>
      <c r="M174" s="38">
        <v>1871541</v>
      </c>
    </row>
    <row r="175" spans="1:13" x14ac:dyDescent="0.2">
      <c r="A175" s="42">
        <v>168903</v>
      </c>
      <c r="B175" s="38">
        <v>27549</v>
      </c>
      <c r="C175" s="38">
        <v>9</v>
      </c>
      <c r="D175" s="38">
        <v>3379834</v>
      </c>
      <c r="E175" s="38">
        <v>13749</v>
      </c>
      <c r="F175" s="38">
        <v>9130</v>
      </c>
      <c r="G175" s="38">
        <v>14161</v>
      </c>
      <c r="H175" s="38">
        <v>11686</v>
      </c>
      <c r="I175" s="38">
        <v>11686</v>
      </c>
      <c r="J175" s="38">
        <v>2766192</v>
      </c>
      <c r="K175" s="38">
        <v>11253</v>
      </c>
      <c r="L175" s="38">
        <v>2872707</v>
      </c>
      <c r="M175" s="38">
        <v>3194451</v>
      </c>
    </row>
    <row r="176" spans="1:13" x14ac:dyDescent="0.2">
      <c r="A176" s="42">
        <v>169901</v>
      </c>
      <c r="B176" s="38">
        <v>27549</v>
      </c>
      <c r="C176" s="38">
        <v>9</v>
      </c>
      <c r="D176" s="38">
        <v>13899916</v>
      </c>
      <c r="E176" s="38">
        <v>8786</v>
      </c>
      <c r="F176" s="38">
        <v>9130</v>
      </c>
      <c r="G176" s="38">
        <v>9050</v>
      </c>
      <c r="H176" s="38">
        <v>11686</v>
      </c>
      <c r="I176" s="38">
        <v>9050</v>
      </c>
      <c r="J176" s="38">
        <v>13899916</v>
      </c>
      <c r="K176" s="38">
        <v>8786</v>
      </c>
      <c r="L176" s="38">
        <v>14316914</v>
      </c>
      <c r="M176" s="38">
        <v>14551254</v>
      </c>
    </row>
    <row r="177" spans="1:13" x14ac:dyDescent="0.2">
      <c r="A177" s="42">
        <v>169902</v>
      </c>
      <c r="B177" s="38">
        <v>27549</v>
      </c>
      <c r="C177" s="38">
        <v>9</v>
      </c>
      <c r="D177" s="38">
        <v>7479297</v>
      </c>
      <c r="E177" s="38">
        <v>10450</v>
      </c>
      <c r="F177" s="38">
        <v>9130</v>
      </c>
      <c r="G177" s="38">
        <v>10764</v>
      </c>
      <c r="H177" s="38">
        <v>11686</v>
      </c>
      <c r="I177" s="38">
        <v>10764</v>
      </c>
      <c r="J177" s="38">
        <v>7479297</v>
      </c>
      <c r="K177" s="38">
        <v>10450</v>
      </c>
      <c r="L177" s="38">
        <v>7703676</v>
      </c>
      <c r="M177" s="38">
        <v>8298205</v>
      </c>
    </row>
    <row r="178" spans="1:13" x14ac:dyDescent="0.2">
      <c r="A178" s="42">
        <v>169906</v>
      </c>
      <c r="B178" s="38">
        <v>27549</v>
      </c>
      <c r="C178" s="38">
        <v>9</v>
      </c>
      <c r="D178" s="38">
        <v>1833195</v>
      </c>
      <c r="E178" s="38">
        <v>14211</v>
      </c>
      <c r="F178" s="38">
        <v>9130</v>
      </c>
      <c r="G178" s="38">
        <v>14637</v>
      </c>
      <c r="H178" s="38">
        <v>11686</v>
      </c>
      <c r="I178" s="38">
        <v>11686</v>
      </c>
      <c r="J178" s="38">
        <v>1833195</v>
      </c>
      <c r="K178" s="38">
        <v>14211</v>
      </c>
      <c r="L178" s="38">
        <v>1833195</v>
      </c>
      <c r="M178" s="38">
        <v>1981954</v>
      </c>
    </row>
    <row r="179" spans="1:13" x14ac:dyDescent="0.2">
      <c r="A179" s="42">
        <v>169908</v>
      </c>
      <c r="B179" s="38">
        <v>27549</v>
      </c>
      <c r="C179" s="38">
        <v>9</v>
      </c>
      <c r="D179" s="38">
        <v>1800618</v>
      </c>
      <c r="E179" s="38">
        <v>12004</v>
      </c>
      <c r="F179" s="38">
        <v>9130</v>
      </c>
      <c r="G179" s="38">
        <v>12364</v>
      </c>
      <c r="H179" s="38">
        <v>11686</v>
      </c>
      <c r="I179" s="38">
        <v>11686</v>
      </c>
      <c r="J179" s="38">
        <v>1800618</v>
      </c>
      <c r="K179" s="38">
        <v>12004</v>
      </c>
      <c r="L179" s="38">
        <v>1800618</v>
      </c>
      <c r="M179" s="38">
        <v>2113401</v>
      </c>
    </row>
    <row r="180" spans="1:13" x14ac:dyDescent="0.2">
      <c r="A180" s="42">
        <v>169909</v>
      </c>
      <c r="B180" s="38">
        <v>27549</v>
      </c>
      <c r="C180" s="38">
        <v>9</v>
      </c>
      <c r="D180" s="38">
        <v>1812519</v>
      </c>
      <c r="E180" s="38">
        <v>12083</v>
      </c>
      <c r="F180" s="38">
        <v>9130</v>
      </c>
      <c r="G180" s="38">
        <v>12446</v>
      </c>
      <c r="H180" s="38">
        <v>11686</v>
      </c>
      <c r="I180" s="38">
        <v>11686</v>
      </c>
      <c r="J180" s="38">
        <v>1812519</v>
      </c>
      <c r="K180" s="38">
        <v>12083</v>
      </c>
      <c r="L180" s="38">
        <v>1812519</v>
      </c>
      <c r="M180" s="38">
        <v>1975072</v>
      </c>
    </row>
    <row r="181" spans="1:13" x14ac:dyDescent="0.2">
      <c r="A181" s="42">
        <v>169910</v>
      </c>
      <c r="B181" s="38">
        <v>27549</v>
      </c>
      <c r="C181" s="38">
        <v>9</v>
      </c>
      <c r="D181" s="38">
        <v>1973883</v>
      </c>
      <c r="E181" s="38">
        <v>12222</v>
      </c>
      <c r="F181" s="38">
        <v>9130</v>
      </c>
      <c r="G181" s="38">
        <v>12589</v>
      </c>
      <c r="H181" s="38">
        <v>11686</v>
      </c>
      <c r="I181" s="38">
        <v>11686</v>
      </c>
      <c r="J181" s="38">
        <v>1973883</v>
      </c>
      <c r="K181" s="38">
        <v>12222</v>
      </c>
      <c r="L181" s="38">
        <v>1973883</v>
      </c>
      <c r="M181" s="38">
        <v>2172908</v>
      </c>
    </row>
    <row r="182" spans="1:13" x14ac:dyDescent="0.2">
      <c r="A182" s="42">
        <v>169911</v>
      </c>
      <c r="B182" s="38">
        <v>27549</v>
      </c>
      <c r="C182" s="38">
        <v>9</v>
      </c>
      <c r="D182" s="38">
        <v>3428311</v>
      </c>
      <c r="E182" s="38">
        <v>12738</v>
      </c>
      <c r="F182" s="38">
        <v>9130</v>
      </c>
      <c r="G182" s="38">
        <v>13120</v>
      </c>
      <c r="H182" s="38">
        <v>11686</v>
      </c>
      <c r="I182" s="38">
        <v>11686</v>
      </c>
      <c r="J182" s="38">
        <v>3428311</v>
      </c>
      <c r="K182" s="38">
        <v>12738</v>
      </c>
      <c r="L182" s="38">
        <v>3428311</v>
      </c>
      <c r="M182" s="38">
        <v>3683311</v>
      </c>
    </row>
    <row r="183" spans="1:13" x14ac:dyDescent="0.2">
      <c r="A183" s="42">
        <v>170801</v>
      </c>
      <c r="B183" s="38">
        <v>27549</v>
      </c>
      <c r="C183" s="38">
        <v>9</v>
      </c>
      <c r="D183" s="38">
        <v>4689881</v>
      </c>
      <c r="E183" s="38">
        <v>10580</v>
      </c>
      <c r="F183" s="38">
        <v>9130</v>
      </c>
      <c r="G183" s="38">
        <v>10897</v>
      </c>
      <c r="H183" s="38">
        <v>11686</v>
      </c>
      <c r="I183" s="38">
        <v>10897</v>
      </c>
      <c r="J183" s="38">
        <v>4689881</v>
      </c>
      <c r="K183" s="38">
        <v>10580</v>
      </c>
      <c r="L183" s="38">
        <v>4830578</v>
      </c>
      <c r="M183" s="38">
        <v>5136490</v>
      </c>
    </row>
    <row r="184" spans="1:13" x14ac:dyDescent="0.2">
      <c r="A184" s="42">
        <v>170902</v>
      </c>
      <c r="B184" s="38">
        <v>27549</v>
      </c>
      <c r="C184" s="38">
        <v>9</v>
      </c>
      <c r="D184" s="38">
        <v>512096781</v>
      </c>
      <c r="E184" s="38">
        <v>8464</v>
      </c>
      <c r="F184" s="38">
        <v>9130</v>
      </c>
      <c r="G184" s="38">
        <v>8718</v>
      </c>
      <c r="H184" s="38">
        <v>11686</v>
      </c>
      <c r="I184" s="38">
        <v>8718</v>
      </c>
      <c r="J184" s="38">
        <v>512096781</v>
      </c>
      <c r="K184" s="38">
        <v>8464</v>
      </c>
      <c r="L184" s="38">
        <v>527459685</v>
      </c>
      <c r="M184" s="38">
        <v>514444003</v>
      </c>
    </row>
    <row r="185" spans="1:13" x14ac:dyDescent="0.2">
      <c r="A185" s="42">
        <v>170903</v>
      </c>
      <c r="B185" s="38">
        <v>27549</v>
      </c>
      <c r="C185" s="38">
        <v>9</v>
      </c>
      <c r="D185" s="38">
        <v>66484259</v>
      </c>
      <c r="E185" s="38">
        <v>7566</v>
      </c>
      <c r="F185" s="38">
        <v>9130</v>
      </c>
      <c r="G185" s="38">
        <v>7793</v>
      </c>
      <c r="H185" s="38">
        <v>11686</v>
      </c>
      <c r="I185" s="38">
        <v>7793</v>
      </c>
      <c r="J185" s="38">
        <v>66484259</v>
      </c>
      <c r="K185" s="38">
        <v>7566</v>
      </c>
      <c r="L185" s="38">
        <v>68478787</v>
      </c>
      <c r="M185" s="38">
        <v>69023536</v>
      </c>
    </row>
    <row r="186" spans="1:13" x14ac:dyDescent="0.2">
      <c r="A186" s="42">
        <v>170904</v>
      </c>
      <c r="B186" s="38">
        <v>27549</v>
      </c>
      <c r="C186" s="38">
        <v>9</v>
      </c>
      <c r="D186" s="38">
        <v>65113853</v>
      </c>
      <c r="E186" s="38">
        <v>8800</v>
      </c>
      <c r="F186" s="38">
        <v>9130</v>
      </c>
      <c r="G186" s="38">
        <v>9064</v>
      </c>
      <c r="H186" s="38">
        <v>11686</v>
      </c>
      <c r="I186" s="38">
        <v>9064</v>
      </c>
      <c r="J186" s="38">
        <v>65113853</v>
      </c>
      <c r="K186" s="38">
        <v>8800</v>
      </c>
      <c r="L186" s="38">
        <v>67067269</v>
      </c>
      <c r="M186" s="38">
        <v>66510549</v>
      </c>
    </row>
    <row r="187" spans="1:13" x14ac:dyDescent="0.2">
      <c r="A187" s="42">
        <v>170906</v>
      </c>
      <c r="B187" s="38">
        <v>27549</v>
      </c>
      <c r="C187" s="38">
        <v>9</v>
      </c>
      <c r="D187" s="38">
        <v>106565445</v>
      </c>
      <c r="E187" s="38">
        <v>8565</v>
      </c>
      <c r="F187" s="38">
        <v>9130</v>
      </c>
      <c r="G187" s="38">
        <v>8822</v>
      </c>
      <c r="H187" s="38">
        <v>11686</v>
      </c>
      <c r="I187" s="38">
        <v>8822</v>
      </c>
      <c r="J187" s="38">
        <v>106565445</v>
      </c>
      <c r="K187" s="38">
        <v>8565</v>
      </c>
      <c r="L187" s="38">
        <v>109762409</v>
      </c>
      <c r="M187" s="38">
        <v>107671516</v>
      </c>
    </row>
    <row r="188" spans="1:13" x14ac:dyDescent="0.2">
      <c r="A188" s="42">
        <v>170907</v>
      </c>
      <c r="B188" s="38">
        <v>27549</v>
      </c>
      <c r="C188" s="38">
        <v>9</v>
      </c>
      <c r="D188" s="38">
        <v>37963049</v>
      </c>
      <c r="E188" s="38">
        <v>9432</v>
      </c>
      <c r="F188" s="38">
        <v>9130</v>
      </c>
      <c r="G188" s="38">
        <v>9715</v>
      </c>
      <c r="H188" s="38">
        <v>11686</v>
      </c>
      <c r="I188" s="38">
        <v>9715</v>
      </c>
      <c r="J188" s="38">
        <v>37963049</v>
      </c>
      <c r="K188" s="38">
        <v>9432</v>
      </c>
      <c r="L188" s="38">
        <v>39101941</v>
      </c>
      <c r="M188" s="38">
        <v>40611480</v>
      </c>
    </row>
    <row r="189" spans="1:13" x14ac:dyDescent="0.2">
      <c r="A189" s="42">
        <v>170908</v>
      </c>
      <c r="B189" s="38">
        <v>27549</v>
      </c>
      <c r="C189" s="38">
        <v>9</v>
      </c>
      <c r="D189" s="38">
        <v>138208331</v>
      </c>
      <c r="E189" s="38">
        <v>9279</v>
      </c>
      <c r="F189" s="38">
        <v>9130</v>
      </c>
      <c r="G189" s="38">
        <v>9558</v>
      </c>
      <c r="H189" s="38">
        <v>11686</v>
      </c>
      <c r="I189" s="38">
        <v>9558</v>
      </c>
      <c r="J189" s="38">
        <v>138208331</v>
      </c>
      <c r="K189" s="38">
        <v>9279</v>
      </c>
      <c r="L189" s="38">
        <v>142354581</v>
      </c>
      <c r="M189" s="38">
        <v>151127696</v>
      </c>
    </row>
    <row r="190" spans="1:13" x14ac:dyDescent="0.2">
      <c r="A190" s="42">
        <v>171901</v>
      </c>
      <c r="B190" s="38">
        <v>27549</v>
      </c>
      <c r="C190" s="38">
        <v>9</v>
      </c>
      <c r="D190" s="38">
        <v>32846423</v>
      </c>
      <c r="E190" s="38">
        <v>8254</v>
      </c>
      <c r="F190" s="38">
        <v>9130</v>
      </c>
      <c r="G190" s="38">
        <v>8502</v>
      </c>
      <c r="H190" s="38">
        <v>11686</v>
      </c>
      <c r="I190" s="38">
        <v>8502</v>
      </c>
      <c r="J190" s="38">
        <v>32846423</v>
      </c>
      <c r="K190" s="38">
        <v>8254</v>
      </c>
      <c r="L190" s="38">
        <v>33831815</v>
      </c>
      <c r="M190" s="38">
        <v>36366056</v>
      </c>
    </row>
    <row r="191" spans="1:13" x14ac:dyDescent="0.2">
      <c r="A191" s="42">
        <v>171902</v>
      </c>
      <c r="B191" s="38">
        <v>27549</v>
      </c>
      <c r="C191" s="38">
        <v>9</v>
      </c>
      <c r="D191" s="38">
        <v>5118712</v>
      </c>
      <c r="E191" s="38">
        <v>9836</v>
      </c>
      <c r="F191" s="38">
        <v>9130</v>
      </c>
      <c r="G191" s="38">
        <v>10131</v>
      </c>
      <c r="H191" s="38">
        <v>11686</v>
      </c>
      <c r="I191" s="38">
        <v>10131</v>
      </c>
      <c r="J191" s="38">
        <v>5118712</v>
      </c>
      <c r="K191" s="38">
        <v>9836</v>
      </c>
      <c r="L191" s="38">
        <v>5272274</v>
      </c>
      <c r="M191" s="38">
        <v>5648106</v>
      </c>
    </row>
    <row r="192" spans="1:13" x14ac:dyDescent="0.2">
      <c r="A192" s="42">
        <v>172902</v>
      </c>
      <c r="B192" s="38">
        <v>27549</v>
      </c>
      <c r="C192" s="38">
        <v>9</v>
      </c>
      <c r="D192" s="38">
        <v>9759004</v>
      </c>
      <c r="E192" s="38">
        <v>10292</v>
      </c>
      <c r="F192" s="38">
        <v>9130</v>
      </c>
      <c r="G192" s="38">
        <v>10600</v>
      </c>
      <c r="H192" s="38">
        <v>11686</v>
      </c>
      <c r="I192" s="38">
        <v>10600</v>
      </c>
      <c r="J192" s="38">
        <v>9759004</v>
      </c>
      <c r="K192" s="38">
        <v>10292</v>
      </c>
      <c r="L192" s="38">
        <v>10051774</v>
      </c>
      <c r="M192" s="38">
        <v>10685092</v>
      </c>
    </row>
    <row r="193" spans="1:13" x14ac:dyDescent="0.2">
      <c r="A193" s="42">
        <v>172905</v>
      </c>
      <c r="B193" s="38">
        <v>27549</v>
      </c>
      <c r="C193" s="38">
        <v>9</v>
      </c>
      <c r="D193" s="38">
        <v>8511958</v>
      </c>
      <c r="E193" s="38">
        <v>10640</v>
      </c>
      <c r="F193" s="38">
        <v>9130</v>
      </c>
      <c r="G193" s="38">
        <v>10959</v>
      </c>
      <c r="H193" s="38">
        <v>11686</v>
      </c>
      <c r="I193" s="38">
        <v>10959</v>
      </c>
      <c r="J193" s="38">
        <v>8511958</v>
      </c>
      <c r="K193" s="38">
        <v>10640</v>
      </c>
      <c r="L193" s="38">
        <v>8767317</v>
      </c>
      <c r="M193" s="38">
        <v>9292779</v>
      </c>
    </row>
    <row r="194" spans="1:13" x14ac:dyDescent="0.2">
      <c r="A194" s="42">
        <v>173901</v>
      </c>
      <c r="B194" s="38">
        <v>27549</v>
      </c>
      <c r="C194" s="38">
        <v>9</v>
      </c>
      <c r="D194" s="38">
        <v>2244168</v>
      </c>
      <c r="E194" s="38">
        <v>14690</v>
      </c>
      <c r="F194" s="38">
        <v>9130</v>
      </c>
      <c r="G194" s="38">
        <v>15131</v>
      </c>
      <c r="H194" s="38">
        <v>11686</v>
      </c>
      <c r="I194" s="38">
        <v>11686</v>
      </c>
      <c r="J194" s="38">
        <v>2244168</v>
      </c>
      <c r="K194" s="38">
        <v>14690</v>
      </c>
      <c r="L194" s="38">
        <v>2244168</v>
      </c>
      <c r="M194" s="38">
        <v>2338144</v>
      </c>
    </row>
    <row r="195" spans="1:13" x14ac:dyDescent="0.2">
      <c r="A195" s="42">
        <v>174801</v>
      </c>
      <c r="B195" s="38">
        <v>27549</v>
      </c>
      <c r="C195" s="38">
        <v>9</v>
      </c>
      <c r="D195" s="38">
        <v>2088235</v>
      </c>
      <c r="E195" s="38">
        <v>8355</v>
      </c>
      <c r="F195" s="38">
        <v>9130</v>
      </c>
      <c r="G195" s="38">
        <v>8606</v>
      </c>
      <c r="H195" s="38">
        <v>11686</v>
      </c>
      <c r="I195" s="38">
        <v>8606</v>
      </c>
      <c r="J195" s="38">
        <v>2088235</v>
      </c>
      <c r="K195" s="38">
        <v>8355</v>
      </c>
      <c r="L195" s="38">
        <v>2150882</v>
      </c>
      <c r="M195" s="38">
        <v>2176538</v>
      </c>
    </row>
    <row r="196" spans="1:13" x14ac:dyDescent="0.2">
      <c r="A196" s="42">
        <v>174901</v>
      </c>
      <c r="B196" s="38">
        <v>27549</v>
      </c>
      <c r="C196" s="38">
        <v>9</v>
      </c>
      <c r="D196" s="38">
        <v>3842133</v>
      </c>
      <c r="E196" s="38">
        <v>10958</v>
      </c>
      <c r="F196" s="38">
        <v>9130</v>
      </c>
      <c r="G196" s="38">
        <v>11287</v>
      </c>
      <c r="H196" s="38">
        <v>11686</v>
      </c>
      <c r="I196" s="38">
        <v>11287</v>
      </c>
      <c r="J196" s="38">
        <v>3842133</v>
      </c>
      <c r="K196" s="38">
        <v>10958</v>
      </c>
      <c r="L196" s="38">
        <v>3957397</v>
      </c>
      <c r="M196" s="38">
        <v>3838216</v>
      </c>
    </row>
    <row r="197" spans="1:13" x14ac:dyDescent="0.2">
      <c r="A197" s="42">
        <v>174902</v>
      </c>
      <c r="B197" s="38">
        <v>27549</v>
      </c>
      <c r="C197" s="38">
        <v>9</v>
      </c>
      <c r="D197" s="38">
        <v>4937824</v>
      </c>
      <c r="E197" s="38">
        <v>9797</v>
      </c>
      <c r="F197" s="38">
        <v>9130</v>
      </c>
      <c r="G197" s="38">
        <v>10091</v>
      </c>
      <c r="H197" s="38">
        <v>11686</v>
      </c>
      <c r="I197" s="38">
        <v>10091</v>
      </c>
      <c r="J197" s="38">
        <v>4937824</v>
      </c>
      <c r="K197" s="38">
        <v>9797</v>
      </c>
      <c r="L197" s="38">
        <v>5085959</v>
      </c>
      <c r="M197" s="38">
        <v>5605845</v>
      </c>
    </row>
    <row r="198" spans="1:13" x14ac:dyDescent="0.2">
      <c r="A198" s="42">
        <v>174903</v>
      </c>
      <c r="B198" s="38">
        <v>27549</v>
      </c>
      <c r="C198" s="38">
        <v>9</v>
      </c>
      <c r="D198" s="38">
        <v>6961721</v>
      </c>
      <c r="E198" s="38">
        <v>10516</v>
      </c>
      <c r="F198" s="38">
        <v>9130</v>
      </c>
      <c r="G198" s="38">
        <v>10832</v>
      </c>
      <c r="H198" s="38">
        <v>11686</v>
      </c>
      <c r="I198" s="38">
        <v>10832</v>
      </c>
      <c r="J198" s="38">
        <v>6961721</v>
      </c>
      <c r="K198" s="38">
        <v>10516</v>
      </c>
      <c r="L198" s="38">
        <v>7170573</v>
      </c>
      <c r="M198" s="38">
        <v>7945664</v>
      </c>
    </row>
    <row r="199" spans="1:13" x14ac:dyDescent="0.2">
      <c r="A199" s="42">
        <v>174904</v>
      </c>
      <c r="B199" s="38">
        <v>27549</v>
      </c>
      <c r="C199" s="38">
        <v>9</v>
      </c>
      <c r="D199" s="38">
        <v>51071530</v>
      </c>
      <c r="E199" s="38">
        <v>8874</v>
      </c>
      <c r="F199" s="38">
        <v>9130</v>
      </c>
      <c r="G199" s="38">
        <v>9140</v>
      </c>
      <c r="H199" s="38">
        <v>11686</v>
      </c>
      <c r="I199" s="38">
        <v>9140</v>
      </c>
      <c r="J199" s="38">
        <v>51071530</v>
      </c>
      <c r="K199" s="38">
        <v>8874</v>
      </c>
      <c r="L199" s="38">
        <v>52603676</v>
      </c>
      <c r="M199" s="38">
        <v>55788883</v>
      </c>
    </row>
    <row r="200" spans="1:13" x14ac:dyDescent="0.2">
      <c r="A200" s="42">
        <v>174906</v>
      </c>
      <c r="B200" s="38">
        <v>27549</v>
      </c>
      <c r="C200" s="38">
        <v>9</v>
      </c>
      <c r="D200" s="38">
        <v>7231288</v>
      </c>
      <c r="E200" s="38">
        <v>10480</v>
      </c>
      <c r="F200" s="38">
        <v>9130</v>
      </c>
      <c r="G200" s="38">
        <v>10795</v>
      </c>
      <c r="H200" s="38">
        <v>11686</v>
      </c>
      <c r="I200" s="38">
        <v>10795</v>
      </c>
      <c r="J200" s="38">
        <v>7231288</v>
      </c>
      <c r="K200" s="38">
        <v>10480</v>
      </c>
      <c r="L200" s="38">
        <v>7448226</v>
      </c>
      <c r="M200" s="38">
        <v>7887405</v>
      </c>
    </row>
    <row r="201" spans="1:13" x14ac:dyDescent="0.2">
      <c r="A201" s="42">
        <v>174908</v>
      </c>
      <c r="B201" s="38">
        <v>27549</v>
      </c>
      <c r="C201" s="38">
        <v>9</v>
      </c>
      <c r="D201" s="38">
        <v>9034908</v>
      </c>
      <c r="E201" s="38">
        <v>8227</v>
      </c>
      <c r="F201" s="38">
        <v>9130</v>
      </c>
      <c r="G201" s="38">
        <v>8474</v>
      </c>
      <c r="H201" s="38">
        <v>11686</v>
      </c>
      <c r="I201" s="38">
        <v>8474</v>
      </c>
      <c r="J201" s="38">
        <v>9034908</v>
      </c>
      <c r="K201" s="38">
        <v>8227</v>
      </c>
      <c r="L201" s="38">
        <v>9305955</v>
      </c>
      <c r="M201" s="38">
        <v>10300364</v>
      </c>
    </row>
    <row r="202" spans="1:13" x14ac:dyDescent="0.2">
      <c r="A202" s="42">
        <v>174909</v>
      </c>
      <c r="B202" s="38">
        <v>27549</v>
      </c>
      <c r="C202" s="38">
        <v>9</v>
      </c>
      <c r="D202" s="38">
        <v>4300297</v>
      </c>
      <c r="E202" s="38">
        <v>11414</v>
      </c>
      <c r="F202" s="38">
        <v>9130</v>
      </c>
      <c r="G202" s="38">
        <v>11757</v>
      </c>
      <c r="H202" s="38">
        <v>11686</v>
      </c>
      <c r="I202" s="38">
        <v>11686</v>
      </c>
      <c r="J202" s="38">
        <v>4300297</v>
      </c>
      <c r="K202" s="38">
        <v>11414</v>
      </c>
      <c r="L202" s="38">
        <v>4402622</v>
      </c>
      <c r="M202" s="38">
        <v>4912771</v>
      </c>
    </row>
    <row r="203" spans="1:13" x14ac:dyDescent="0.2">
      <c r="A203" s="42">
        <v>174910</v>
      </c>
      <c r="B203" s="38">
        <v>27549</v>
      </c>
      <c r="C203" s="38">
        <v>9</v>
      </c>
      <c r="D203" s="38">
        <v>1720259</v>
      </c>
      <c r="E203" s="38">
        <v>14483</v>
      </c>
      <c r="F203" s="38">
        <v>9130</v>
      </c>
      <c r="G203" s="38">
        <v>14917</v>
      </c>
      <c r="H203" s="38">
        <v>11686</v>
      </c>
      <c r="I203" s="38">
        <v>11686</v>
      </c>
      <c r="J203" s="38">
        <v>1720259</v>
      </c>
      <c r="K203" s="38">
        <v>14483</v>
      </c>
      <c r="L203" s="38">
        <v>1720259</v>
      </c>
      <c r="M203" s="38">
        <v>1828445</v>
      </c>
    </row>
    <row r="204" spans="1:13" x14ac:dyDescent="0.2">
      <c r="A204" s="42">
        <v>174911</v>
      </c>
      <c r="B204" s="38">
        <v>27549</v>
      </c>
      <c r="C204" s="38">
        <v>9</v>
      </c>
      <c r="D204" s="38">
        <v>4374345</v>
      </c>
      <c r="E204" s="38">
        <v>9841</v>
      </c>
      <c r="F204" s="38">
        <v>9130</v>
      </c>
      <c r="G204" s="38">
        <v>10136</v>
      </c>
      <c r="H204" s="38">
        <v>11686</v>
      </c>
      <c r="I204" s="38">
        <v>10136</v>
      </c>
      <c r="J204" s="38">
        <v>4374345</v>
      </c>
      <c r="K204" s="38">
        <v>9841</v>
      </c>
      <c r="L204" s="38">
        <v>4505575</v>
      </c>
      <c r="M204" s="38">
        <v>4955042</v>
      </c>
    </row>
    <row r="205" spans="1:13" x14ac:dyDescent="0.2">
      <c r="A205" s="42">
        <v>175902</v>
      </c>
      <c r="B205" s="38">
        <v>27549</v>
      </c>
      <c r="C205" s="38">
        <v>9</v>
      </c>
      <c r="D205" s="38">
        <v>8963111</v>
      </c>
      <c r="E205" s="38">
        <v>10424</v>
      </c>
      <c r="F205" s="38">
        <v>9130</v>
      </c>
      <c r="G205" s="38">
        <v>10737</v>
      </c>
      <c r="H205" s="38">
        <v>11686</v>
      </c>
      <c r="I205" s="38">
        <v>10737</v>
      </c>
      <c r="J205" s="38">
        <v>8963111</v>
      </c>
      <c r="K205" s="38">
        <v>10424</v>
      </c>
      <c r="L205" s="38">
        <v>9232005</v>
      </c>
      <c r="M205" s="38">
        <v>9881723</v>
      </c>
    </row>
    <row r="206" spans="1:13" x14ac:dyDescent="0.2">
      <c r="A206" s="42">
        <v>175903</v>
      </c>
      <c r="B206" s="38">
        <v>27549</v>
      </c>
      <c r="C206" s="38">
        <v>9</v>
      </c>
      <c r="D206" s="38">
        <v>49700321</v>
      </c>
      <c r="E206" s="38">
        <v>8939</v>
      </c>
      <c r="F206" s="38">
        <v>9130</v>
      </c>
      <c r="G206" s="38">
        <v>9207</v>
      </c>
      <c r="H206" s="38">
        <v>11686</v>
      </c>
      <c r="I206" s="38">
        <v>9207</v>
      </c>
      <c r="J206" s="38">
        <v>49700321</v>
      </c>
      <c r="K206" s="38">
        <v>8939</v>
      </c>
      <c r="L206" s="38">
        <v>51191331</v>
      </c>
      <c r="M206" s="38">
        <v>52679944</v>
      </c>
    </row>
    <row r="207" spans="1:13" x14ac:dyDescent="0.2">
      <c r="A207" s="42">
        <v>175904</v>
      </c>
      <c r="B207" s="38">
        <v>27549</v>
      </c>
      <c r="C207" s="38">
        <v>9</v>
      </c>
      <c r="D207" s="38">
        <v>5445016</v>
      </c>
      <c r="E207" s="38">
        <v>11667</v>
      </c>
      <c r="F207" s="38">
        <v>9130</v>
      </c>
      <c r="G207" s="38">
        <v>12017</v>
      </c>
      <c r="H207" s="38">
        <v>11686</v>
      </c>
      <c r="I207" s="38">
        <v>11686</v>
      </c>
      <c r="J207" s="38">
        <v>5445016</v>
      </c>
      <c r="K207" s="38">
        <v>11667</v>
      </c>
      <c r="L207" s="38">
        <v>5453876</v>
      </c>
      <c r="M207" s="38">
        <v>5915996</v>
      </c>
    </row>
    <row r="208" spans="1:13" x14ac:dyDescent="0.2">
      <c r="A208" s="42">
        <v>175905</v>
      </c>
      <c r="B208" s="38">
        <v>27549</v>
      </c>
      <c r="C208" s="38">
        <v>9</v>
      </c>
      <c r="D208" s="38">
        <v>4696329</v>
      </c>
      <c r="E208" s="38">
        <v>12198</v>
      </c>
      <c r="F208" s="38">
        <v>9130</v>
      </c>
      <c r="G208" s="38">
        <v>12564</v>
      </c>
      <c r="H208" s="38">
        <v>11686</v>
      </c>
      <c r="I208" s="38">
        <v>11686</v>
      </c>
      <c r="J208" s="38">
        <v>4696329</v>
      </c>
      <c r="K208" s="38">
        <v>12198</v>
      </c>
      <c r="L208" s="38">
        <v>4696329</v>
      </c>
      <c r="M208" s="38">
        <v>4707804</v>
      </c>
    </row>
    <row r="209" spans="1:13" x14ac:dyDescent="0.2">
      <c r="A209" s="42">
        <v>175907</v>
      </c>
      <c r="B209" s="38">
        <v>27549</v>
      </c>
      <c r="C209" s="38">
        <v>9</v>
      </c>
      <c r="D209" s="38">
        <v>6500106</v>
      </c>
      <c r="E209" s="38">
        <v>12015</v>
      </c>
      <c r="F209" s="38">
        <v>9130</v>
      </c>
      <c r="G209" s="38">
        <v>12375</v>
      </c>
      <c r="H209" s="38">
        <v>11686</v>
      </c>
      <c r="I209" s="38">
        <v>11686</v>
      </c>
      <c r="J209" s="38">
        <v>6500106</v>
      </c>
      <c r="K209" s="38">
        <v>12015</v>
      </c>
      <c r="L209" s="38">
        <v>6500106</v>
      </c>
      <c r="M209" s="38">
        <v>6410213</v>
      </c>
    </row>
    <row r="210" spans="1:13" x14ac:dyDescent="0.2">
      <c r="A210" s="42">
        <v>15835</v>
      </c>
      <c r="B210" s="38">
        <v>27549</v>
      </c>
      <c r="C210" s="38">
        <v>9</v>
      </c>
      <c r="D210" s="38">
        <v>40916351</v>
      </c>
      <c r="E210" s="38">
        <v>8744</v>
      </c>
      <c r="F210" s="38">
        <v>9130</v>
      </c>
      <c r="G210" s="38">
        <v>9006</v>
      </c>
      <c r="H210" s="38">
        <v>11686</v>
      </c>
      <c r="I210" s="38">
        <v>9006</v>
      </c>
      <c r="J210" s="38">
        <v>40916351</v>
      </c>
      <c r="K210" s="38">
        <v>8744</v>
      </c>
      <c r="L210" s="38">
        <v>42143842</v>
      </c>
      <c r="M210" s="38">
        <v>42852947</v>
      </c>
    </row>
    <row r="211" spans="1:13" x14ac:dyDescent="0.2">
      <c r="A211" s="42">
        <v>15836</v>
      </c>
      <c r="B211" s="38">
        <v>27549</v>
      </c>
      <c r="C211" s="38">
        <v>9</v>
      </c>
      <c r="D211" s="38">
        <v>3482077</v>
      </c>
      <c r="E211" s="38">
        <v>8586</v>
      </c>
      <c r="F211" s="38">
        <v>9130</v>
      </c>
      <c r="G211" s="38">
        <v>8843</v>
      </c>
      <c r="H211" s="38">
        <v>11686</v>
      </c>
      <c r="I211" s="38">
        <v>8843</v>
      </c>
      <c r="J211" s="38">
        <v>3482077</v>
      </c>
      <c r="K211" s="38">
        <v>8586</v>
      </c>
      <c r="L211" s="38">
        <v>3586540</v>
      </c>
      <c r="M211" s="38">
        <v>3633455</v>
      </c>
    </row>
    <row r="212" spans="1:13" x14ac:dyDescent="0.2">
      <c r="A212" s="42">
        <v>15838</v>
      </c>
      <c r="B212" s="38">
        <v>27549</v>
      </c>
      <c r="C212" s="38">
        <v>9</v>
      </c>
      <c r="D212" s="38">
        <v>3450677</v>
      </c>
      <c r="E212" s="38">
        <v>10231</v>
      </c>
      <c r="F212" s="38">
        <v>9130</v>
      </c>
      <c r="G212" s="38">
        <v>10538</v>
      </c>
      <c r="H212" s="38">
        <v>11686</v>
      </c>
      <c r="I212" s="38">
        <v>10538</v>
      </c>
      <c r="J212" s="38">
        <v>3450677</v>
      </c>
      <c r="K212" s="38">
        <v>10231</v>
      </c>
      <c r="L212" s="38">
        <v>3554197</v>
      </c>
      <c r="M212" s="38">
        <v>3715350</v>
      </c>
    </row>
    <row r="213" spans="1:13" x14ac:dyDescent="0.2">
      <c r="A213" s="42">
        <v>15839</v>
      </c>
      <c r="B213" s="38">
        <v>27549</v>
      </c>
      <c r="C213" s="38">
        <v>9</v>
      </c>
      <c r="D213" s="38">
        <v>0</v>
      </c>
      <c r="E213" s="38">
        <v>0</v>
      </c>
      <c r="F213" s="38">
        <v>9130</v>
      </c>
      <c r="G213" s="38">
        <v>0</v>
      </c>
      <c r="H213" s="38">
        <v>11686</v>
      </c>
      <c r="I213" s="38">
        <v>11686</v>
      </c>
      <c r="J213" s="38">
        <v>0</v>
      </c>
      <c r="K213" s="38">
        <v>0</v>
      </c>
      <c r="L213" s="38">
        <v>0</v>
      </c>
      <c r="M213" s="38">
        <v>0</v>
      </c>
    </row>
    <row r="214" spans="1:13" x14ac:dyDescent="0.2">
      <c r="A214" s="42">
        <v>15901</v>
      </c>
      <c r="B214" s="38">
        <v>27549</v>
      </c>
      <c r="C214" s="38">
        <v>9</v>
      </c>
      <c r="D214" s="38">
        <v>35158244</v>
      </c>
      <c r="E214" s="38">
        <v>7692</v>
      </c>
      <c r="F214" s="38">
        <v>9130</v>
      </c>
      <c r="G214" s="38">
        <v>7923</v>
      </c>
      <c r="H214" s="38">
        <v>11686</v>
      </c>
      <c r="I214" s="38">
        <v>7923</v>
      </c>
      <c r="J214" s="38">
        <v>35158244</v>
      </c>
      <c r="K214" s="38">
        <v>7692</v>
      </c>
      <c r="L214" s="38">
        <v>36212992</v>
      </c>
      <c r="M214" s="38">
        <v>38255464</v>
      </c>
    </row>
    <row r="215" spans="1:13" x14ac:dyDescent="0.2">
      <c r="A215" s="42">
        <v>15904</v>
      </c>
      <c r="B215" s="38">
        <v>27549</v>
      </c>
      <c r="C215" s="38">
        <v>9</v>
      </c>
      <c r="D215" s="38">
        <v>119190634</v>
      </c>
      <c r="E215" s="38">
        <v>9616</v>
      </c>
      <c r="F215" s="38">
        <v>9130</v>
      </c>
      <c r="G215" s="38">
        <v>9905</v>
      </c>
      <c r="H215" s="38">
        <v>11686</v>
      </c>
      <c r="I215" s="38">
        <v>9905</v>
      </c>
      <c r="J215" s="38">
        <v>119190634</v>
      </c>
      <c r="K215" s="38">
        <v>9616</v>
      </c>
      <c r="L215" s="38">
        <v>122766353</v>
      </c>
      <c r="M215" s="38">
        <v>129710652</v>
      </c>
    </row>
    <row r="216" spans="1:13" x14ac:dyDescent="0.2">
      <c r="A216" s="42">
        <v>15905</v>
      </c>
      <c r="B216" s="38">
        <v>27549</v>
      </c>
      <c r="C216" s="38">
        <v>9</v>
      </c>
      <c r="D216" s="38">
        <v>84769017</v>
      </c>
      <c r="E216" s="38">
        <v>9759</v>
      </c>
      <c r="F216" s="38">
        <v>9130</v>
      </c>
      <c r="G216" s="38">
        <v>10052</v>
      </c>
      <c r="H216" s="38">
        <v>11686</v>
      </c>
      <c r="I216" s="38">
        <v>10052</v>
      </c>
      <c r="J216" s="38">
        <v>84769017</v>
      </c>
      <c r="K216" s="38">
        <v>9759</v>
      </c>
      <c r="L216" s="38">
        <v>87312087</v>
      </c>
      <c r="M216" s="38">
        <v>92703551</v>
      </c>
    </row>
    <row r="217" spans="1:13" x14ac:dyDescent="0.2">
      <c r="A217" s="42">
        <v>15906</v>
      </c>
      <c r="B217" s="38">
        <v>27549</v>
      </c>
      <c r="C217" s="38">
        <v>9</v>
      </c>
      <c r="D217" s="38">
        <v>10067912</v>
      </c>
      <c r="E217" s="38">
        <v>7156</v>
      </c>
      <c r="F217" s="38">
        <v>9130</v>
      </c>
      <c r="G217" s="38">
        <v>7370</v>
      </c>
      <c r="H217" s="38">
        <v>11686</v>
      </c>
      <c r="I217" s="38">
        <v>7370</v>
      </c>
      <c r="J217" s="38">
        <v>10067912</v>
      </c>
      <c r="K217" s="38">
        <v>7156</v>
      </c>
      <c r="L217" s="38">
        <v>10369949</v>
      </c>
      <c r="M217" s="38">
        <v>11327005</v>
      </c>
    </row>
    <row r="218" spans="1:13" x14ac:dyDescent="0.2">
      <c r="A218" s="42">
        <v>15907</v>
      </c>
      <c r="B218" s="38">
        <v>27549</v>
      </c>
      <c r="C218" s="38">
        <v>9</v>
      </c>
      <c r="D218" s="38">
        <v>409552475</v>
      </c>
      <c r="E218" s="38">
        <v>9710</v>
      </c>
      <c r="F218" s="38">
        <v>9130</v>
      </c>
      <c r="G218" s="38">
        <v>10001</v>
      </c>
      <c r="H218" s="38">
        <v>11686</v>
      </c>
      <c r="I218" s="38">
        <v>10001</v>
      </c>
      <c r="J218" s="38">
        <v>409552475</v>
      </c>
      <c r="K218" s="38">
        <v>9710</v>
      </c>
      <c r="L218" s="38">
        <v>421839049</v>
      </c>
      <c r="M218" s="38">
        <v>435621313</v>
      </c>
    </row>
    <row r="219" spans="1:13" x14ac:dyDescent="0.2">
      <c r="A219" s="42">
        <v>15908</v>
      </c>
      <c r="B219" s="38">
        <v>27549</v>
      </c>
      <c r="C219" s="38">
        <v>9</v>
      </c>
      <c r="D219" s="38">
        <v>67338897</v>
      </c>
      <c r="E219" s="38">
        <v>8786</v>
      </c>
      <c r="F219" s="38">
        <v>9130</v>
      </c>
      <c r="G219" s="38">
        <v>9050</v>
      </c>
      <c r="H219" s="38">
        <v>11686</v>
      </c>
      <c r="I219" s="38">
        <v>9050</v>
      </c>
      <c r="J219" s="38">
        <v>67338897</v>
      </c>
      <c r="K219" s="38">
        <v>8786</v>
      </c>
      <c r="L219" s="38">
        <v>69359064</v>
      </c>
      <c r="M219" s="38">
        <v>72658433</v>
      </c>
    </row>
    <row r="220" spans="1:13" x14ac:dyDescent="0.2">
      <c r="A220" s="42">
        <v>15909</v>
      </c>
      <c r="B220" s="38">
        <v>27549</v>
      </c>
      <c r="C220" s="38">
        <v>9</v>
      </c>
      <c r="D220" s="38">
        <v>35757932</v>
      </c>
      <c r="E220" s="38">
        <v>9523</v>
      </c>
      <c r="F220" s="38">
        <v>9130</v>
      </c>
      <c r="G220" s="38">
        <v>9809</v>
      </c>
      <c r="H220" s="38">
        <v>11686</v>
      </c>
      <c r="I220" s="38">
        <v>9809</v>
      </c>
      <c r="J220" s="38">
        <v>35757932</v>
      </c>
      <c r="K220" s="38">
        <v>9523</v>
      </c>
      <c r="L220" s="38">
        <v>36830670</v>
      </c>
      <c r="M220" s="38">
        <v>38717237</v>
      </c>
    </row>
    <row r="221" spans="1:13" x14ac:dyDescent="0.2">
      <c r="A221" s="42">
        <v>15910</v>
      </c>
      <c r="B221" s="38">
        <v>27549</v>
      </c>
      <c r="C221" s="38">
        <v>9</v>
      </c>
      <c r="D221" s="38">
        <v>482149676</v>
      </c>
      <c r="E221" s="38">
        <v>8010</v>
      </c>
      <c r="F221" s="38">
        <v>9130</v>
      </c>
      <c r="G221" s="38">
        <v>8250</v>
      </c>
      <c r="H221" s="38">
        <v>11686</v>
      </c>
      <c r="I221" s="38">
        <v>8250</v>
      </c>
      <c r="J221" s="38">
        <v>482149676</v>
      </c>
      <c r="K221" s="38">
        <v>8010</v>
      </c>
      <c r="L221" s="38">
        <v>496614167</v>
      </c>
      <c r="M221" s="38">
        <v>504604892</v>
      </c>
    </row>
    <row r="222" spans="1:13" x14ac:dyDescent="0.2">
      <c r="A222" s="42">
        <v>15911</v>
      </c>
      <c r="B222" s="38">
        <v>27549</v>
      </c>
      <c r="C222" s="38">
        <v>9</v>
      </c>
      <c r="D222" s="38">
        <v>78454344</v>
      </c>
      <c r="E222" s="38">
        <v>8397</v>
      </c>
      <c r="F222" s="38">
        <v>9130</v>
      </c>
      <c r="G222" s="38">
        <v>8649</v>
      </c>
      <c r="H222" s="38">
        <v>11686</v>
      </c>
      <c r="I222" s="38">
        <v>8649</v>
      </c>
      <c r="J222" s="38">
        <v>78454344</v>
      </c>
      <c r="K222" s="38">
        <v>8397</v>
      </c>
      <c r="L222" s="38">
        <v>80807974</v>
      </c>
      <c r="M222" s="38">
        <v>82609897</v>
      </c>
    </row>
    <row r="223" spans="1:13" x14ac:dyDescent="0.2">
      <c r="A223" s="42">
        <v>15912</v>
      </c>
      <c r="B223" s="38">
        <v>27549</v>
      </c>
      <c r="C223" s="38">
        <v>9</v>
      </c>
      <c r="D223" s="38">
        <v>115467453</v>
      </c>
      <c r="E223" s="38">
        <v>9160</v>
      </c>
      <c r="F223" s="38">
        <v>9130</v>
      </c>
      <c r="G223" s="38">
        <v>9435</v>
      </c>
      <c r="H223" s="38">
        <v>11686</v>
      </c>
      <c r="I223" s="38">
        <v>9435</v>
      </c>
      <c r="J223" s="38">
        <v>115467453</v>
      </c>
      <c r="K223" s="38">
        <v>9160</v>
      </c>
      <c r="L223" s="38">
        <v>118931477</v>
      </c>
      <c r="M223" s="38">
        <v>129848702</v>
      </c>
    </row>
    <row r="224" spans="1:13" x14ac:dyDescent="0.2">
      <c r="A224" s="42">
        <v>15913</v>
      </c>
      <c r="B224" s="38">
        <v>27549</v>
      </c>
      <c r="C224" s="38">
        <v>9</v>
      </c>
      <c r="D224" s="38">
        <v>8613129</v>
      </c>
      <c r="E224" s="38">
        <v>8416</v>
      </c>
      <c r="F224" s="38">
        <v>9130</v>
      </c>
      <c r="G224" s="38">
        <v>8668</v>
      </c>
      <c r="H224" s="38">
        <v>11686</v>
      </c>
      <c r="I224" s="38">
        <v>8668</v>
      </c>
      <c r="J224" s="38">
        <v>8613129</v>
      </c>
      <c r="K224" s="38">
        <v>8416</v>
      </c>
      <c r="L224" s="38">
        <v>8871523</v>
      </c>
      <c r="M224" s="38">
        <v>10187165</v>
      </c>
    </row>
    <row r="225" spans="1:13" x14ac:dyDescent="0.2">
      <c r="A225" s="42">
        <v>15914</v>
      </c>
      <c r="B225" s="38">
        <v>27549</v>
      </c>
      <c r="C225" s="38">
        <v>9</v>
      </c>
      <c r="D225" s="38">
        <v>11588523</v>
      </c>
      <c r="E225" s="38">
        <v>7891</v>
      </c>
      <c r="F225" s="38">
        <v>9130</v>
      </c>
      <c r="G225" s="38">
        <v>8128</v>
      </c>
      <c r="H225" s="38">
        <v>11686</v>
      </c>
      <c r="I225" s="38">
        <v>8128</v>
      </c>
      <c r="J225" s="38">
        <v>11588523</v>
      </c>
      <c r="K225" s="38">
        <v>7891</v>
      </c>
      <c r="L225" s="38">
        <v>11936179</v>
      </c>
      <c r="M225" s="38">
        <v>13084749</v>
      </c>
    </row>
    <row r="226" spans="1:13" x14ac:dyDescent="0.2">
      <c r="A226" s="42">
        <v>15915</v>
      </c>
      <c r="B226" s="38">
        <v>27549</v>
      </c>
      <c r="C226" s="38">
        <v>9</v>
      </c>
      <c r="D226" s="38">
        <v>802075691</v>
      </c>
      <c r="E226" s="38">
        <v>8162</v>
      </c>
      <c r="F226" s="38">
        <v>9130</v>
      </c>
      <c r="G226" s="38">
        <v>8407</v>
      </c>
      <c r="H226" s="38">
        <v>11686</v>
      </c>
      <c r="I226" s="38">
        <v>8407</v>
      </c>
      <c r="J226" s="38">
        <v>802075691</v>
      </c>
      <c r="K226" s="38">
        <v>8162</v>
      </c>
      <c r="L226" s="38">
        <v>826137962</v>
      </c>
      <c r="M226" s="38">
        <v>826702194</v>
      </c>
    </row>
    <row r="227" spans="1:13" x14ac:dyDescent="0.2">
      <c r="A227" s="42">
        <v>15916</v>
      </c>
      <c r="B227" s="38">
        <v>27549</v>
      </c>
      <c r="C227" s="38">
        <v>9</v>
      </c>
      <c r="D227" s="38">
        <v>177096968</v>
      </c>
      <c r="E227" s="38">
        <v>8314</v>
      </c>
      <c r="F227" s="38">
        <v>9130</v>
      </c>
      <c r="G227" s="38">
        <v>8564</v>
      </c>
      <c r="H227" s="38">
        <v>11686</v>
      </c>
      <c r="I227" s="38">
        <v>8564</v>
      </c>
      <c r="J227" s="38">
        <v>177096968</v>
      </c>
      <c r="K227" s="38">
        <v>8314</v>
      </c>
      <c r="L227" s="38">
        <v>182409877</v>
      </c>
      <c r="M227" s="38">
        <v>187142119</v>
      </c>
    </row>
    <row r="228" spans="1:13" x14ac:dyDescent="0.2">
      <c r="A228" s="42">
        <v>15917</v>
      </c>
      <c r="B228" s="38">
        <v>27549</v>
      </c>
      <c r="C228" s="38">
        <v>9</v>
      </c>
      <c r="D228" s="38">
        <v>53139778</v>
      </c>
      <c r="E228" s="38">
        <v>10286</v>
      </c>
      <c r="F228" s="38">
        <v>9130</v>
      </c>
      <c r="G228" s="38">
        <v>10595</v>
      </c>
      <c r="H228" s="38">
        <v>11686</v>
      </c>
      <c r="I228" s="38">
        <v>10595</v>
      </c>
      <c r="J228" s="38">
        <v>53139778</v>
      </c>
      <c r="K228" s="38">
        <v>10286</v>
      </c>
      <c r="L228" s="38">
        <v>54733971</v>
      </c>
      <c r="M228" s="38">
        <v>55815181</v>
      </c>
    </row>
    <row r="229" spans="1:13" x14ac:dyDescent="0.2">
      <c r="A229" s="42">
        <v>15950</v>
      </c>
      <c r="B229" s="38">
        <v>27549</v>
      </c>
      <c r="C229" s="38">
        <v>9</v>
      </c>
      <c r="D229" s="38">
        <v>145313</v>
      </c>
      <c r="E229" s="38">
        <v>0</v>
      </c>
      <c r="F229" s="38">
        <v>9130</v>
      </c>
      <c r="G229" s="38">
        <v>0</v>
      </c>
      <c r="H229" s="38">
        <v>11686</v>
      </c>
      <c r="I229" s="38">
        <v>11686</v>
      </c>
      <c r="J229" s="38">
        <v>145313</v>
      </c>
      <c r="K229" s="38">
        <v>0</v>
      </c>
      <c r="L229" s="38">
        <v>0</v>
      </c>
      <c r="M229" s="38">
        <v>414863</v>
      </c>
    </row>
    <row r="230" spans="1:13" x14ac:dyDescent="0.2">
      <c r="A230" s="42">
        <v>16901</v>
      </c>
      <c r="B230" s="38">
        <v>27549</v>
      </c>
      <c r="C230" s="38">
        <v>9</v>
      </c>
      <c r="D230" s="38">
        <v>7406659</v>
      </c>
      <c r="E230" s="38">
        <v>12106</v>
      </c>
      <c r="F230" s="38">
        <v>9130</v>
      </c>
      <c r="G230" s="38">
        <v>12469</v>
      </c>
      <c r="H230" s="38">
        <v>11686</v>
      </c>
      <c r="I230" s="38">
        <v>11686</v>
      </c>
      <c r="J230" s="38">
        <v>7406659</v>
      </c>
      <c r="K230" s="38">
        <v>12106</v>
      </c>
      <c r="L230" s="38">
        <v>7406659</v>
      </c>
      <c r="M230" s="38">
        <v>7178702</v>
      </c>
    </row>
    <row r="231" spans="1:13" x14ac:dyDescent="0.2">
      <c r="A231" s="42">
        <v>16902</v>
      </c>
      <c r="B231" s="38">
        <v>27549</v>
      </c>
      <c r="C231" s="38">
        <v>9</v>
      </c>
      <c r="D231" s="38">
        <v>10842301</v>
      </c>
      <c r="E231" s="38">
        <v>11294</v>
      </c>
      <c r="F231" s="38">
        <v>9130</v>
      </c>
      <c r="G231" s="38">
        <v>11633</v>
      </c>
      <c r="H231" s="38">
        <v>11686</v>
      </c>
      <c r="I231" s="38">
        <v>11633</v>
      </c>
      <c r="J231" s="38">
        <v>10842301</v>
      </c>
      <c r="K231" s="38">
        <v>11294</v>
      </c>
      <c r="L231" s="38">
        <v>11167570</v>
      </c>
      <c r="M231" s="38">
        <v>10481275</v>
      </c>
    </row>
    <row r="232" spans="1:13" x14ac:dyDescent="0.2">
      <c r="A232" s="42">
        <v>17901</v>
      </c>
      <c r="B232" s="38">
        <v>27549</v>
      </c>
      <c r="C232" s="38">
        <v>9</v>
      </c>
      <c r="D232" s="38">
        <v>6768682</v>
      </c>
      <c r="E232" s="38">
        <v>32002</v>
      </c>
      <c r="F232" s="38">
        <v>9130</v>
      </c>
      <c r="G232" s="38">
        <v>32962</v>
      </c>
      <c r="H232" s="38">
        <v>11686</v>
      </c>
      <c r="I232" s="38">
        <v>11686</v>
      </c>
      <c r="J232" s="38">
        <v>3974322</v>
      </c>
      <c r="K232" s="38">
        <v>18790</v>
      </c>
      <c r="L232" s="38">
        <v>3974322</v>
      </c>
      <c r="M232" s="38">
        <v>6332658</v>
      </c>
    </row>
    <row r="233" spans="1:13" x14ac:dyDescent="0.2">
      <c r="A233" s="42">
        <v>18901</v>
      </c>
      <c r="B233" s="38">
        <v>27549</v>
      </c>
      <c r="C233" s="38">
        <v>9</v>
      </c>
      <c r="D233" s="38">
        <v>9779947</v>
      </c>
      <c r="E233" s="38">
        <v>10316</v>
      </c>
      <c r="F233" s="38">
        <v>9130</v>
      </c>
      <c r="G233" s="38">
        <v>10626</v>
      </c>
      <c r="H233" s="38">
        <v>11686</v>
      </c>
      <c r="I233" s="38">
        <v>10626</v>
      </c>
      <c r="J233" s="38">
        <v>9779947</v>
      </c>
      <c r="K233" s="38">
        <v>10316</v>
      </c>
      <c r="L233" s="38">
        <v>10073345</v>
      </c>
      <c r="M233" s="38">
        <v>10372190</v>
      </c>
    </row>
    <row r="234" spans="1:13" x14ac:dyDescent="0.2">
      <c r="A234" s="42">
        <v>18902</v>
      </c>
      <c r="B234" s="38">
        <v>27549</v>
      </c>
      <c r="C234" s="38">
        <v>9</v>
      </c>
      <c r="D234" s="38">
        <v>5070048</v>
      </c>
      <c r="E234" s="38">
        <v>11317</v>
      </c>
      <c r="F234" s="38">
        <v>9130</v>
      </c>
      <c r="G234" s="38">
        <v>11657</v>
      </c>
      <c r="H234" s="38">
        <v>11686</v>
      </c>
      <c r="I234" s="38">
        <v>11657</v>
      </c>
      <c r="J234" s="38">
        <v>5070048</v>
      </c>
      <c r="K234" s="38">
        <v>11317</v>
      </c>
      <c r="L234" s="38">
        <v>5222150</v>
      </c>
      <c r="M234" s="38">
        <v>5429538</v>
      </c>
    </row>
    <row r="235" spans="1:13" x14ac:dyDescent="0.2">
      <c r="A235" s="42">
        <v>18903</v>
      </c>
      <c r="B235" s="38">
        <v>27549</v>
      </c>
      <c r="C235" s="38">
        <v>9</v>
      </c>
      <c r="D235" s="38">
        <v>1665483</v>
      </c>
      <c r="E235" s="38">
        <v>13879</v>
      </c>
      <c r="F235" s="38">
        <v>9130</v>
      </c>
      <c r="G235" s="38">
        <v>14295</v>
      </c>
      <c r="H235" s="38">
        <v>11686</v>
      </c>
      <c r="I235" s="38">
        <v>11686</v>
      </c>
      <c r="J235" s="38">
        <v>1665483</v>
      </c>
      <c r="K235" s="38">
        <v>13879</v>
      </c>
      <c r="L235" s="38">
        <v>1665483</v>
      </c>
      <c r="M235" s="38">
        <v>1841954</v>
      </c>
    </row>
    <row r="236" spans="1:13" x14ac:dyDescent="0.2">
      <c r="A236" s="42">
        <v>18904</v>
      </c>
      <c r="B236" s="38">
        <v>27549</v>
      </c>
      <c r="C236" s="38">
        <v>9</v>
      </c>
      <c r="D236" s="38">
        <v>6226338</v>
      </c>
      <c r="E236" s="38">
        <v>10179</v>
      </c>
      <c r="F236" s="38">
        <v>9130</v>
      </c>
      <c r="G236" s="38">
        <v>10484</v>
      </c>
      <c r="H236" s="38">
        <v>11686</v>
      </c>
      <c r="I236" s="38">
        <v>10484</v>
      </c>
      <c r="J236" s="38">
        <v>6226338</v>
      </c>
      <c r="K236" s="38">
        <v>10179</v>
      </c>
      <c r="L236" s="38">
        <v>6413128</v>
      </c>
      <c r="M236" s="38">
        <v>7156607</v>
      </c>
    </row>
    <row r="237" spans="1:13" x14ac:dyDescent="0.2">
      <c r="A237" s="42">
        <v>18905</v>
      </c>
      <c r="B237" s="38">
        <v>27549</v>
      </c>
      <c r="C237" s="38">
        <v>9</v>
      </c>
      <c r="D237" s="38">
        <v>1861826</v>
      </c>
      <c r="E237" s="38">
        <v>10639</v>
      </c>
      <c r="F237" s="38">
        <v>9130</v>
      </c>
      <c r="G237" s="38">
        <v>10958</v>
      </c>
      <c r="H237" s="38">
        <v>11686</v>
      </c>
      <c r="I237" s="38">
        <v>10958</v>
      </c>
      <c r="J237" s="38">
        <v>1861826</v>
      </c>
      <c r="K237" s="38">
        <v>10639</v>
      </c>
      <c r="L237" s="38">
        <v>1917681</v>
      </c>
      <c r="M237" s="38">
        <v>2154886</v>
      </c>
    </row>
    <row r="238" spans="1:13" x14ac:dyDescent="0.2">
      <c r="A238" s="42">
        <v>18906</v>
      </c>
      <c r="B238" s="38">
        <v>27549</v>
      </c>
      <c r="C238" s="38">
        <v>9</v>
      </c>
      <c r="D238" s="38">
        <v>1662619</v>
      </c>
      <c r="E238" s="38">
        <v>12948</v>
      </c>
      <c r="F238" s="38">
        <v>9130</v>
      </c>
      <c r="G238" s="38">
        <v>13336</v>
      </c>
      <c r="H238" s="38">
        <v>11686</v>
      </c>
      <c r="I238" s="38">
        <v>11686</v>
      </c>
      <c r="J238" s="38">
        <v>1662619</v>
      </c>
      <c r="K238" s="38">
        <v>12948</v>
      </c>
      <c r="L238" s="38">
        <v>1662619</v>
      </c>
      <c r="M238" s="38">
        <v>1887330</v>
      </c>
    </row>
    <row r="239" spans="1:13" x14ac:dyDescent="0.2">
      <c r="A239" s="42">
        <v>18907</v>
      </c>
      <c r="B239" s="38">
        <v>27549</v>
      </c>
      <c r="C239" s="38">
        <v>9</v>
      </c>
      <c r="D239" s="38">
        <v>2276117</v>
      </c>
      <c r="E239" s="38">
        <v>11916</v>
      </c>
      <c r="F239" s="38">
        <v>9130</v>
      </c>
      <c r="G239" s="38">
        <v>12273</v>
      </c>
      <c r="H239" s="38">
        <v>11686</v>
      </c>
      <c r="I239" s="38">
        <v>11686</v>
      </c>
      <c r="J239" s="38">
        <v>2276117</v>
      </c>
      <c r="K239" s="38">
        <v>11916</v>
      </c>
      <c r="L239" s="38">
        <v>2276117</v>
      </c>
      <c r="M239" s="38">
        <v>2433455</v>
      </c>
    </row>
    <row r="240" spans="1:13" x14ac:dyDescent="0.2">
      <c r="A240" s="42">
        <v>18908</v>
      </c>
      <c r="B240" s="38">
        <v>27549</v>
      </c>
      <c r="C240" s="38">
        <v>9</v>
      </c>
      <c r="D240" s="38">
        <v>1653423</v>
      </c>
      <c r="E240" s="38">
        <v>13122</v>
      </c>
      <c r="F240" s="38">
        <v>9130</v>
      </c>
      <c r="G240" s="38">
        <v>13516</v>
      </c>
      <c r="H240" s="38">
        <v>11686</v>
      </c>
      <c r="I240" s="38">
        <v>11686</v>
      </c>
      <c r="J240" s="38">
        <v>1653423</v>
      </c>
      <c r="K240" s="38">
        <v>13122</v>
      </c>
      <c r="L240" s="38">
        <v>1653423</v>
      </c>
      <c r="M240" s="38">
        <v>1813388</v>
      </c>
    </row>
    <row r="241" spans="1:13" x14ac:dyDescent="0.2">
      <c r="A241" s="42">
        <v>19000</v>
      </c>
      <c r="B241" s="38">
        <v>27549</v>
      </c>
      <c r="C241" s="38">
        <v>9</v>
      </c>
      <c r="D241" s="38">
        <v>1295470</v>
      </c>
      <c r="E241" s="38">
        <v>0</v>
      </c>
      <c r="F241" s="38">
        <v>9130</v>
      </c>
      <c r="G241" s="38">
        <v>0</v>
      </c>
      <c r="H241" s="38">
        <v>11686</v>
      </c>
      <c r="I241" s="38">
        <v>11686</v>
      </c>
      <c r="J241" s="38">
        <v>1295470</v>
      </c>
      <c r="K241" s="38">
        <v>0</v>
      </c>
      <c r="L241" s="38">
        <v>0</v>
      </c>
      <c r="M241" s="38">
        <v>1295781</v>
      </c>
    </row>
    <row r="242" spans="1:13" x14ac:dyDescent="0.2">
      <c r="A242" s="42">
        <v>19901</v>
      </c>
      <c r="B242" s="38">
        <v>27549</v>
      </c>
      <c r="C242" s="38">
        <v>9</v>
      </c>
      <c r="D242" s="38">
        <v>8065180</v>
      </c>
      <c r="E242" s="38">
        <v>10973</v>
      </c>
      <c r="F242" s="38">
        <v>9130</v>
      </c>
      <c r="G242" s="38">
        <v>11302</v>
      </c>
      <c r="H242" s="38">
        <v>11686</v>
      </c>
      <c r="I242" s="38">
        <v>11302</v>
      </c>
      <c r="J242" s="38">
        <v>8065180</v>
      </c>
      <c r="K242" s="38">
        <v>10973</v>
      </c>
      <c r="L242" s="38">
        <v>8307135</v>
      </c>
      <c r="M242" s="38">
        <v>9008038</v>
      </c>
    </row>
    <row r="243" spans="1:13" x14ac:dyDescent="0.2">
      <c r="A243" s="42">
        <v>19902</v>
      </c>
      <c r="B243" s="38">
        <v>27549</v>
      </c>
      <c r="C243" s="38">
        <v>9</v>
      </c>
      <c r="D243" s="38">
        <v>8991108</v>
      </c>
      <c r="E243" s="38">
        <v>10335</v>
      </c>
      <c r="F243" s="38">
        <v>9130</v>
      </c>
      <c r="G243" s="38">
        <v>10645</v>
      </c>
      <c r="H243" s="38">
        <v>11686</v>
      </c>
      <c r="I243" s="38">
        <v>10645</v>
      </c>
      <c r="J243" s="38">
        <v>8991108</v>
      </c>
      <c r="K243" s="38">
        <v>10335</v>
      </c>
      <c r="L243" s="38">
        <v>9260841</v>
      </c>
      <c r="M243" s="38">
        <v>10375908</v>
      </c>
    </row>
    <row r="244" spans="1:13" x14ac:dyDescent="0.2">
      <c r="A244" s="42">
        <v>19903</v>
      </c>
      <c r="B244" s="38">
        <v>27549</v>
      </c>
      <c r="C244" s="38">
        <v>9</v>
      </c>
      <c r="D244" s="38">
        <v>4882179</v>
      </c>
      <c r="E244" s="38">
        <v>11313</v>
      </c>
      <c r="F244" s="38">
        <v>9130</v>
      </c>
      <c r="G244" s="38">
        <v>11652</v>
      </c>
      <c r="H244" s="38">
        <v>11686</v>
      </c>
      <c r="I244" s="38">
        <v>11652</v>
      </c>
      <c r="J244" s="38">
        <v>4882179</v>
      </c>
      <c r="K244" s="38">
        <v>11313</v>
      </c>
      <c r="L244" s="38">
        <v>5028644</v>
      </c>
      <c r="M244" s="38">
        <v>5573582</v>
      </c>
    </row>
    <row r="245" spans="1:13" x14ac:dyDescent="0.2">
      <c r="A245" s="42">
        <v>19905</v>
      </c>
      <c r="B245" s="38">
        <v>27549</v>
      </c>
      <c r="C245" s="38">
        <v>9</v>
      </c>
      <c r="D245" s="38">
        <v>12490702</v>
      </c>
      <c r="E245" s="38">
        <v>10590</v>
      </c>
      <c r="F245" s="38">
        <v>9130</v>
      </c>
      <c r="G245" s="38">
        <v>10908</v>
      </c>
      <c r="H245" s="38">
        <v>11686</v>
      </c>
      <c r="I245" s="38">
        <v>10908</v>
      </c>
      <c r="J245" s="38">
        <v>12490702</v>
      </c>
      <c r="K245" s="38">
        <v>10590</v>
      </c>
      <c r="L245" s="38">
        <v>12865423</v>
      </c>
      <c r="M245" s="38">
        <v>14117354</v>
      </c>
    </row>
    <row r="246" spans="1:13" x14ac:dyDescent="0.2">
      <c r="A246" s="42">
        <v>19906</v>
      </c>
      <c r="B246" s="38">
        <v>27549</v>
      </c>
      <c r="C246" s="38">
        <v>9</v>
      </c>
      <c r="D246" s="38">
        <v>10552098</v>
      </c>
      <c r="E246" s="38">
        <v>9844</v>
      </c>
      <c r="F246" s="38">
        <v>9130</v>
      </c>
      <c r="G246" s="38">
        <v>10139</v>
      </c>
      <c r="H246" s="38">
        <v>11686</v>
      </c>
      <c r="I246" s="38">
        <v>10139</v>
      </c>
      <c r="J246" s="38">
        <v>10552098</v>
      </c>
      <c r="K246" s="38">
        <v>9844</v>
      </c>
      <c r="L246" s="38">
        <v>10868661</v>
      </c>
      <c r="M246" s="38">
        <v>11864517</v>
      </c>
    </row>
    <row r="247" spans="1:13" x14ac:dyDescent="0.2">
      <c r="A247" s="42">
        <v>19907</v>
      </c>
      <c r="B247" s="38">
        <v>27549</v>
      </c>
      <c r="C247" s="38">
        <v>9</v>
      </c>
      <c r="D247" s="38">
        <v>59408449</v>
      </c>
      <c r="E247" s="38">
        <v>9140</v>
      </c>
      <c r="F247" s="38">
        <v>9130</v>
      </c>
      <c r="G247" s="38">
        <v>9414</v>
      </c>
      <c r="H247" s="38">
        <v>11686</v>
      </c>
      <c r="I247" s="38">
        <v>9414</v>
      </c>
      <c r="J247" s="38">
        <v>59408449</v>
      </c>
      <c r="K247" s="38">
        <v>9140</v>
      </c>
      <c r="L247" s="38">
        <v>61190702</v>
      </c>
      <c r="M247" s="38">
        <v>66686086</v>
      </c>
    </row>
    <row r="248" spans="1:13" x14ac:dyDescent="0.2">
      <c r="A248" s="42">
        <v>19908</v>
      </c>
      <c r="B248" s="38">
        <v>27549</v>
      </c>
      <c r="C248" s="38">
        <v>9</v>
      </c>
      <c r="D248" s="38">
        <v>21546905</v>
      </c>
      <c r="E248" s="38">
        <v>9816</v>
      </c>
      <c r="F248" s="38">
        <v>9130</v>
      </c>
      <c r="G248" s="38">
        <v>10111</v>
      </c>
      <c r="H248" s="38">
        <v>11686</v>
      </c>
      <c r="I248" s="38">
        <v>10111</v>
      </c>
      <c r="J248" s="38">
        <v>21546905</v>
      </c>
      <c r="K248" s="38">
        <v>9816</v>
      </c>
      <c r="L248" s="38">
        <v>22193312</v>
      </c>
      <c r="M248" s="38">
        <v>23883508</v>
      </c>
    </row>
    <row r="249" spans="1:13" x14ac:dyDescent="0.2">
      <c r="A249" s="42">
        <v>19909</v>
      </c>
      <c r="B249" s="38">
        <v>27549</v>
      </c>
      <c r="C249" s="38">
        <v>9</v>
      </c>
      <c r="D249" s="38">
        <v>5443322</v>
      </c>
      <c r="E249" s="38">
        <v>11897</v>
      </c>
      <c r="F249" s="38">
        <v>9130</v>
      </c>
      <c r="G249" s="38">
        <v>12254</v>
      </c>
      <c r="H249" s="38">
        <v>11686</v>
      </c>
      <c r="I249" s="38">
        <v>11686</v>
      </c>
      <c r="J249" s="38">
        <v>5443322</v>
      </c>
      <c r="K249" s="38">
        <v>11897</v>
      </c>
      <c r="L249" s="38">
        <v>5443322</v>
      </c>
      <c r="M249" s="38">
        <v>6286411</v>
      </c>
    </row>
    <row r="250" spans="1:13" x14ac:dyDescent="0.2">
      <c r="A250" s="42">
        <v>19910</v>
      </c>
      <c r="B250" s="38">
        <v>27549</v>
      </c>
      <c r="C250" s="38">
        <v>9</v>
      </c>
      <c r="D250" s="38">
        <v>1919395</v>
      </c>
      <c r="E250" s="38">
        <v>10783</v>
      </c>
      <c r="F250" s="38">
        <v>9130</v>
      </c>
      <c r="G250" s="38">
        <v>11107</v>
      </c>
      <c r="H250" s="38">
        <v>11686</v>
      </c>
      <c r="I250" s="38">
        <v>11107</v>
      </c>
      <c r="J250" s="38">
        <v>1919395</v>
      </c>
      <c r="K250" s="38">
        <v>10783</v>
      </c>
      <c r="L250" s="38">
        <v>1976977</v>
      </c>
      <c r="M250" s="38">
        <v>2259138</v>
      </c>
    </row>
    <row r="251" spans="1:13" x14ac:dyDescent="0.2">
      <c r="A251" s="42">
        <v>19911</v>
      </c>
      <c r="B251" s="38">
        <v>27549</v>
      </c>
      <c r="C251" s="38">
        <v>9</v>
      </c>
      <c r="D251" s="38">
        <v>4498512</v>
      </c>
      <c r="E251" s="38">
        <v>9088</v>
      </c>
      <c r="F251" s="38">
        <v>9130</v>
      </c>
      <c r="G251" s="38">
        <v>9361</v>
      </c>
      <c r="H251" s="38">
        <v>11686</v>
      </c>
      <c r="I251" s="38">
        <v>9361</v>
      </c>
      <c r="J251" s="38">
        <v>4498512</v>
      </c>
      <c r="K251" s="38">
        <v>9088</v>
      </c>
      <c r="L251" s="38">
        <v>4633467</v>
      </c>
      <c r="M251" s="38">
        <v>5183876</v>
      </c>
    </row>
    <row r="252" spans="1:13" x14ac:dyDescent="0.2">
      <c r="A252" s="42">
        <v>19912</v>
      </c>
      <c r="B252" s="38">
        <v>27549</v>
      </c>
      <c r="C252" s="38">
        <v>9</v>
      </c>
      <c r="D252" s="38">
        <v>17078158</v>
      </c>
      <c r="E252" s="38">
        <v>8359</v>
      </c>
      <c r="F252" s="38">
        <v>9130</v>
      </c>
      <c r="G252" s="38">
        <v>8610</v>
      </c>
      <c r="H252" s="38">
        <v>11686</v>
      </c>
      <c r="I252" s="38">
        <v>8610</v>
      </c>
      <c r="J252" s="38">
        <v>17078158</v>
      </c>
      <c r="K252" s="38">
        <v>8359</v>
      </c>
      <c r="L252" s="38">
        <v>17590503</v>
      </c>
      <c r="M252" s="38">
        <v>18965847</v>
      </c>
    </row>
    <row r="253" spans="1:13" x14ac:dyDescent="0.2">
      <c r="A253" s="42">
        <v>19913</v>
      </c>
      <c r="B253" s="38">
        <v>27549</v>
      </c>
      <c r="C253" s="38">
        <v>9</v>
      </c>
      <c r="D253" s="38">
        <v>918650</v>
      </c>
      <c r="E253" s="38">
        <v>12088</v>
      </c>
      <c r="F253" s="38">
        <v>9130</v>
      </c>
      <c r="G253" s="38">
        <v>12450</v>
      </c>
      <c r="H253" s="38">
        <v>11686</v>
      </c>
      <c r="I253" s="38">
        <v>11686</v>
      </c>
      <c r="J253" s="38">
        <v>918650</v>
      </c>
      <c r="K253" s="38">
        <v>12088</v>
      </c>
      <c r="L253" s="38">
        <v>918650</v>
      </c>
      <c r="M253" s="38">
        <v>1080424</v>
      </c>
    </row>
    <row r="254" spans="1:13" x14ac:dyDescent="0.2">
      <c r="A254" s="42">
        <v>19914</v>
      </c>
      <c r="B254" s="38">
        <v>27549</v>
      </c>
      <c r="C254" s="38">
        <v>9</v>
      </c>
      <c r="D254" s="38">
        <v>1147310</v>
      </c>
      <c r="E254" s="38">
        <v>12748</v>
      </c>
      <c r="F254" s="38">
        <v>9130</v>
      </c>
      <c r="G254" s="38">
        <v>13130</v>
      </c>
      <c r="H254" s="38">
        <v>11686</v>
      </c>
      <c r="I254" s="38">
        <v>11686</v>
      </c>
      <c r="J254" s="38">
        <v>1147310</v>
      </c>
      <c r="K254" s="38">
        <v>12748</v>
      </c>
      <c r="L254" s="38">
        <v>1147310</v>
      </c>
      <c r="M254" s="38">
        <v>1380691</v>
      </c>
    </row>
    <row r="255" spans="1:13" x14ac:dyDescent="0.2">
      <c r="A255" s="42">
        <v>20901</v>
      </c>
      <c r="B255" s="38">
        <v>27549</v>
      </c>
      <c r="C255" s="38">
        <v>9</v>
      </c>
      <c r="D255" s="38">
        <v>201267300</v>
      </c>
      <c r="E255" s="38">
        <v>7852</v>
      </c>
      <c r="F255" s="38">
        <v>9130</v>
      </c>
      <c r="G255" s="38">
        <v>8087</v>
      </c>
      <c r="H255" s="38">
        <v>11686</v>
      </c>
      <c r="I255" s="38">
        <v>8087</v>
      </c>
      <c r="J255" s="38">
        <v>201267300</v>
      </c>
      <c r="K255" s="38">
        <v>7852</v>
      </c>
      <c r="L255" s="38">
        <v>207305319</v>
      </c>
      <c r="M255" s="38">
        <v>219346303</v>
      </c>
    </row>
    <row r="256" spans="1:13" x14ac:dyDescent="0.2">
      <c r="A256" s="42">
        <v>20902</v>
      </c>
      <c r="B256" s="38">
        <v>27549</v>
      </c>
      <c r="C256" s="38">
        <v>9</v>
      </c>
      <c r="D256" s="38">
        <v>57788114</v>
      </c>
      <c r="E256" s="38">
        <v>8921</v>
      </c>
      <c r="F256" s="38">
        <v>9130</v>
      </c>
      <c r="G256" s="38">
        <v>9188</v>
      </c>
      <c r="H256" s="38">
        <v>11686</v>
      </c>
      <c r="I256" s="38">
        <v>9188</v>
      </c>
      <c r="J256" s="38">
        <v>57788114</v>
      </c>
      <c r="K256" s="38">
        <v>8921</v>
      </c>
      <c r="L256" s="38">
        <v>59521758</v>
      </c>
      <c r="M256" s="38">
        <v>57183447</v>
      </c>
    </row>
    <row r="257" spans="1:13" x14ac:dyDescent="0.2">
      <c r="A257" s="42">
        <v>20904</v>
      </c>
      <c r="B257" s="38">
        <v>27549</v>
      </c>
      <c r="C257" s="38">
        <v>9</v>
      </c>
      <c r="D257" s="38">
        <v>8600119</v>
      </c>
      <c r="E257" s="38">
        <v>11242</v>
      </c>
      <c r="F257" s="38">
        <v>9130</v>
      </c>
      <c r="G257" s="38">
        <v>11579</v>
      </c>
      <c r="H257" s="38">
        <v>11686</v>
      </c>
      <c r="I257" s="38">
        <v>11579</v>
      </c>
      <c r="J257" s="38">
        <v>8600119</v>
      </c>
      <c r="K257" s="38">
        <v>11242</v>
      </c>
      <c r="L257" s="38">
        <v>8858123</v>
      </c>
      <c r="M257" s="38">
        <v>8850667</v>
      </c>
    </row>
    <row r="258" spans="1:13" x14ac:dyDescent="0.2">
      <c r="A258" s="42">
        <v>20905</v>
      </c>
      <c r="B258" s="38">
        <v>27549</v>
      </c>
      <c r="C258" s="38">
        <v>9</v>
      </c>
      <c r="D258" s="38">
        <v>92176706</v>
      </c>
      <c r="E258" s="38">
        <v>7899</v>
      </c>
      <c r="F258" s="38">
        <v>9130</v>
      </c>
      <c r="G258" s="38">
        <v>8136</v>
      </c>
      <c r="H258" s="38">
        <v>11686</v>
      </c>
      <c r="I258" s="38">
        <v>8136</v>
      </c>
      <c r="J258" s="38">
        <v>92176706</v>
      </c>
      <c r="K258" s="38">
        <v>7899</v>
      </c>
      <c r="L258" s="38">
        <v>94942007</v>
      </c>
      <c r="M258" s="38">
        <v>102169761</v>
      </c>
    </row>
    <row r="259" spans="1:13" x14ac:dyDescent="0.2">
      <c r="A259" s="42">
        <v>20906</v>
      </c>
      <c r="B259" s="38">
        <v>27549</v>
      </c>
      <c r="C259" s="38">
        <v>9</v>
      </c>
      <c r="D259" s="38">
        <v>17196087</v>
      </c>
      <c r="E259" s="38">
        <v>9361</v>
      </c>
      <c r="F259" s="38">
        <v>9130</v>
      </c>
      <c r="G259" s="38">
        <v>9642</v>
      </c>
      <c r="H259" s="38">
        <v>11686</v>
      </c>
      <c r="I259" s="38">
        <v>9642</v>
      </c>
      <c r="J259" s="38">
        <v>17196087</v>
      </c>
      <c r="K259" s="38">
        <v>9361</v>
      </c>
      <c r="L259" s="38">
        <v>17711969</v>
      </c>
      <c r="M259" s="38">
        <v>18705309</v>
      </c>
    </row>
    <row r="260" spans="1:13" x14ac:dyDescent="0.2">
      <c r="A260" s="42">
        <v>20907</v>
      </c>
      <c r="B260" s="38">
        <v>27549</v>
      </c>
      <c r="C260" s="38">
        <v>9</v>
      </c>
      <c r="D260" s="38">
        <v>24296685</v>
      </c>
      <c r="E260" s="38">
        <v>8525</v>
      </c>
      <c r="F260" s="38">
        <v>9130</v>
      </c>
      <c r="G260" s="38">
        <v>8781</v>
      </c>
      <c r="H260" s="38">
        <v>11686</v>
      </c>
      <c r="I260" s="38">
        <v>8781</v>
      </c>
      <c r="J260" s="38">
        <v>24296685</v>
      </c>
      <c r="K260" s="38">
        <v>8525</v>
      </c>
      <c r="L260" s="38">
        <v>25025585</v>
      </c>
      <c r="M260" s="38">
        <v>25280500</v>
      </c>
    </row>
    <row r="261" spans="1:13" x14ac:dyDescent="0.2">
      <c r="A261" s="42">
        <v>20908</v>
      </c>
      <c r="B261" s="38">
        <v>27549</v>
      </c>
      <c r="C261" s="38">
        <v>9</v>
      </c>
      <c r="D261" s="38">
        <v>167473971</v>
      </c>
      <c r="E261" s="38">
        <v>8033</v>
      </c>
      <c r="F261" s="38">
        <v>9130</v>
      </c>
      <c r="G261" s="38">
        <v>8274</v>
      </c>
      <c r="H261" s="38">
        <v>11686</v>
      </c>
      <c r="I261" s="38">
        <v>8274</v>
      </c>
      <c r="J261" s="38">
        <v>167473971</v>
      </c>
      <c r="K261" s="38">
        <v>8033</v>
      </c>
      <c r="L261" s="38">
        <v>172498190</v>
      </c>
      <c r="M261" s="38">
        <v>169487055</v>
      </c>
    </row>
    <row r="262" spans="1:13" x14ac:dyDescent="0.2">
      <c r="A262" s="42">
        <v>20910</v>
      </c>
      <c r="B262" s="38">
        <v>27549</v>
      </c>
      <c r="C262" s="38">
        <v>9</v>
      </c>
      <c r="D262" s="38">
        <v>2204402</v>
      </c>
      <c r="E262" s="38">
        <v>14954</v>
      </c>
      <c r="F262" s="38">
        <v>9130</v>
      </c>
      <c r="G262" s="38">
        <v>15402</v>
      </c>
      <c r="H262" s="38">
        <v>11686</v>
      </c>
      <c r="I262" s="38">
        <v>11686</v>
      </c>
      <c r="J262" s="38">
        <v>2204402</v>
      </c>
      <c r="K262" s="38">
        <v>14954</v>
      </c>
      <c r="L262" s="38">
        <v>2204402</v>
      </c>
      <c r="M262" s="38">
        <v>2181287</v>
      </c>
    </row>
    <row r="263" spans="1:13" x14ac:dyDescent="0.2">
      <c r="A263" s="42">
        <v>21803</v>
      </c>
      <c r="B263" s="38">
        <v>27549</v>
      </c>
      <c r="C263" s="38">
        <v>9</v>
      </c>
      <c r="D263" s="38">
        <v>3259045</v>
      </c>
      <c r="E263" s="38">
        <v>10769</v>
      </c>
      <c r="F263" s="38">
        <v>9130</v>
      </c>
      <c r="G263" s="38">
        <v>11092</v>
      </c>
      <c r="H263" s="38">
        <v>11686</v>
      </c>
      <c r="I263" s="38">
        <v>11092</v>
      </c>
      <c r="J263" s="38">
        <v>3259045</v>
      </c>
      <c r="K263" s="38">
        <v>10769</v>
      </c>
      <c r="L263" s="38">
        <v>3356816</v>
      </c>
      <c r="M263" s="38">
        <v>3501876</v>
      </c>
    </row>
    <row r="264" spans="1:13" x14ac:dyDescent="0.2">
      <c r="A264" s="42">
        <v>21805</v>
      </c>
      <c r="B264" s="38">
        <v>27549</v>
      </c>
      <c r="C264" s="38">
        <v>9</v>
      </c>
      <c r="D264" s="38">
        <v>7450996</v>
      </c>
      <c r="E264" s="38">
        <v>10214</v>
      </c>
      <c r="F264" s="38">
        <v>9130</v>
      </c>
      <c r="G264" s="38">
        <v>10521</v>
      </c>
      <c r="H264" s="38">
        <v>11686</v>
      </c>
      <c r="I264" s="38">
        <v>10521</v>
      </c>
      <c r="J264" s="38">
        <v>7450996</v>
      </c>
      <c r="K264" s="38">
        <v>10214</v>
      </c>
      <c r="L264" s="38">
        <v>7674526</v>
      </c>
      <c r="M264" s="38">
        <v>7793662</v>
      </c>
    </row>
    <row r="265" spans="1:13" x14ac:dyDescent="0.2">
      <c r="A265" s="42">
        <v>21901</v>
      </c>
      <c r="B265" s="38">
        <v>27549</v>
      </c>
      <c r="C265" s="38">
        <v>9</v>
      </c>
      <c r="D265" s="38">
        <v>101997532</v>
      </c>
      <c r="E265" s="38">
        <v>7744</v>
      </c>
      <c r="F265" s="38">
        <v>9130</v>
      </c>
      <c r="G265" s="38">
        <v>7976</v>
      </c>
      <c r="H265" s="38">
        <v>11686</v>
      </c>
      <c r="I265" s="38">
        <v>7976</v>
      </c>
      <c r="J265" s="38">
        <v>101997532</v>
      </c>
      <c r="K265" s="38">
        <v>7744</v>
      </c>
      <c r="L265" s="38">
        <v>105057458</v>
      </c>
      <c r="M265" s="38">
        <v>109220215</v>
      </c>
    </row>
    <row r="266" spans="1:13" x14ac:dyDescent="0.2">
      <c r="A266" s="42">
        <v>21902</v>
      </c>
      <c r="B266" s="38">
        <v>27549</v>
      </c>
      <c r="C266" s="38">
        <v>9</v>
      </c>
      <c r="D266" s="38">
        <v>136835867</v>
      </c>
      <c r="E266" s="38">
        <v>9184</v>
      </c>
      <c r="F266" s="38">
        <v>9130</v>
      </c>
      <c r="G266" s="38">
        <v>9459</v>
      </c>
      <c r="H266" s="38">
        <v>11686</v>
      </c>
      <c r="I266" s="38">
        <v>9459</v>
      </c>
      <c r="J266" s="38">
        <v>136835867</v>
      </c>
      <c r="K266" s="38">
        <v>9184</v>
      </c>
      <c r="L266" s="38">
        <v>140940943</v>
      </c>
      <c r="M266" s="38">
        <v>143420974</v>
      </c>
    </row>
    <row r="267" spans="1:13" x14ac:dyDescent="0.2">
      <c r="A267" s="42">
        <v>22004</v>
      </c>
      <c r="B267" s="38">
        <v>27549</v>
      </c>
      <c r="C267" s="38">
        <v>9</v>
      </c>
      <c r="D267" s="38">
        <v>1773098</v>
      </c>
      <c r="E267" s="38">
        <v>17457</v>
      </c>
      <c r="F267" s="38">
        <v>9130</v>
      </c>
      <c r="G267" s="38">
        <v>17980</v>
      </c>
      <c r="H267" s="38">
        <v>11686</v>
      </c>
      <c r="I267" s="38">
        <v>11686</v>
      </c>
      <c r="J267" s="38">
        <v>1773098</v>
      </c>
      <c r="K267" s="38">
        <v>17457</v>
      </c>
      <c r="L267" s="38">
        <v>1773098</v>
      </c>
      <c r="M267" s="38">
        <v>1799141</v>
      </c>
    </row>
    <row r="268" spans="1:13" x14ac:dyDescent="0.2">
      <c r="A268" s="42">
        <v>22901</v>
      </c>
      <c r="B268" s="38">
        <v>27549</v>
      </c>
      <c r="C268" s="38">
        <v>9</v>
      </c>
      <c r="D268" s="38">
        <v>10250664</v>
      </c>
      <c r="E268" s="38">
        <v>10887</v>
      </c>
      <c r="F268" s="38">
        <v>9130</v>
      </c>
      <c r="G268" s="38">
        <v>11214</v>
      </c>
      <c r="H268" s="38">
        <v>11686</v>
      </c>
      <c r="I268" s="38">
        <v>11214</v>
      </c>
      <c r="J268" s="38">
        <v>10250664</v>
      </c>
      <c r="K268" s="38">
        <v>10887</v>
      </c>
      <c r="L268" s="38">
        <v>10558183</v>
      </c>
      <c r="M268" s="38">
        <v>9530703</v>
      </c>
    </row>
    <row r="269" spans="1:13" x14ac:dyDescent="0.2">
      <c r="A269" s="42">
        <v>22902</v>
      </c>
      <c r="B269" s="38">
        <v>27549</v>
      </c>
      <c r="C269" s="38">
        <v>9</v>
      </c>
      <c r="D269" s="38">
        <v>1532243</v>
      </c>
      <c r="E269" s="38">
        <v>29927</v>
      </c>
      <c r="F269" s="38">
        <v>9130</v>
      </c>
      <c r="G269" s="38">
        <v>30824</v>
      </c>
      <c r="H269" s="38">
        <v>11686</v>
      </c>
      <c r="I269" s="38">
        <v>11686</v>
      </c>
      <c r="J269" s="38">
        <v>1532243</v>
      </c>
      <c r="K269" s="38">
        <v>29927</v>
      </c>
      <c r="L269" s="38">
        <v>1532243</v>
      </c>
      <c r="M269" s="38">
        <v>1647347</v>
      </c>
    </row>
    <row r="270" spans="1:13" x14ac:dyDescent="0.2">
      <c r="A270" s="42">
        <v>22903</v>
      </c>
      <c r="B270" s="38">
        <v>27549</v>
      </c>
      <c r="C270" s="38">
        <v>9</v>
      </c>
      <c r="D270" s="38">
        <v>737581</v>
      </c>
      <c r="E270" s="38">
        <v>56737</v>
      </c>
      <c r="F270" s="38">
        <v>9130</v>
      </c>
      <c r="G270" s="38">
        <v>58439</v>
      </c>
      <c r="H270" s="38">
        <v>11686</v>
      </c>
      <c r="I270" s="38">
        <v>11686</v>
      </c>
      <c r="J270" s="38">
        <v>737581</v>
      </c>
      <c r="K270" s="38">
        <v>56737</v>
      </c>
      <c r="L270" s="38">
        <v>737581</v>
      </c>
      <c r="M270" s="38">
        <v>847026</v>
      </c>
    </row>
    <row r="271" spans="1:13" x14ac:dyDescent="0.2">
      <c r="A271" s="42">
        <v>23902</v>
      </c>
      <c r="B271" s="38">
        <v>27549</v>
      </c>
      <c r="C271" s="38">
        <v>9</v>
      </c>
      <c r="D271" s="38">
        <v>2402660</v>
      </c>
      <c r="E271" s="38">
        <v>12987</v>
      </c>
      <c r="F271" s="38">
        <v>9130</v>
      </c>
      <c r="G271" s="38">
        <v>13377</v>
      </c>
      <c r="H271" s="38">
        <v>11686</v>
      </c>
      <c r="I271" s="38">
        <v>11686</v>
      </c>
      <c r="J271" s="38">
        <v>2402660</v>
      </c>
      <c r="K271" s="38">
        <v>12987</v>
      </c>
      <c r="L271" s="38">
        <v>2402660</v>
      </c>
      <c r="M271" s="38">
        <v>2359780</v>
      </c>
    </row>
    <row r="272" spans="1:13" x14ac:dyDescent="0.2">
      <c r="A272" s="42">
        <v>24901</v>
      </c>
      <c r="B272" s="38">
        <v>27549</v>
      </c>
      <c r="C272" s="38">
        <v>9</v>
      </c>
      <c r="D272" s="38">
        <v>14599817</v>
      </c>
      <c r="E272" s="38">
        <v>10304</v>
      </c>
      <c r="F272" s="38">
        <v>9130</v>
      </c>
      <c r="G272" s="38">
        <v>10613</v>
      </c>
      <c r="H272" s="38">
        <v>11686</v>
      </c>
      <c r="I272" s="38">
        <v>10613</v>
      </c>
      <c r="J272" s="38">
        <v>14599817</v>
      </c>
      <c r="K272" s="38">
        <v>10304</v>
      </c>
      <c r="L272" s="38">
        <v>15037812</v>
      </c>
      <c r="M272" s="38">
        <v>15317846</v>
      </c>
    </row>
    <row r="273" spans="1:13" x14ac:dyDescent="0.2">
      <c r="A273" s="42">
        <v>25901</v>
      </c>
      <c r="B273" s="38">
        <v>27549</v>
      </c>
      <c r="C273" s="38">
        <v>9</v>
      </c>
      <c r="D273" s="38">
        <v>8174436</v>
      </c>
      <c r="E273" s="38">
        <v>10004</v>
      </c>
      <c r="F273" s="38">
        <v>9130</v>
      </c>
      <c r="G273" s="38">
        <v>10304</v>
      </c>
      <c r="H273" s="38">
        <v>11686</v>
      </c>
      <c r="I273" s="38">
        <v>10304</v>
      </c>
      <c r="J273" s="38">
        <v>8174436</v>
      </c>
      <c r="K273" s="38">
        <v>10004</v>
      </c>
      <c r="L273" s="38">
        <v>8419669</v>
      </c>
      <c r="M273" s="38">
        <v>9109215</v>
      </c>
    </row>
    <row r="274" spans="1:13" x14ac:dyDescent="0.2">
      <c r="A274" s="42">
        <v>25902</v>
      </c>
      <c r="B274" s="38">
        <v>27549</v>
      </c>
      <c r="C274" s="38">
        <v>9</v>
      </c>
      <c r="D274" s="38">
        <v>28364373</v>
      </c>
      <c r="E274" s="38">
        <v>8404</v>
      </c>
      <c r="F274" s="38">
        <v>9130</v>
      </c>
      <c r="G274" s="38">
        <v>8656</v>
      </c>
      <c r="H274" s="38">
        <v>11686</v>
      </c>
      <c r="I274" s="38">
        <v>8656</v>
      </c>
      <c r="J274" s="38">
        <v>28364373</v>
      </c>
      <c r="K274" s="38">
        <v>8404</v>
      </c>
      <c r="L274" s="38">
        <v>29215304</v>
      </c>
      <c r="M274" s="38">
        <v>30099405</v>
      </c>
    </row>
    <row r="275" spans="1:13" x14ac:dyDescent="0.2">
      <c r="A275" s="42">
        <v>25904</v>
      </c>
      <c r="B275" s="38">
        <v>27549</v>
      </c>
      <c r="C275" s="38">
        <v>9</v>
      </c>
      <c r="D275" s="38">
        <v>2047582</v>
      </c>
      <c r="E275" s="38">
        <v>11768</v>
      </c>
      <c r="F275" s="38">
        <v>9130</v>
      </c>
      <c r="G275" s="38">
        <v>12121</v>
      </c>
      <c r="H275" s="38">
        <v>11686</v>
      </c>
      <c r="I275" s="38">
        <v>11686</v>
      </c>
      <c r="J275" s="38">
        <v>2047582</v>
      </c>
      <c r="K275" s="38">
        <v>11768</v>
      </c>
      <c r="L275" s="38">
        <v>2047582</v>
      </c>
      <c r="M275" s="38">
        <v>2070100</v>
      </c>
    </row>
    <row r="276" spans="1:13" x14ac:dyDescent="0.2">
      <c r="A276" s="42">
        <v>25905</v>
      </c>
      <c r="B276" s="38">
        <v>27549</v>
      </c>
      <c r="C276" s="38">
        <v>9</v>
      </c>
      <c r="D276" s="38">
        <v>2671157</v>
      </c>
      <c r="E276" s="38">
        <v>11614</v>
      </c>
      <c r="F276" s="38">
        <v>9130</v>
      </c>
      <c r="G276" s="38">
        <v>11962</v>
      </c>
      <c r="H276" s="38">
        <v>11686</v>
      </c>
      <c r="I276" s="38">
        <v>11686</v>
      </c>
      <c r="J276" s="38">
        <v>2671157</v>
      </c>
      <c r="K276" s="38">
        <v>11614</v>
      </c>
      <c r="L276" s="38">
        <v>2687732</v>
      </c>
      <c r="M276" s="38">
        <v>2703036</v>
      </c>
    </row>
    <row r="277" spans="1:13" x14ac:dyDescent="0.2">
      <c r="A277" s="42">
        <v>25906</v>
      </c>
      <c r="B277" s="38">
        <v>27549</v>
      </c>
      <c r="C277" s="38">
        <v>9</v>
      </c>
      <c r="D277" s="38">
        <v>2181031</v>
      </c>
      <c r="E277" s="38">
        <v>11726</v>
      </c>
      <c r="F277" s="38">
        <v>9130</v>
      </c>
      <c r="G277" s="38">
        <v>12078</v>
      </c>
      <c r="H277" s="38">
        <v>11686</v>
      </c>
      <c r="I277" s="38">
        <v>11686</v>
      </c>
      <c r="J277" s="38">
        <v>2181031</v>
      </c>
      <c r="K277" s="38">
        <v>11726</v>
      </c>
      <c r="L277" s="38">
        <v>2181031</v>
      </c>
      <c r="M277" s="38">
        <v>2319379</v>
      </c>
    </row>
    <row r="278" spans="1:13" x14ac:dyDescent="0.2">
      <c r="A278" s="42">
        <v>25908</v>
      </c>
      <c r="B278" s="38">
        <v>27549</v>
      </c>
      <c r="C278" s="38">
        <v>9</v>
      </c>
      <c r="D278" s="38">
        <v>2567607</v>
      </c>
      <c r="E278" s="38">
        <v>12838</v>
      </c>
      <c r="F278" s="38">
        <v>9130</v>
      </c>
      <c r="G278" s="38">
        <v>13223</v>
      </c>
      <c r="H278" s="38">
        <v>11686</v>
      </c>
      <c r="I278" s="38">
        <v>11686</v>
      </c>
      <c r="J278" s="38">
        <v>2567607</v>
      </c>
      <c r="K278" s="38">
        <v>12838</v>
      </c>
      <c r="L278" s="38">
        <v>2567607</v>
      </c>
      <c r="M278" s="38">
        <v>2738319</v>
      </c>
    </row>
    <row r="279" spans="1:13" x14ac:dyDescent="0.2">
      <c r="A279" s="42">
        <v>25909</v>
      </c>
      <c r="B279" s="38">
        <v>27549</v>
      </c>
      <c r="C279" s="38">
        <v>9</v>
      </c>
      <c r="D279" s="38">
        <v>10957633</v>
      </c>
      <c r="E279" s="38">
        <v>9654</v>
      </c>
      <c r="F279" s="38">
        <v>9130</v>
      </c>
      <c r="G279" s="38">
        <v>9944</v>
      </c>
      <c r="H279" s="38">
        <v>11686</v>
      </c>
      <c r="I279" s="38">
        <v>9944</v>
      </c>
      <c r="J279" s="38">
        <v>10957633</v>
      </c>
      <c r="K279" s="38">
        <v>9654</v>
      </c>
      <c r="L279" s="38">
        <v>11286362</v>
      </c>
      <c r="M279" s="38">
        <v>12349989</v>
      </c>
    </row>
    <row r="280" spans="1:13" x14ac:dyDescent="0.2">
      <c r="A280" s="42">
        <v>26901</v>
      </c>
      <c r="B280" s="38">
        <v>27549</v>
      </c>
      <c r="C280" s="38">
        <v>9</v>
      </c>
      <c r="D280" s="38">
        <v>18536673</v>
      </c>
      <c r="E280" s="38">
        <v>10904</v>
      </c>
      <c r="F280" s="38">
        <v>9130</v>
      </c>
      <c r="G280" s="38">
        <v>11231</v>
      </c>
      <c r="H280" s="38">
        <v>11686</v>
      </c>
      <c r="I280" s="38">
        <v>11231</v>
      </c>
      <c r="J280" s="38">
        <v>18536673</v>
      </c>
      <c r="K280" s="38">
        <v>10904</v>
      </c>
      <c r="L280" s="38">
        <v>19092773</v>
      </c>
      <c r="M280" s="38">
        <v>15971835</v>
      </c>
    </row>
    <row r="281" spans="1:13" x14ac:dyDescent="0.2">
      <c r="A281" s="42">
        <v>26902</v>
      </c>
      <c r="B281" s="38">
        <v>27549</v>
      </c>
      <c r="C281" s="38">
        <v>9</v>
      </c>
      <c r="D281" s="38">
        <v>5478350</v>
      </c>
      <c r="E281" s="38">
        <v>11319</v>
      </c>
      <c r="F281" s="38">
        <v>9130</v>
      </c>
      <c r="G281" s="38">
        <v>11658</v>
      </c>
      <c r="H281" s="38">
        <v>11686</v>
      </c>
      <c r="I281" s="38">
        <v>11658</v>
      </c>
      <c r="J281" s="38">
        <v>5478350</v>
      </c>
      <c r="K281" s="38">
        <v>11319</v>
      </c>
      <c r="L281" s="38">
        <v>5642700</v>
      </c>
      <c r="M281" s="38">
        <v>5792788</v>
      </c>
    </row>
    <row r="282" spans="1:13" x14ac:dyDescent="0.2">
      <c r="A282" s="42">
        <v>26903</v>
      </c>
      <c r="B282" s="38">
        <v>27549</v>
      </c>
      <c r="C282" s="38">
        <v>9</v>
      </c>
      <c r="D282" s="38">
        <v>6886578</v>
      </c>
      <c r="E282" s="38">
        <v>14258</v>
      </c>
      <c r="F282" s="38">
        <v>9130</v>
      </c>
      <c r="G282" s="38">
        <v>14686</v>
      </c>
      <c r="H282" s="38">
        <v>11686</v>
      </c>
      <c r="I282" s="38">
        <v>11686</v>
      </c>
      <c r="J282" s="38">
        <v>6886578</v>
      </c>
      <c r="K282" s="38">
        <v>14258</v>
      </c>
      <c r="L282" s="38">
        <v>6886578</v>
      </c>
      <c r="M282" s="38">
        <v>6613264</v>
      </c>
    </row>
    <row r="283" spans="1:13" x14ac:dyDescent="0.2">
      <c r="A283" s="42">
        <v>27903</v>
      </c>
      <c r="B283" s="38">
        <v>27549</v>
      </c>
      <c r="C283" s="38">
        <v>9</v>
      </c>
      <c r="D283" s="38">
        <v>29581589</v>
      </c>
      <c r="E283" s="38">
        <v>9686</v>
      </c>
      <c r="F283" s="38">
        <v>9130</v>
      </c>
      <c r="G283" s="38">
        <v>9977</v>
      </c>
      <c r="H283" s="38">
        <v>11686</v>
      </c>
      <c r="I283" s="38">
        <v>9977</v>
      </c>
      <c r="J283" s="38">
        <v>29581589</v>
      </c>
      <c r="K283" s="38">
        <v>9686</v>
      </c>
      <c r="L283" s="38">
        <v>30469037</v>
      </c>
      <c r="M283" s="38">
        <v>30054520</v>
      </c>
    </row>
    <row r="284" spans="1:13" x14ac:dyDescent="0.2">
      <c r="A284" s="42">
        <v>27904</v>
      </c>
      <c r="B284" s="38">
        <v>27549</v>
      </c>
      <c r="C284" s="38">
        <v>9</v>
      </c>
      <c r="D284" s="38">
        <v>36251568</v>
      </c>
      <c r="E284" s="38">
        <v>9252</v>
      </c>
      <c r="F284" s="38">
        <v>9130</v>
      </c>
      <c r="G284" s="38">
        <v>9530</v>
      </c>
      <c r="H284" s="38">
        <v>11686</v>
      </c>
      <c r="I284" s="38">
        <v>9530</v>
      </c>
      <c r="J284" s="38">
        <v>36251568</v>
      </c>
      <c r="K284" s="38">
        <v>9252</v>
      </c>
      <c r="L284" s="38">
        <v>37339115</v>
      </c>
      <c r="M284" s="38">
        <v>37905898</v>
      </c>
    </row>
    <row r="285" spans="1:13" x14ac:dyDescent="0.2">
      <c r="A285" s="42">
        <v>28902</v>
      </c>
      <c r="B285" s="38">
        <v>27549</v>
      </c>
      <c r="C285" s="38">
        <v>9</v>
      </c>
      <c r="D285" s="38">
        <v>46485202</v>
      </c>
      <c r="E285" s="38">
        <v>8045</v>
      </c>
      <c r="F285" s="38">
        <v>9130</v>
      </c>
      <c r="G285" s="38">
        <v>8286</v>
      </c>
      <c r="H285" s="38">
        <v>11686</v>
      </c>
      <c r="I285" s="38">
        <v>8286</v>
      </c>
      <c r="J285" s="38">
        <v>46485202</v>
      </c>
      <c r="K285" s="38">
        <v>8045</v>
      </c>
      <c r="L285" s="38">
        <v>47879758</v>
      </c>
      <c r="M285" s="38">
        <v>52287890</v>
      </c>
    </row>
    <row r="286" spans="1:13" x14ac:dyDescent="0.2">
      <c r="A286" s="42">
        <v>28903</v>
      </c>
      <c r="B286" s="38">
        <v>27549</v>
      </c>
      <c r="C286" s="38">
        <v>9</v>
      </c>
      <c r="D286" s="38">
        <v>12419251</v>
      </c>
      <c r="E286" s="38">
        <v>9581</v>
      </c>
      <c r="F286" s="38">
        <v>9130</v>
      </c>
      <c r="G286" s="38">
        <v>9869</v>
      </c>
      <c r="H286" s="38">
        <v>11686</v>
      </c>
      <c r="I286" s="38">
        <v>9869</v>
      </c>
      <c r="J286" s="38">
        <v>12419251</v>
      </c>
      <c r="K286" s="38">
        <v>9581</v>
      </c>
      <c r="L286" s="38">
        <v>12791828</v>
      </c>
      <c r="M286" s="38">
        <v>13264317</v>
      </c>
    </row>
    <row r="287" spans="1:13" x14ac:dyDescent="0.2">
      <c r="A287" s="42">
        <v>28906</v>
      </c>
      <c r="B287" s="38">
        <v>27549</v>
      </c>
      <c r="C287" s="38">
        <v>9</v>
      </c>
      <c r="D287" s="38">
        <v>2191105</v>
      </c>
      <c r="E287" s="38">
        <v>11011</v>
      </c>
      <c r="F287" s="38">
        <v>9130</v>
      </c>
      <c r="G287" s="38">
        <v>11341</v>
      </c>
      <c r="H287" s="38">
        <v>11686</v>
      </c>
      <c r="I287" s="38">
        <v>11341</v>
      </c>
      <c r="J287" s="38">
        <v>2191105</v>
      </c>
      <c r="K287" s="38">
        <v>11011</v>
      </c>
      <c r="L287" s="38">
        <v>2256838</v>
      </c>
      <c r="M287" s="38">
        <v>2432369</v>
      </c>
    </row>
    <row r="288" spans="1:13" x14ac:dyDescent="0.2">
      <c r="A288" s="42">
        <v>29901</v>
      </c>
      <c r="B288" s="38">
        <v>27549</v>
      </c>
      <c r="C288" s="38">
        <v>9</v>
      </c>
      <c r="D288" s="38">
        <v>31520622</v>
      </c>
      <c r="E288" s="38">
        <v>9139</v>
      </c>
      <c r="F288" s="38">
        <v>9130</v>
      </c>
      <c r="G288" s="38">
        <v>9413</v>
      </c>
      <c r="H288" s="38">
        <v>11686</v>
      </c>
      <c r="I288" s="38">
        <v>9413</v>
      </c>
      <c r="J288" s="38">
        <v>31520622</v>
      </c>
      <c r="K288" s="38">
        <v>9139</v>
      </c>
      <c r="L288" s="38">
        <v>32466240</v>
      </c>
      <c r="M288" s="38">
        <v>31762573</v>
      </c>
    </row>
    <row r="289" spans="1:13" x14ac:dyDescent="0.2">
      <c r="A289" s="42">
        <v>30901</v>
      </c>
      <c r="B289" s="38">
        <v>27549</v>
      </c>
      <c r="C289" s="38">
        <v>9</v>
      </c>
      <c r="D289" s="38">
        <v>4399864</v>
      </c>
      <c r="E289" s="38">
        <v>13836</v>
      </c>
      <c r="F289" s="38">
        <v>9130</v>
      </c>
      <c r="G289" s="38">
        <v>14251</v>
      </c>
      <c r="H289" s="38">
        <v>11686</v>
      </c>
      <c r="I289" s="38">
        <v>11686</v>
      </c>
      <c r="J289" s="38">
        <v>4399864</v>
      </c>
      <c r="K289" s="38">
        <v>13836</v>
      </c>
      <c r="L289" s="38">
        <v>4399864</v>
      </c>
      <c r="M289" s="38">
        <v>4312109</v>
      </c>
    </row>
    <row r="290" spans="1:13" x14ac:dyDescent="0.2">
      <c r="A290" s="42">
        <v>30902</v>
      </c>
      <c r="B290" s="38">
        <v>27549</v>
      </c>
      <c r="C290" s="38">
        <v>9</v>
      </c>
      <c r="D290" s="38">
        <v>12668883</v>
      </c>
      <c r="E290" s="38">
        <v>9469</v>
      </c>
      <c r="F290" s="38">
        <v>9130</v>
      </c>
      <c r="G290" s="38">
        <v>9753</v>
      </c>
      <c r="H290" s="38">
        <v>11686</v>
      </c>
      <c r="I290" s="38">
        <v>9753</v>
      </c>
      <c r="J290" s="38">
        <v>12668883</v>
      </c>
      <c r="K290" s="38">
        <v>9469</v>
      </c>
      <c r="L290" s="38">
        <v>13048950</v>
      </c>
      <c r="M290" s="38">
        <v>13823470</v>
      </c>
    </row>
    <row r="291" spans="1:13" x14ac:dyDescent="0.2">
      <c r="A291" s="42">
        <v>30903</v>
      </c>
      <c r="B291" s="38">
        <v>27549</v>
      </c>
      <c r="C291" s="38">
        <v>9</v>
      </c>
      <c r="D291" s="38">
        <v>3701630</v>
      </c>
      <c r="E291" s="38">
        <v>14140</v>
      </c>
      <c r="F291" s="38">
        <v>9130</v>
      </c>
      <c r="G291" s="38">
        <v>14564</v>
      </c>
      <c r="H291" s="38">
        <v>11686</v>
      </c>
      <c r="I291" s="38">
        <v>11686</v>
      </c>
      <c r="J291" s="38">
        <v>3701630</v>
      </c>
      <c r="K291" s="38">
        <v>14140</v>
      </c>
      <c r="L291" s="38">
        <v>3701630</v>
      </c>
      <c r="M291" s="38">
        <v>3674517</v>
      </c>
    </row>
    <row r="292" spans="1:13" x14ac:dyDescent="0.2">
      <c r="A292" s="42">
        <v>30906</v>
      </c>
      <c r="B292" s="38">
        <v>27549</v>
      </c>
      <c r="C292" s="38">
        <v>9</v>
      </c>
      <c r="D292" s="38">
        <v>4692089</v>
      </c>
      <c r="E292" s="38">
        <v>12855</v>
      </c>
      <c r="F292" s="38">
        <v>9130</v>
      </c>
      <c r="G292" s="38">
        <v>13241</v>
      </c>
      <c r="H292" s="38">
        <v>11686</v>
      </c>
      <c r="I292" s="38">
        <v>11686</v>
      </c>
      <c r="J292" s="38">
        <v>4692089</v>
      </c>
      <c r="K292" s="38">
        <v>12855</v>
      </c>
      <c r="L292" s="38">
        <v>4692089</v>
      </c>
      <c r="M292" s="38">
        <v>5385947</v>
      </c>
    </row>
    <row r="293" spans="1:13" x14ac:dyDescent="0.2">
      <c r="A293" s="42">
        <v>31505</v>
      </c>
      <c r="B293" s="38">
        <v>27549</v>
      </c>
      <c r="C293" s="38">
        <v>9</v>
      </c>
      <c r="D293" s="38">
        <v>1389060</v>
      </c>
      <c r="E293" s="38">
        <v>8341</v>
      </c>
      <c r="F293" s="38">
        <v>9130</v>
      </c>
      <c r="G293" s="38">
        <v>8591</v>
      </c>
      <c r="H293" s="38">
        <v>11686</v>
      </c>
      <c r="I293" s="38">
        <v>8591</v>
      </c>
      <c r="J293" s="38">
        <v>1389060</v>
      </c>
      <c r="K293" s="38">
        <v>8341</v>
      </c>
      <c r="L293" s="38">
        <v>1430732</v>
      </c>
      <c r="M293" s="38">
        <v>1615643</v>
      </c>
    </row>
    <row r="294" spans="1:13" x14ac:dyDescent="0.2">
      <c r="A294" s="42">
        <v>31901</v>
      </c>
      <c r="B294" s="38">
        <v>27549</v>
      </c>
      <c r="C294" s="38">
        <v>9</v>
      </c>
      <c r="D294" s="38">
        <v>406116199</v>
      </c>
      <c r="E294" s="38">
        <v>10276</v>
      </c>
      <c r="F294" s="38">
        <v>9130</v>
      </c>
      <c r="G294" s="38">
        <v>10584</v>
      </c>
      <c r="H294" s="38">
        <v>11686</v>
      </c>
      <c r="I294" s="38">
        <v>10584</v>
      </c>
      <c r="J294" s="38">
        <v>406116199</v>
      </c>
      <c r="K294" s="38">
        <v>10276</v>
      </c>
      <c r="L294" s="38">
        <v>418299685</v>
      </c>
      <c r="M294" s="38">
        <v>431342707</v>
      </c>
    </row>
    <row r="295" spans="1:13" x14ac:dyDescent="0.2">
      <c r="A295" s="42">
        <v>31903</v>
      </c>
      <c r="B295" s="38">
        <v>27549</v>
      </c>
      <c r="C295" s="38">
        <v>9</v>
      </c>
      <c r="D295" s="38">
        <v>163480072</v>
      </c>
      <c r="E295" s="38">
        <v>9722</v>
      </c>
      <c r="F295" s="38">
        <v>9130</v>
      </c>
      <c r="G295" s="38">
        <v>10013</v>
      </c>
      <c r="H295" s="38">
        <v>11686</v>
      </c>
      <c r="I295" s="38">
        <v>10013</v>
      </c>
      <c r="J295" s="38">
        <v>163480072</v>
      </c>
      <c r="K295" s="38">
        <v>9722</v>
      </c>
      <c r="L295" s="38">
        <v>168384474</v>
      </c>
      <c r="M295" s="38">
        <v>171204017</v>
      </c>
    </row>
    <row r="296" spans="1:13" x14ac:dyDescent="0.2">
      <c r="A296" s="42">
        <v>31905</v>
      </c>
      <c r="B296" s="38">
        <v>27549</v>
      </c>
      <c r="C296" s="38">
        <v>9</v>
      </c>
      <c r="D296" s="38">
        <v>30050266</v>
      </c>
      <c r="E296" s="38">
        <v>10000</v>
      </c>
      <c r="F296" s="38">
        <v>9130</v>
      </c>
      <c r="G296" s="38">
        <v>10300</v>
      </c>
      <c r="H296" s="38">
        <v>11686</v>
      </c>
      <c r="I296" s="38">
        <v>10300</v>
      </c>
      <c r="J296" s="38">
        <v>30050266</v>
      </c>
      <c r="K296" s="38">
        <v>10000</v>
      </c>
      <c r="L296" s="38">
        <v>30951774</v>
      </c>
      <c r="M296" s="38">
        <v>32068852</v>
      </c>
    </row>
    <row r="297" spans="1:13" x14ac:dyDescent="0.2">
      <c r="A297" s="42">
        <v>31906</v>
      </c>
      <c r="B297" s="38">
        <v>27549</v>
      </c>
      <c r="C297" s="38">
        <v>9</v>
      </c>
      <c r="D297" s="38">
        <v>95548831</v>
      </c>
      <c r="E297" s="38">
        <v>9633</v>
      </c>
      <c r="F297" s="38">
        <v>9130</v>
      </c>
      <c r="G297" s="38">
        <v>9922</v>
      </c>
      <c r="H297" s="38">
        <v>11686</v>
      </c>
      <c r="I297" s="38">
        <v>9922</v>
      </c>
      <c r="J297" s="38">
        <v>95548831</v>
      </c>
      <c r="K297" s="38">
        <v>9633</v>
      </c>
      <c r="L297" s="38">
        <v>98415296</v>
      </c>
      <c r="M297" s="38">
        <v>100955256</v>
      </c>
    </row>
    <row r="298" spans="1:13" x14ac:dyDescent="0.2">
      <c r="A298" s="42">
        <v>31909</v>
      </c>
      <c r="B298" s="38">
        <v>27549</v>
      </c>
      <c r="C298" s="38">
        <v>9</v>
      </c>
      <c r="D298" s="38">
        <v>22158208</v>
      </c>
      <c r="E298" s="38">
        <v>10283</v>
      </c>
      <c r="F298" s="38">
        <v>9130</v>
      </c>
      <c r="G298" s="38">
        <v>10592</v>
      </c>
      <c r="H298" s="38">
        <v>11686</v>
      </c>
      <c r="I298" s="38">
        <v>10592</v>
      </c>
      <c r="J298" s="38">
        <v>22158208</v>
      </c>
      <c r="K298" s="38">
        <v>10283</v>
      </c>
      <c r="L298" s="38">
        <v>22822954</v>
      </c>
      <c r="M298" s="38">
        <v>22587869</v>
      </c>
    </row>
    <row r="299" spans="1:13" x14ac:dyDescent="0.2">
      <c r="A299" s="42">
        <v>31911</v>
      </c>
      <c r="B299" s="38">
        <v>27549</v>
      </c>
      <c r="C299" s="38">
        <v>9</v>
      </c>
      <c r="D299" s="38">
        <v>17830423</v>
      </c>
      <c r="E299" s="38">
        <v>10729</v>
      </c>
      <c r="F299" s="38">
        <v>9130</v>
      </c>
      <c r="G299" s="38">
        <v>11051</v>
      </c>
      <c r="H299" s="38">
        <v>11686</v>
      </c>
      <c r="I299" s="38">
        <v>11051</v>
      </c>
      <c r="J299" s="38">
        <v>17830423</v>
      </c>
      <c r="K299" s="38">
        <v>10729</v>
      </c>
      <c r="L299" s="38">
        <v>18365336</v>
      </c>
      <c r="M299" s="38">
        <v>18436630</v>
      </c>
    </row>
    <row r="300" spans="1:13" x14ac:dyDescent="0.2">
      <c r="A300" s="42">
        <v>31912</v>
      </c>
      <c r="B300" s="38">
        <v>27549</v>
      </c>
      <c r="C300" s="38">
        <v>9</v>
      </c>
      <c r="D300" s="38">
        <v>96147363</v>
      </c>
      <c r="E300" s="38">
        <v>10098</v>
      </c>
      <c r="F300" s="38">
        <v>9130</v>
      </c>
      <c r="G300" s="38">
        <v>10401</v>
      </c>
      <c r="H300" s="38">
        <v>11686</v>
      </c>
      <c r="I300" s="38">
        <v>10401</v>
      </c>
      <c r="J300" s="38">
        <v>96147363</v>
      </c>
      <c r="K300" s="38">
        <v>10098</v>
      </c>
      <c r="L300" s="38">
        <v>99031784</v>
      </c>
      <c r="M300" s="38">
        <v>99341447</v>
      </c>
    </row>
    <row r="301" spans="1:13" x14ac:dyDescent="0.2">
      <c r="A301" s="42">
        <v>31913</v>
      </c>
      <c r="B301" s="38">
        <v>27549</v>
      </c>
      <c r="C301" s="38">
        <v>9</v>
      </c>
      <c r="D301" s="38">
        <v>7583477</v>
      </c>
      <c r="E301" s="38">
        <v>12571</v>
      </c>
      <c r="F301" s="38">
        <v>9130</v>
      </c>
      <c r="G301" s="38">
        <v>12948</v>
      </c>
      <c r="H301" s="38">
        <v>11686</v>
      </c>
      <c r="I301" s="38">
        <v>11686</v>
      </c>
      <c r="J301" s="38">
        <v>7583477</v>
      </c>
      <c r="K301" s="38">
        <v>12571</v>
      </c>
      <c r="L301" s="38">
        <v>7583477</v>
      </c>
      <c r="M301" s="38">
        <v>8262269</v>
      </c>
    </row>
    <row r="302" spans="1:13" x14ac:dyDescent="0.2">
      <c r="A302" s="42">
        <v>31914</v>
      </c>
      <c r="B302" s="38">
        <v>27549</v>
      </c>
      <c r="C302" s="38">
        <v>9</v>
      </c>
      <c r="D302" s="38">
        <v>12376581</v>
      </c>
      <c r="E302" s="38">
        <v>12266</v>
      </c>
      <c r="F302" s="38">
        <v>9130</v>
      </c>
      <c r="G302" s="38">
        <v>12634</v>
      </c>
      <c r="H302" s="38">
        <v>11686</v>
      </c>
      <c r="I302" s="38">
        <v>11686</v>
      </c>
      <c r="J302" s="38">
        <v>12376581</v>
      </c>
      <c r="K302" s="38">
        <v>12266</v>
      </c>
      <c r="L302" s="38">
        <v>12376581</v>
      </c>
      <c r="M302" s="38">
        <v>13258098</v>
      </c>
    </row>
    <row r="303" spans="1:13" x14ac:dyDescent="0.2">
      <c r="A303" s="42">
        <v>31916</v>
      </c>
      <c r="B303" s="38">
        <v>27549</v>
      </c>
      <c r="C303" s="38">
        <v>9</v>
      </c>
      <c r="D303" s="38">
        <v>65584369</v>
      </c>
      <c r="E303" s="38">
        <v>16206</v>
      </c>
      <c r="F303" s="38">
        <v>9130</v>
      </c>
      <c r="G303" s="38">
        <v>16692</v>
      </c>
      <c r="H303" s="38">
        <v>11686</v>
      </c>
      <c r="I303" s="38">
        <v>11686</v>
      </c>
      <c r="J303" s="38">
        <v>65584369</v>
      </c>
      <c r="K303" s="38">
        <v>16206</v>
      </c>
      <c r="L303" s="38">
        <v>65584369</v>
      </c>
      <c r="M303" s="38">
        <v>69543571</v>
      </c>
    </row>
    <row r="304" spans="1:13" x14ac:dyDescent="0.2">
      <c r="A304" s="42">
        <v>32902</v>
      </c>
      <c r="B304" s="38">
        <v>27549</v>
      </c>
      <c r="C304" s="38">
        <v>9</v>
      </c>
      <c r="D304" s="38">
        <v>19878075</v>
      </c>
      <c r="E304" s="38">
        <v>8954</v>
      </c>
      <c r="F304" s="38">
        <v>9130</v>
      </c>
      <c r="G304" s="38">
        <v>9222</v>
      </c>
      <c r="H304" s="38">
        <v>11686</v>
      </c>
      <c r="I304" s="38">
        <v>9222</v>
      </c>
      <c r="J304" s="38">
        <v>19878075</v>
      </c>
      <c r="K304" s="38">
        <v>8954</v>
      </c>
      <c r="L304" s="38">
        <v>20474417</v>
      </c>
      <c r="M304" s="38">
        <v>21379729</v>
      </c>
    </row>
    <row r="305" spans="1:13" x14ac:dyDescent="0.2">
      <c r="A305" s="42">
        <v>33901</v>
      </c>
      <c r="B305" s="38">
        <v>27549</v>
      </c>
      <c r="C305" s="38">
        <v>9</v>
      </c>
      <c r="D305" s="38">
        <v>1250990</v>
      </c>
      <c r="E305" s="38">
        <v>8230</v>
      </c>
      <c r="F305" s="38">
        <v>9130</v>
      </c>
      <c r="G305" s="38">
        <v>8477</v>
      </c>
      <c r="H305" s="38">
        <v>11686</v>
      </c>
      <c r="I305" s="38">
        <v>8477</v>
      </c>
      <c r="J305" s="38">
        <v>1250990</v>
      </c>
      <c r="K305" s="38">
        <v>8230</v>
      </c>
      <c r="L305" s="38">
        <v>1288520</v>
      </c>
      <c r="M305" s="38">
        <v>1586384</v>
      </c>
    </row>
    <row r="306" spans="1:13" x14ac:dyDescent="0.2">
      <c r="A306" s="42">
        <v>33902</v>
      </c>
      <c r="B306" s="38">
        <v>27549</v>
      </c>
      <c r="C306" s="38">
        <v>9</v>
      </c>
      <c r="D306" s="38">
        <v>7905672</v>
      </c>
      <c r="E306" s="38">
        <v>12411</v>
      </c>
      <c r="F306" s="38">
        <v>9130</v>
      </c>
      <c r="G306" s="38">
        <v>12783</v>
      </c>
      <c r="H306" s="38">
        <v>11686</v>
      </c>
      <c r="I306" s="38">
        <v>11686</v>
      </c>
      <c r="J306" s="38">
        <v>7905672</v>
      </c>
      <c r="K306" s="38">
        <v>12411</v>
      </c>
      <c r="L306" s="38">
        <v>7905672</v>
      </c>
      <c r="M306" s="38">
        <v>7049756</v>
      </c>
    </row>
    <row r="307" spans="1:13" x14ac:dyDescent="0.2">
      <c r="A307" s="42">
        <v>33904</v>
      </c>
      <c r="B307" s="38">
        <v>27549</v>
      </c>
      <c r="C307" s="38">
        <v>9</v>
      </c>
      <c r="D307" s="38">
        <v>3434147</v>
      </c>
      <c r="E307" s="38">
        <v>10278</v>
      </c>
      <c r="F307" s="38">
        <v>9130</v>
      </c>
      <c r="G307" s="38">
        <v>10586</v>
      </c>
      <c r="H307" s="38">
        <v>11686</v>
      </c>
      <c r="I307" s="38">
        <v>10586</v>
      </c>
      <c r="J307" s="38">
        <v>3434147</v>
      </c>
      <c r="K307" s="38">
        <v>10278</v>
      </c>
      <c r="L307" s="38">
        <v>3537171</v>
      </c>
      <c r="M307" s="38">
        <v>3995697</v>
      </c>
    </row>
    <row r="308" spans="1:13" x14ac:dyDescent="0.2">
      <c r="A308" s="42">
        <v>34901</v>
      </c>
      <c r="B308" s="38">
        <v>27549</v>
      </c>
      <c r="C308" s="38">
        <v>9</v>
      </c>
      <c r="D308" s="38">
        <v>14596360</v>
      </c>
      <c r="E308" s="38">
        <v>9268</v>
      </c>
      <c r="F308" s="38">
        <v>9130</v>
      </c>
      <c r="G308" s="38">
        <v>9546</v>
      </c>
      <c r="H308" s="38">
        <v>11686</v>
      </c>
      <c r="I308" s="38">
        <v>9546</v>
      </c>
      <c r="J308" s="38">
        <v>14596360</v>
      </c>
      <c r="K308" s="38">
        <v>9268</v>
      </c>
      <c r="L308" s="38">
        <v>15034250</v>
      </c>
      <c r="M308" s="38">
        <v>16246399</v>
      </c>
    </row>
    <row r="309" spans="1:13" x14ac:dyDescent="0.2">
      <c r="A309" s="42">
        <v>34902</v>
      </c>
      <c r="B309" s="38">
        <v>27549</v>
      </c>
      <c r="C309" s="38">
        <v>9</v>
      </c>
      <c r="D309" s="38">
        <v>1738058</v>
      </c>
      <c r="E309" s="38">
        <v>13370</v>
      </c>
      <c r="F309" s="38">
        <v>9130</v>
      </c>
      <c r="G309" s="38">
        <v>13771</v>
      </c>
      <c r="H309" s="38">
        <v>11686</v>
      </c>
      <c r="I309" s="38">
        <v>11686</v>
      </c>
      <c r="J309" s="38">
        <v>1738058</v>
      </c>
      <c r="K309" s="38">
        <v>13370</v>
      </c>
      <c r="L309" s="38">
        <v>1738058</v>
      </c>
      <c r="M309" s="38">
        <v>1973197</v>
      </c>
    </row>
    <row r="310" spans="1:13" x14ac:dyDescent="0.2">
      <c r="A310" s="42">
        <v>34903</v>
      </c>
      <c r="B310" s="38">
        <v>27549</v>
      </c>
      <c r="C310" s="38">
        <v>9</v>
      </c>
      <c r="D310" s="38">
        <v>11132729</v>
      </c>
      <c r="E310" s="38">
        <v>9786</v>
      </c>
      <c r="F310" s="38">
        <v>9130</v>
      </c>
      <c r="G310" s="38">
        <v>10080</v>
      </c>
      <c r="H310" s="38">
        <v>11686</v>
      </c>
      <c r="I310" s="38">
        <v>10080</v>
      </c>
      <c r="J310" s="38">
        <v>11132729</v>
      </c>
      <c r="K310" s="38">
        <v>9786</v>
      </c>
      <c r="L310" s="38">
        <v>11466711</v>
      </c>
      <c r="M310" s="38">
        <v>12483880</v>
      </c>
    </row>
    <row r="311" spans="1:13" x14ac:dyDescent="0.2">
      <c r="A311" s="42">
        <v>34905</v>
      </c>
      <c r="B311" s="38">
        <v>27549</v>
      </c>
      <c r="C311" s="38">
        <v>9</v>
      </c>
      <c r="D311" s="38">
        <v>7573342</v>
      </c>
      <c r="E311" s="38">
        <v>12257</v>
      </c>
      <c r="F311" s="38">
        <v>9130</v>
      </c>
      <c r="G311" s="38">
        <v>12625</v>
      </c>
      <c r="H311" s="38">
        <v>11686</v>
      </c>
      <c r="I311" s="38">
        <v>11686</v>
      </c>
      <c r="J311" s="38">
        <v>7573342</v>
      </c>
      <c r="K311" s="38">
        <v>12257</v>
      </c>
      <c r="L311" s="38">
        <v>7573342</v>
      </c>
      <c r="M311" s="38">
        <v>8091372</v>
      </c>
    </row>
    <row r="312" spans="1:13" x14ac:dyDescent="0.2">
      <c r="A312" s="42">
        <v>34906</v>
      </c>
      <c r="B312" s="38">
        <v>27549</v>
      </c>
      <c r="C312" s="38">
        <v>9</v>
      </c>
      <c r="D312" s="38">
        <v>3716381</v>
      </c>
      <c r="E312" s="38">
        <v>10288</v>
      </c>
      <c r="F312" s="38">
        <v>9130</v>
      </c>
      <c r="G312" s="38">
        <v>10597</v>
      </c>
      <c r="H312" s="38">
        <v>11686</v>
      </c>
      <c r="I312" s="38">
        <v>10597</v>
      </c>
      <c r="J312" s="38">
        <v>3716381</v>
      </c>
      <c r="K312" s="38">
        <v>10288</v>
      </c>
      <c r="L312" s="38">
        <v>3827872</v>
      </c>
      <c r="M312" s="38">
        <v>4342114</v>
      </c>
    </row>
    <row r="313" spans="1:13" x14ac:dyDescent="0.2">
      <c r="A313" s="42">
        <v>34907</v>
      </c>
      <c r="B313" s="38">
        <v>27549</v>
      </c>
      <c r="C313" s="38">
        <v>9</v>
      </c>
      <c r="D313" s="38">
        <v>10500695</v>
      </c>
      <c r="E313" s="38">
        <v>10682</v>
      </c>
      <c r="F313" s="38">
        <v>9130</v>
      </c>
      <c r="G313" s="38">
        <v>11002</v>
      </c>
      <c r="H313" s="38">
        <v>11686</v>
      </c>
      <c r="I313" s="38">
        <v>11002</v>
      </c>
      <c r="J313" s="38">
        <v>10500695</v>
      </c>
      <c r="K313" s="38">
        <v>10682</v>
      </c>
      <c r="L313" s="38">
        <v>10815716</v>
      </c>
      <c r="M313" s="38">
        <v>11994483</v>
      </c>
    </row>
    <row r="314" spans="1:13" x14ac:dyDescent="0.2">
      <c r="A314" s="42">
        <v>34909</v>
      </c>
      <c r="B314" s="38">
        <v>27549</v>
      </c>
      <c r="C314" s="38">
        <v>9</v>
      </c>
      <c r="D314" s="38">
        <v>3110270</v>
      </c>
      <c r="E314" s="38">
        <v>12055</v>
      </c>
      <c r="F314" s="38">
        <v>9130</v>
      </c>
      <c r="G314" s="38">
        <v>12417</v>
      </c>
      <c r="H314" s="38">
        <v>11686</v>
      </c>
      <c r="I314" s="38">
        <v>11686</v>
      </c>
      <c r="J314" s="38">
        <v>3110270</v>
      </c>
      <c r="K314" s="38">
        <v>12055</v>
      </c>
      <c r="L314" s="38">
        <v>3110270</v>
      </c>
      <c r="M314" s="38">
        <v>3614013</v>
      </c>
    </row>
    <row r="315" spans="1:13" x14ac:dyDescent="0.2">
      <c r="A315" s="42">
        <v>35901</v>
      </c>
      <c r="B315" s="38">
        <v>27549</v>
      </c>
      <c r="C315" s="38">
        <v>9</v>
      </c>
      <c r="D315" s="38">
        <v>11278011</v>
      </c>
      <c r="E315" s="38">
        <v>10133</v>
      </c>
      <c r="F315" s="38">
        <v>9130</v>
      </c>
      <c r="G315" s="38">
        <v>10437</v>
      </c>
      <c r="H315" s="38">
        <v>11686</v>
      </c>
      <c r="I315" s="38">
        <v>10437</v>
      </c>
      <c r="J315" s="38">
        <v>11278011</v>
      </c>
      <c r="K315" s="38">
        <v>10133</v>
      </c>
      <c r="L315" s="38">
        <v>11616351</v>
      </c>
      <c r="M315" s="38">
        <v>11746302</v>
      </c>
    </row>
    <row r="316" spans="1:13" x14ac:dyDescent="0.2">
      <c r="A316" s="42">
        <v>35902</v>
      </c>
      <c r="B316" s="38">
        <v>27549</v>
      </c>
      <c r="C316" s="38">
        <v>9</v>
      </c>
      <c r="D316" s="38">
        <v>2492482</v>
      </c>
      <c r="E316" s="38">
        <v>12236</v>
      </c>
      <c r="F316" s="38">
        <v>9130</v>
      </c>
      <c r="G316" s="38">
        <v>12603</v>
      </c>
      <c r="H316" s="38">
        <v>11686</v>
      </c>
      <c r="I316" s="38">
        <v>11686</v>
      </c>
      <c r="J316" s="38">
        <v>2492482</v>
      </c>
      <c r="K316" s="38">
        <v>12236</v>
      </c>
      <c r="L316" s="38">
        <v>2492482</v>
      </c>
      <c r="M316" s="38">
        <v>2878942</v>
      </c>
    </row>
    <row r="317" spans="1:13" x14ac:dyDescent="0.2">
      <c r="A317" s="42">
        <v>35903</v>
      </c>
      <c r="B317" s="38">
        <v>27549</v>
      </c>
      <c r="C317" s="38">
        <v>9</v>
      </c>
      <c r="D317" s="38">
        <v>2769174</v>
      </c>
      <c r="E317" s="38">
        <v>12024</v>
      </c>
      <c r="F317" s="38">
        <v>9130</v>
      </c>
      <c r="G317" s="38">
        <v>12385</v>
      </c>
      <c r="H317" s="38">
        <v>11686</v>
      </c>
      <c r="I317" s="38">
        <v>11686</v>
      </c>
      <c r="J317" s="38">
        <v>2769174</v>
      </c>
      <c r="K317" s="38">
        <v>12024</v>
      </c>
      <c r="L317" s="38">
        <v>2769174</v>
      </c>
      <c r="M317" s="38">
        <v>2954387</v>
      </c>
    </row>
    <row r="318" spans="1:13" x14ac:dyDescent="0.2">
      <c r="A318" s="42">
        <v>36901</v>
      </c>
      <c r="B318" s="38">
        <v>27549</v>
      </c>
      <c r="C318" s="38">
        <v>9</v>
      </c>
      <c r="D318" s="38">
        <v>12659891</v>
      </c>
      <c r="E318" s="38">
        <v>10081</v>
      </c>
      <c r="F318" s="38">
        <v>9130</v>
      </c>
      <c r="G318" s="38">
        <v>10384</v>
      </c>
      <c r="H318" s="38">
        <v>11686</v>
      </c>
      <c r="I318" s="38">
        <v>10384</v>
      </c>
      <c r="J318" s="38">
        <v>12659891</v>
      </c>
      <c r="K318" s="38">
        <v>10081</v>
      </c>
      <c r="L318" s="38">
        <v>13039688</v>
      </c>
      <c r="M318" s="38">
        <v>12105105</v>
      </c>
    </row>
    <row r="319" spans="1:13" x14ac:dyDescent="0.2">
      <c r="A319" s="42">
        <v>36902</v>
      </c>
      <c r="B319" s="38">
        <v>27549</v>
      </c>
      <c r="C319" s="38">
        <v>9</v>
      </c>
      <c r="D319" s="38">
        <v>52474574</v>
      </c>
      <c r="E319" s="38">
        <v>9202</v>
      </c>
      <c r="F319" s="38">
        <v>9130</v>
      </c>
      <c r="G319" s="38">
        <v>9478</v>
      </c>
      <c r="H319" s="38">
        <v>11686</v>
      </c>
      <c r="I319" s="38">
        <v>9478</v>
      </c>
      <c r="J319" s="38">
        <v>48254473</v>
      </c>
      <c r="K319" s="38">
        <v>8462</v>
      </c>
      <c r="L319" s="38">
        <v>54048812</v>
      </c>
      <c r="M319" s="38">
        <v>53973496</v>
      </c>
    </row>
    <row r="320" spans="1:13" x14ac:dyDescent="0.2">
      <c r="A320" s="42">
        <v>36903</v>
      </c>
      <c r="B320" s="38">
        <v>27549</v>
      </c>
      <c r="C320" s="38">
        <v>9</v>
      </c>
      <c r="D320" s="38">
        <v>13519354</v>
      </c>
      <c r="E320" s="38">
        <v>9214</v>
      </c>
      <c r="F320" s="38">
        <v>9130</v>
      </c>
      <c r="G320" s="38">
        <v>9491</v>
      </c>
      <c r="H320" s="38">
        <v>11686</v>
      </c>
      <c r="I320" s="38">
        <v>9491</v>
      </c>
      <c r="J320" s="38">
        <v>13519354</v>
      </c>
      <c r="K320" s="38">
        <v>9214</v>
      </c>
      <c r="L320" s="38">
        <v>13924935</v>
      </c>
      <c r="M320" s="38">
        <v>15717088</v>
      </c>
    </row>
    <row r="321" spans="1:13" x14ac:dyDescent="0.2">
      <c r="A321" s="42">
        <v>37901</v>
      </c>
      <c r="B321" s="38">
        <v>27549</v>
      </c>
      <c r="C321" s="38">
        <v>9</v>
      </c>
      <c r="D321" s="38">
        <v>6546519</v>
      </c>
      <c r="E321" s="38">
        <v>10559</v>
      </c>
      <c r="F321" s="38">
        <v>9130</v>
      </c>
      <c r="G321" s="38">
        <v>10876</v>
      </c>
      <c r="H321" s="38">
        <v>11686</v>
      </c>
      <c r="I321" s="38">
        <v>10876</v>
      </c>
      <c r="J321" s="38">
        <v>6546519</v>
      </c>
      <c r="K321" s="38">
        <v>10559</v>
      </c>
      <c r="L321" s="38">
        <v>6742914</v>
      </c>
      <c r="M321" s="38">
        <v>8201599</v>
      </c>
    </row>
    <row r="322" spans="1:13" x14ac:dyDescent="0.2">
      <c r="A322" s="42">
        <v>37904</v>
      </c>
      <c r="B322" s="38">
        <v>27549</v>
      </c>
      <c r="C322" s="38">
        <v>9</v>
      </c>
      <c r="D322" s="38">
        <v>38688213</v>
      </c>
      <c r="E322" s="38">
        <v>8684</v>
      </c>
      <c r="F322" s="38">
        <v>9130</v>
      </c>
      <c r="G322" s="38">
        <v>8945</v>
      </c>
      <c r="H322" s="38">
        <v>11686</v>
      </c>
      <c r="I322" s="38">
        <v>8945</v>
      </c>
      <c r="J322" s="38">
        <v>38688213</v>
      </c>
      <c r="K322" s="38">
        <v>8684</v>
      </c>
      <c r="L322" s="38">
        <v>39848859</v>
      </c>
      <c r="M322" s="38">
        <v>41284767</v>
      </c>
    </row>
    <row r="323" spans="1:13" x14ac:dyDescent="0.2">
      <c r="A323" s="42">
        <v>37907</v>
      </c>
      <c r="B323" s="38">
        <v>27549</v>
      </c>
      <c r="C323" s="38">
        <v>9</v>
      </c>
      <c r="D323" s="38">
        <v>16385442</v>
      </c>
      <c r="E323" s="38">
        <v>8780</v>
      </c>
      <c r="F323" s="38">
        <v>9130</v>
      </c>
      <c r="G323" s="38">
        <v>9043</v>
      </c>
      <c r="H323" s="38">
        <v>11686</v>
      </c>
      <c r="I323" s="38">
        <v>9043</v>
      </c>
      <c r="J323" s="38">
        <v>16385442</v>
      </c>
      <c r="K323" s="38">
        <v>8780</v>
      </c>
      <c r="L323" s="38">
        <v>16877005</v>
      </c>
      <c r="M323" s="38">
        <v>17469162</v>
      </c>
    </row>
    <row r="324" spans="1:13" x14ac:dyDescent="0.2">
      <c r="A324" s="42">
        <v>37908</v>
      </c>
      <c r="B324" s="38">
        <v>27549</v>
      </c>
      <c r="C324" s="38">
        <v>9</v>
      </c>
      <c r="D324" s="38">
        <v>5841494</v>
      </c>
      <c r="E324" s="38">
        <v>11499</v>
      </c>
      <c r="F324" s="38">
        <v>9130</v>
      </c>
      <c r="G324" s="38">
        <v>11844</v>
      </c>
      <c r="H324" s="38">
        <v>11686</v>
      </c>
      <c r="I324" s="38">
        <v>11686</v>
      </c>
      <c r="J324" s="38">
        <v>5841494</v>
      </c>
      <c r="K324" s="38">
        <v>11499</v>
      </c>
      <c r="L324" s="38">
        <v>5936382</v>
      </c>
      <c r="M324" s="38">
        <v>6768418</v>
      </c>
    </row>
    <row r="325" spans="1:13" x14ac:dyDescent="0.2">
      <c r="A325" s="42">
        <v>37909</v>
      </c>
      <c r="B325" s="38">
        <v>27549</v>
      </c>
      <c r="C325" s="38">
        <v>9</v>
      </c>
      <c r="D325" s="38">
        <v>3409454</v>
      </c>
      <c r="E325" s="38">
        <v>12398</v>
      </c>
      <c r="F325" s="38">
        <v>9130</v>
      </c>
      <c r="G325" s="38">
        <v>12770</v>
      </c>
      <c r="H325" s="38">
        <v>11686</v>
      </c>
      <c r="I325" s="38">
        <v>11686</v>
      </c>
      <c r="J325" s="38">
        <v>3409454</v>
      </c>
      <c r="K325" s="38">
        <v>12398</v>
      </c>
      <c r="L325" s="38">
        <v>3409454</v>
      </c>
      <c r="M325" s="38">
        <v>3857669</v>
      </c>
    </row>
    <row r="326" spans="1:13" x14ac:dyDescent="0.2">
      <c r="A326" s="42">
        <v>38901</v>
      </c>
      <c r="B326" s="38">
        <v>27549</v>
      </c>
      <c r="C326" s="38">
        <v>9</v>
      </c>
      <c r="D326" s="38">
        <v>9880084</v>
      </c>
      <c r="E326" s="38">
        <v>9448</v>
      </c>
      <c r="F326" s="38">
        <v>9130</v>
      </c>
      <c r="G326" s="38">
        <v>9731</v>
      </c>
      <c r="H326" s="38">
        <v>11686</v>
      </c>
      <c r="I326" s="38">
        <v>9731</v>
      </c>
      <c r="J326" s="38">
        <v>9880084</v>
      </c>
      <c r="K326" s="38">
        <v>9448</v>
      </c>
      <c r="L326" s="38">
        <v>10176486</v>
      </c>
      <c r="M326" s="38">
        <v>10869630</v>
      </c>
    </row>
    <row r="327" spans="1:13" x14ac:dyDescent="0.2">
      <c r="A327" s="42">
        <v>39902</v>
      </c>
      <c r="B327" s="38">
        <v>27549</v>
      </c>
      <c r="C327" s="38">
        <v>9</v>
      </c>
      <c r="D327" s="38">
        <v>9747096</v>
      </c>
      <c r="E327" s="38">
        <v>11029</v>
      </c>
      <c r="F327" s="38">
        <v>9130</v>
      </c>
      <c r="G327" s="38">
        <v>11360</v>
      </c>
      <c r="H327" s="38">
        <v>11686</v>
      </c>
      <c r="I327" s="38">
        <v>11360</v>
      </c>
      <c r="J327" s="38">
        <v>9747096</v>
      </c>
      <c r="K327" s="38">
        <v>11029</v>
      </c>
      <c r="L327" s="38">
        <v>10039509</v>
      </c>
      <c r="M327" s="38">
        <v>9484775</v>
      </c>
    </row>
    <row r="328" spans="1:13" x14ac:dyDescent="0.2">
      <c r="A328" s="42">
        <v>39903</v>
      </c>
      <c r="B328" s="38">
        <v>27549</v>
      </c>
      <c r="C328" s="38">
        <v>9</v>
      </c>
      <c r="D328" s="38">
        <v>5098841</v>
      </c>
      <c r="E328" s="38">
        <v>12023</v>
      </c>
      <c r="F328" s="38">
        <v>9130</v>
      </c>
      <c r="G328" s="38">
        <v>12384</v>
      </c>
      <c r="H328" s="38">
        <v>11686</v>
      </c>
      <c r="I328" s="38">
        <v>11686</v>
      </c>
      <c r="J328" s="38">
        <v>5098841</v>
      </c>
      <c r="K328" s="38">
        <v>12023</v>
      </c>
      <c r="L328" s="38">
        <v>5098841</v>
      </c>
      <c r="M328" s="38">
        <v>5583257</v>
      </c>
    </row>
    <row r="329" spans="1:13" x14ac:dyDescent="0.2">
      <c r="A329" s="42">
        <v>39904</v>
      </c>
      <c r="B329" s="38">
        <v>27549</v>
      </c>
      <c r="C329" s="38">
        <v>9</v>
      </c>
      <c r="D329" s="38">
        <v>1521042</v>
      </c>
      <c r="E329" s="38">
        <v>13879</v>
      </c>
      <c r="F329" s="38">
        <v>9130</v>
      </c>
      <c r="G329" s="38">
        <v>14295</v>
      </c>
      <c r="H329" s="38">
        <v>11686</v>
      </c>
      <c r="I329" s="38">
        <v>11686</v>
      </c>
      <c r="J329" s="38">
        <v>1521042</v>
      </c>
      <c r="K329" s="38">
        <v>13879</v>
      </c>
      <c r="L329" s="38">
        <v>1521042</v>
      </c>
      <c r="M329" s="38">
        <v>1768408</v>
      </c>
    </row>
    <row r="330" spans="1:13" x14ac:dyDescent="0.2">
      <c r="A330" s="42">
        <v>39905</v>
      </c>
      <c r="B330" s="38">
        <v>27549</v>
      </c>
      <c r="C330" s="38">
        <v>9</v>
      </c>
      <c r="D330" s="38">
        <v>1847107</v>
      </c>
      <c r="E330" s="38">
        <v>14209</v>
      </c>
      <c r="F330" s="38">
        <v>9130</v>
      </c>
      <c r="G330" s="38">
        <v>14635</v>
      </c>
      <c r="H330" s="38">
        <v>11686</v>
      </c>
      <c r="I330" s="38">
        <v>11686</v>
      </c>
      <c r="J330" s="38">
        <v>1847107</v>
      </c>
      <c r="K330" s="38">
        <v>14209</v>
      </c>
      <c r="L330" s="38">
        <v>1847107</v>
      </c>
      <c r="M330" s="38">
        <v>2020571</v>
      </c>
    </row>
    <row r="331" spans="1:13" x14ac:dyDescent="0.2">
      <c r="A331" s="42">
        <v>40901</v>
      </c>
      <c r="B331" s="38">
        <v>27549</v>
      </c>
      <c r="C331" s="38">
        <v>9</v>
      </c>
      <c r="D331" s="38">
        <v>4179822</v>
      </c>
      <c r="E331" s="38">
        <v>12011</v>
      </c>
      <c r="F331" s="38">
        <v>9130</v>
      </c>
      <c r="G331" s="38">
        <v>12371</v>
      </c>
      <c r="H331" s="38">
        <v>11686</v>
      </c>
      <c r="I331" s="38">
        <v>11686</v>
      </c>
      <c r="J331" s="38">
        <v>4179822</v>
      </c>
      <c r="K331" s="38">
        <v>12011</v>
      </c>
      <c r="L331" s="38">
        <v>4179822</v>
      </c>
      <c r="M331" s="38">
        <v>4401543</v>
      </c>
    </row>
    <row r="332" spans="1:13" x14ac:dyDescent="0.2">
      <c r="A332" s="42">
        <v>40902</v>
      </c>
      <c r="B332" s="38">
        <v>27549</v>
      </c>
      <c r="C332" s="38">
        <v>9</v>
      </c>
      <c r="D332" s="38">
        <v>5214937</v>
      </c>
      <c r="E332" s="38">
        <v>17823</v>
      </c>
      <c r="F332" s="38">
        <v>9130</v>
      </c>
      <c r="G332" s="38">
        <v>18358</v>
      </c>
      <c r="H332" s="38">
        <v>11686</v>
      </c>
      <c r="I332" s="38">
        <v>11686</v>
      </c>
      <c r="J332" s="38">
        <v>4094445</v>
      </c>
      <c r="K332" s="38">
        <v>13994</v>
      </c>
      <c r="L332" s="38">
        <v>4094445</v>
      </c>
      <c r="M332" s="38">
        <v>4299047</v>
      </c>
    </row>
    <row r="333" spans="1:13" x14ac:dyDescent="0.2">
      <c r="A333" s="42">
        <v>41901</v>
      </c>
      <c r="B333" s="38">
        <v>27549</v>
      </c>
      <c r="C333" s="38">
        <v>9</v>
      </c>
      <c r="D333" s="38">
        <v>2664297</v>
      </c>
      <c r="E333" s="38">
        <v>12997</v>
      </c>
      <c r="F333" s="38">
        <v>9130</v>
      </c>
      <c r="G333" s="38">
        <v>13386</v>
      </c>
      <c r="H333" s="38">
        <v>11686</v>
      </c>
      <c r="I333" s="38">
        <v>11686</v>
      </c>
      <c r="J333" s="38">
        <v>2664297</v>
      </c>
      <c r="K333" s="38">
        <v>12997</v>
      </c>
      <c r="L333" s="38">
        <v>2664297</v>
      </c>
      <c r="M333" s="38">
        <v>2660972</v>
      </c>
    </row>
    <row r="334" spans="1:13" x14ac:dyDescent="0.2">
      <c r="A334" s="42">
        <v>41902</v>
      </c>
      <c r="B334" s="38">
        <v>27549</v>
      </c>
      <c r="C334" s="38">
        <v>9</v>
      </c>
      <c r="D334" s="38">
        <v>3053640</v>
      </c>
      <c r="E334" s="38">
        <v>11836</v>
      </c>
      <c r="F334" s="38">
        <v>9130</v>
      </c>
      <c r="G334" s="38">
        <v>12191</v>
      </c>
      <c r="H334" s="38">
        <v>11686</v>
      </c>
      <c r="I334" s="38">
        <v>11686</v>
      </c>
      <c r="J334" s="38">
        <v>3053640</v>
      </c>
      <c r="K334" s="38">
        <v>11836</v>
      </c>
      <c r="L334" s="38">
        <v>3053640</v>
      </c>
      <c r="M334" s="38">
        <v>3273108</v>
      </c>
    </row>
    <row r="335" spans="1:13" x14ac:dyDescent="0.2">
      <c r="A335" s="42">
        <v>42901</v>
      </c>
      <c r="B335" s="38">
        <v>27549</v>
      </c>
      <c r="C335" s="38">
        <v>9</v>
      </c>
      <c r="D335" s="38">
        <v>8754976</v>
      </c>
      <c r="E335" s="38">
        <v>11153</v>
      </c>
      <c r="F335" s="38">
        <v>9130</v>
      </c>
      <c r="G335" s="38">
        <v>11487</v>
      </c>
      <c r="H335" s="38">
        <v>11686</v>
      </c>
      <c r="I335" s="38">
        <v>11487</v>
      </c>
      <c r="J335" s="38">
        <v>8754976</v>
      </c>
      <c r="K335" s="38">
        <v>11153</v>
      </c>
      <c r="L335" s="38">
        <v>9017625</v>
      </c>
      <c r="M335" s="38">
        <v>9472805</v>
      </c>
    </row>
    <row r="336" spans="1:13" x14ac:dyDescent="0.2">
      <c r="A336" s="42">
        <v>42903</v>
      </c>
      <c r="B336" s="38">
        <v>27549</v>
      </c>
      <c r="C336" s="38">
        <v>9</v>
      </c>
      <c r="D336" s="38">
        <v>2923088</v>
      </c>
      <c r="E336" s="38">
        <v>12029</v>
      </c>
      <c r="F336" s="38">
        <v>9130</v>
      </c>
      <c r="G336" s="38">
        <v>12390</v>
      </c>
      <c r="H336" s="38">
        <v>11686</v>
      </c>
      <c r="I336" s="38">
        <v>11686</v>
      </c>
      <c r="J336" s="38">
        <v>2923088</v>
      </c>
      <c r="K336" s="38">
        <v>12029</v>
      </c>
      <c r="L336" s="38">
        <v>2923088</v>
      </c>
      <c r="M336" s="38">
        <v>3211417</v>
      </c>
    </row>
    <row r="337" spans="1:13" x14ac:dyDescent="0.2">
      <c r="A337" s="42">
        <v>42905</v>
      </c>
      <c r="B337" s="38">
        <v>27549</v>
      </c>
      <c r="C337" s="38">
        <v>9</v>
      </c>
      <c r="D337" s="38">
        <v>2069498</v>
      </c>
      <c r="E337" s="38">
        <v>13797</v>
      </c>
      <c r="F337" s="38">
        <v>9130</v>
      </c>
      <c r="G337" s="38">
        <v>14211</v>
      </c>
      <c r="H337" s="38">
        <v>11686</v>
      </c>
      <c r="I337" s="38">
        <v>11686</v>
      </c>
      <c r="J337" s="38">
        <v>2069498</v>
      </c>
      <c r="K337" s="38">
        <v>13797</v>
      </c>
      <c r="L337" s="38">
        <v>2069498</v>
      </c>
      <c r="M337" s="38">
        <v>2191090</v>
      </c>
    </row>
    <row r="338" spans="1:13" x14ac:dyDescent="0.2">
      <c r="A338" s="42">
        <v>43801</v>
      </c>
      <c r="B338" s="38">
        <v>27549</v>
      </c>
      <c r="C338" s="38">
        <v>9</v>
      </c>
      <c r="D338" s="38">
        <v>11440010</v>
      </c>
      <c r="E338" s="38">
        <v>8485</v>
      </c>
      <c r="F338" s="38">
        <v>9130</v>
      </c>
      <c r="G338" s="38">
        <v>8740</v>
      </c>
      <c r="H338" s="38">
        <v>11686</v>
      </c>
      <c r="I338" s="38">
        <v>8740</v>
      </c>
      <c r="J338" s="38">
        <v>11440010</v>
      </c>
      <c r="K338" s="38">
        <v>8485</v>
      </c>
      <c r="L338" s="38">
        <v>11783211</v>
      </c>
      <c r="M338" s="38">
        <v>11931758</v>
      </c>
    </row>
    <row r="339" spans="1:13" x14ac:dyDescent="0.2">
      <c r="A339" s="42">
        <v>43802</v>
      </c>
      <c r="B339" s="38">
        <v>27549</v>
      </c>
      <c r="C339" s="38">
        <v>9</v>
      </c>
      <c r="D339" s="38">
        <v>1540824</v>
      </c>
      <c r="E339" s="38">
        <v>8493</v>
      </c>
      <c r="F339" s="38">
        <v>9130</v>
      </c>
      <c r="G339" s="38">
        <v>8748</v>
      </c>
      <c r="H339" s="38">
        <v>11686</v>
      </c>
      <c r="I339" s="38">
        <v>8748</v>
      </c>
      <c r="J339" s="38">
        <v>1540824</v>
      </c>
      <c r="K339" s="38">
        <v>8493</v>
      </c>
      <c r="L339" s="38">
        <v>1587049</v>
      </c>
      <c r="M339" s="38">
        <v>1622887</v>
      </c>
    </row>
    <row r="340" spans="1:13" x14ac:dyDescent="0.2">
      <c r="A340" s="42">
        <v>43901</v>
      </c>
      <c r="B340" s="38">
        <v>27549</v>
      </c>
      <c r="C340" s="38">
        <v>9</v>
      </c>
      <c r="D340" s="38">
        <v>177964545</v>
      </c>
      <c r="E340" s="38">
        <v>8477</v>
      </c>
      <c r="F340" s="38">
        <v>9130</v>
      </c>
      <c r="G340" s="38">
        <v>8731</v>
      </c>
      <c r="H340" s="38">
        <v>11686</v>
      </c>
      <c r="I340" s="38">
        <v>8731</v>
      </c>
      <c r="J340" s="38">
        <v>177964545</v>
      </c>
      <c r="K340" s="38">
        <v>8477</v>
      </c>
      <c r="L340" s="38">
        <v>183303481</v>
      </c>
      <c r="M340" s="38">
        <v>179529579</v>
      </c>
    </row>
    <row r="341" spans="1:13" x14ac:dyDescent="0.2">
      <c r="A341" s="42">
        <v>43902</v>
      </c>
      <c r="B341" s="38">
        <v>27549</v>
      </c>
      <c r="C341" s="38">
        <v>9</v>
      </c>
      <c r="D341" s="38">
        <v>35822161</v>
      </c>
      <c r="E341" s="38">
        <v>9634</v>
      </c>
      <c r="F341" s="38">
        <v>9130</v>
      </c>
      <c r="G341" s="38">
        <v>9923</v>
      </c>
      <c r="H341" s="38">
        <v>11686</v>
      </c>
      <c r="I341" s="38">
        <v>9923</v>
      </c>
      <c r="J341" s="38">
        <v>35822161</v>
      </c>
      <c r="K341" s="38">
        <v>9634</v>
      </c>
      <c r="L341" s="38">
        <v>36896825</v>
      </c>
      <c r="M341" s="38">
        <v>37069366</v>
      </c>
    </row>
    <row r="342" spans="1:13" x14ac:dyDescent="0.2">
      <c r="A342" s="42">
        <v>43903</v>
      </c>
      <c r="B342" s="38">
        <v>27549</v>
      </c>
      <c r="C342" s="38">
        <v>9</v>
      </c>
      <c r="D342" s="38">
        <v>26783634</v>
      </c>
      <c r="E342" s="38">
        <v>9283</v>
      </c>
      <c r="F342" s="38">
        <v>9130</v>
      </c>
      <c r="G342" s="38">
        <v>9562</v>
      </c>
      <c r="H342" s="38">
        <v>11686</v>
      </c>
      <c r="I342" s="38">
        <v>9562</v>
      </c>
      <c r="J342" s="38">
        <v>26783634</v>
      </c>
      <c r="K342" s="38">
        <v>9283</v>
      </c>
      <c r="L342" s="38">
        <v>27587143</v>
      </c>
      <c r="M342" s="38">
        <v>27062830</v>
      </c>
    </row>
    <row r="343" spans="1:13" x14ac:dyDescent="0.2">
      <c r="A343" s="42">
        <v>43904</v>
      </c>
      <c r="B343" s="38">
        <v>27549</v>
      </c>
      <c r="C343" s="38">
        <v>9</v>
      </c>
      <c r="D343" s="38">
        <v>16306166</v>
      </c>
      <c r="E343" s="38">
        <v>9820</v>
      </c>
      <c r="F343" s="38">
        <v>9130</v>
      </c>
      <c r="G343" s="38">
        <v>10115</v>
      </c>
      <c r="H343" s="38">
        <v>11686</v>
      </c>
      <c r="I343" s="38">
        <v>10115</v>
      </c>
      <c r="J343" s="38">
        <v>16306166</v>
      </c>
      <c r="K343" s="38">
        <v>9820</v>
      </c>
      <c r="L343" s="38">
        <v>16795351</v>
      </c>
      <c r="M343" s="38">
        <v>16967824</v>
      </c>
    </row>
    <row r="344" spans="1:13" x14ac:dyDescent="0.2">
      <c r="A344" s="42">
        <v>43905</v>
      </c>
      <c r="B344" s="38">
        <v>27549</v>
      </c>
      <c r="C344" s="38">
        <v>9</v>
      </c>
      <c r="D344" s="38">
        <v>469311951</v>
      </c>
      <c r="E344" s="38">
        <v>7896</v>
      </c>
      <c r="F344" s="38">
        <v>9130</v>
      </c>
      <c r="G344" s="38">
        <v>8133</v>
      </c>
      <c r="H344" s="38">
        <v>11686</v>
      </c>
      <c r="I344" s="38">
        <v>8133</v>
      </c>
      <c r="J344" s="38">
        <v>469311951</v>
      </c>
      <c r="K344" s="38">
        <v>7896</v>
      </c>
      <c r="L344" s="38">
        <v>483391310</v>
      </c>
      <c r="M344" s="38">
        <v>492542433</v>
      </c>
    </row>
    <row r="345" spans="1:13" x14ac:dyDescent="0.2">
      <c r="A345" s="42">
        <v>175910</v>
      </c>
      <c r="B345" s="38">
        <v>27549</v>
      </c>
      <c r="C345" s="38">
        <v>9</v>
      </c>
      <c r="D345" s="38">
        <v>7048774</v>
      </c>
      <c r="E345" s="38">
        <v>10026</v>
      </c>
      <c r="F345" s="38">
        <v>9130</v>
      </c>
      <c r="G345" s="38">
        <v>10327</v>
      </c>
      <c r="H345" s="38">
        <v>11686</v>
      </c>
      <c r="I345" s="38">
        <v>10327</v>
      </c>
      <c r="J345" s="38">
        <v>7048774</v>
      </c>
      <c r="K345" s="38">
        <v>10026</v>
      </c>
      <c r="L345" s="38">
        <v>7260237</v>
      </c>
      <c r="M345" s="38">
        <v>7474559</v>
      </c>
    </row>
    <row r="346" spans="1:13" x14ac:dyDescent="0.2">
      <c r="A346" s="42">
        <v>175911</v>
      </c>
      <c r="B346" s="38">
        <v>27549</v>
      </c>
      <c r="C346" s="38">
        <v>9</v>
      </c>
      <c r="D346" s="38">
        <v>9139834</v>
      </c>
      <c r="E346" s="38">
        <v>10618</v>
      </c>
      <c r="F346" s="38">
        <v>9130</v>
      </c>
      <c r="G346" s="38">
        <v>10937</v>
      </c>
      <c r="H346" s="38">
        <v>11686</v>
      </c>
      <c r="I346" s="38">
        <v>10937</v>
      </c>
      <c r="J346" s="38">
        <v>9139834</v>
      </c>
      <c r="K346" s="38">
        <v>10618</v>
      </c>
      <c r="L346" s="38">
        <v>9414029</v>
      </c>
      <c r="M346" s="38">
        <v>10468944</v>
      </c>
    </row>
    <row r="347" spans="1:13" x14ac:dyDescent="0.2">
      <c r="A347" s="42">
        <v>176901</v>
      </c>
      <c r="B347" s="38">
        <v>27549</v>
      </c>
      <c r="C347" s="38">
        <v>9</v>
      </c>
      <c r="D347" s="38">
        <v>4445680</v>
      </c>
      <c r="E347" s="38">
        <v>17231</v>
      </c>
      <c r="F347" s="38">
        <v>9130</v>
      </c>
      <c r="G347" s="38">
        <v>17748</v>
      </c>
      <c r="H347" s="38">
        <v>11686</v>
      </c>
      <c r="I347" s="38">
        <v>11686</v>
      </c>
      <c r="J347" s="38">
        <v>4445680</v>
      </c>
      <c r="K347" s="38">
        <v>17231</v>
      </c>
      <c r="L347" s="38">
        <v>4445680</v>
      </c>
      <c r="M347" s="38">
        <v>3662025</v>
      </c>
    </row>
    <row r="348" spans="1:13" x14ac:dyDescent="0.2">
      <c r="A348" s="42">
        <v>176902</v>
      </c>
      <c r="B348" s="38">
        <v>27549</v>
      </c>
      <c r="C348" s="38">
        <v>9</v>
      </c>
      <c r="D348" s="38">
        <v>12198372</v>
      </c>
      <c r="E348" s="38">
        <v>13180</v>
      </c>
      <c r="F348" s="38">
        <v>9130</v>
      </c>
      <c r="G348" s="38">
        <v>13575</v>
      </c>
      <c r="H348" s="38">
        <v>11686</v>
      </c>
      <c r="I348" s="38">
        <v>11686</v>
      </c>
      <c r="J348" s="38">
        <v>12198372</v>
      </c>
      <c r="K348" s="38">
        <v>13180</v>
      </c>
      <c r="L348" s="38">
        <v>12198372</v>
      </c>
      <c r="M348" s="38">
        <v>11908592</v>
      </c>
    </row>
    <row r="349" spans="1:13" x14ac:dyDescent="0.2">
      <c r="A349" s="42">
        <v>176903</v>
      </c>
      <c r="B349" s="38">
        <v>27549</v>
      </c>
      <c r="C349" s="38">
        <v>9</v>
      </c>
      <c r="D349" s="38">
        <v>5553871</v>
      </c>
      <c r="E349" s="38">
        <v>11516</v>
      </c>
      <c r="F349" s="38">
        <v>9130</v>
      </c>
      <c r="G349" s="38">
        <v>11861</v>
      </c>
      <c r="H349" s="38">
        <v>11686</v>
      </c>
      <c r="I349" s="38">
        <v>11686</v>
      </c>
      <c r="J349" s="38">
        <v>5553871</v>
      </c>
      <c r="K349" s="38">
        <v>11516</v>
      </c>
      <c r="L349" s="38">
        <v>5635765</v>
      </c>
      <c r="M349" s="38">
        <v>6112678</v>
      </c>
    </row>
    <row r="350" spans="1:13" x14ac:dyDescent="0.2">
      <c r="A350" s="42">
        <v>177901</v>
      </c>
      <c r="B350" s="38">
        <v>27549</v>
      </c>
      <c r="C350" s="38">
        <v>9</v>
      </c>
      <c r="D350" s="38">
        <v>6548714</v>
      </c>
      <c r="E350" s="38">
        <v>11666</v>
      </c>
      <c r="F350" s="38">
        <v>9130</v>
      </c>
      <c r="G350" s="38">
        <v>12016</v>
      </c>
      <c r="H350" s="38">
        <v>11686</v>
      </c>
      <c r="I350" s="38">
        <v>11686</v>
      </c>
      <c r="J350" s="38">
        <v>6548714</v>
      </c>
      <c r="K350" s="38">
        <v>11666</v>
      </c>
      <c r="L350" s="38">
        <v>6559843</v>
      </c>
      <c r="M350" s="38">
        <v>7714007</v>
      </c>
    </row>
    <row r="351" spans="1:13" x14ac:dyDescent="0.2">
      <c r="A351" s="42">
        <v>177902</v>
      </c>
      <c r="B351" s="38">
        <v>27549</v>
      </c>
      <c r="C351" s="38">
        <v>9</v>
      </c>
      <c r="D351" s="38">
        <v>18081735</v>
      </c>
      <c r="E351" s="38">
        <v>9442</v>
      </c>
      <c r="F351" s="38">
        <v>9130</v>
      </c>
      <c r="G351" s="38">
        <v>9725</v>
      </c>
      <c r="H351" s="38">
        <v>11686</v>
      </c>
      <c r="I351" s="38">
        <v>9725</v>
      </c>
      <c r="J351" s="38">
        <v>18081735</v>
      </c>
      <c r="K351" s="38">
        <v>9442</v>
      </c>
      <c r="L351" s="38">
        <v>18624187</v>
      </c>
      <c r="M351" s="38">
        <v>19876663</v>
      </c>
    </row>
    <row r="352" spans="1:13" x14ac:dyDescent="0.2">
      <c r="A352" s="42">
        <v>177903</v>
      </c>
      <c r="B352" s="38">
        <v>27549</v>
      </c>
      <c r="C352" s="38">
        <v>9</v>
      </c>
      <c r="D352" s="38">
        <v>5151069</v>
      </c>
      <c r="E352" s="38">
        <v>36275</v>
      </c>
      <c r="F352" s="38">
        <v>9130</v>
      </c>
      <c r="G352" s="38">
        <v>37363</v>
      </c>
      <c r="H352" s="38">
        <v>11686</v>
      </c>
      <c r="I352" s="38">
        <v>11686</v>
      </c>
      <c r="J352" s="38">
        <v>5151069</v>
      </c>
      <c r="K352" s="38">
        <v>36275</v>
      </c>
      <c r="L352" s="38">
        <v>5151069</v>
      </c>
      <c r="M352" s="38">
        <v>5489643</v>
      </c>
    </row>
    <row r="353" spans="1:13" x14ac:dyDescent="0.2">
      <c r="A353" s="42">
        <v>177905</v>
      </c>
      <c r="B353" s="38">
        <v>27549</v>
      </c>
      <c r="C353" s="38">
        <v>9</v>
      </c>
      <c r="D353" s="38">
        <v>3380739</v>
      </c>
      <c r="E353" s="38">
        <v>15947</v>
      </c>
      <c r="F353" s="38">
        <v>9130</v>
      </c>
      <c r="G353" s="38">
        <v>16425</v>
      </c>
      <c r="H353" s="38">
        <v>11686</v>
      </c>
      <c r="I353" s="38">
        <v>11686</v>
      </c>
      <c r="J353" s="38">
        <v>2483998</v>
      </c>
      <c r="K353" s="38">
        <v>11717</v>
      </c>
      <c r="L353" s="38">
        <v>2483998</v>
      </c>
      <c r="M353" s="38">
        <v>3743766</v>
      </c>
    </row>
    <row r="354" spans="1:13" x14ac:dyDescent="0.2">
      <c r="A354" s="42">
        <v>178801</v>
      </c>
      <c r="B354" s="38">
        <v>27549</v>
      </c>
      <c r="C354" s="38">
        <v>9</v>
      </c>
      <c r="D354" s="38">
        <v>2124617</v>
      </c>
      <c r="E354" s="38">
        <v>10274</v>
      </c>
      <c r="F354" s="38">
        <v>9130</v>
      </c>
      <c r="G354" s="38">
        <v>10582</v>
      </c>
      <c r="H354" s="38">
        <v>11686</v>
      </c>
      <c r="I354" s="38">
        <v>10582</v>
      </c>
      <c r="J354" s="38">
        <v>2124617</v>
      </c>
      <c r="K354" s="38">
        <v>10274</v>
      </c>
      <c r="L354" s="38">
        <v>2188355</v>
      </c>
      <c r="M354" s="38">
        <v>2246315</v>
      </c>
    </row>
    <row r="355" spans="1:13" x14ac:dyDescent="0.2">
      <c r="A355" s="42">
        <v>178807</v>
      </c>
      <c r="B355" s="38">
        <v>27549</v>
      </c>
      <c r="C355" s="38">
        <v>9</v>
      </c>
      <c r="D355" s="38">
        <v>1155780</v>
      </c>
      <c r="E355" s="38">
        <v>8802</v>
      </c>
      <c r="F355" s="38">
        <v>9130</v>
      </c>
      <c r="G355" s="38">
        <v>9066</v>
      </c>
      <c r="H355" s="38">
        <v>11686</v>
      </c>
      <c r="I355" s="38">
        <v>9066</v>
      </c>
      <c r="J355" s="38">
        <v>1155780</v>
      </c>
      <c r="K355" s="38">
        <v>8802</v>
      </c>
      <c r="L355" s="38">
        <v>1190454</v>
      </c>
      <c r="M355" s="38">
        <v>1182630</v>
      </c>
    </row>
    <row r="356" spans="1:13" x14ac:dyDescent="0.2">
      <c r="A356" s="42">
        <v>178808</v>
      </c>
      <c r="B356" s="38">
        <v>27549</v>
      </c>
      <c r="C356" s="38">
        <v>9</v>
      </c>
      <c r="D356" s="38">
        <v>4058597</v>
      </c>
      <c r="E356" s="38">
        <v>8467</v>
      </c>
      <c r="F356" s="38">
        <v>9130</v>
      </c>
      <c r="G356" s="38">
        <v>8721</v>
      </c>
      <c r="H356" s="38">
        <v>11686</v>
      </c>
      <c r="I356" s="38">
        <v>8721</v>
      </c>
      <c r="J356" s="38">
        <v>4058597</v>
      </c>
      <c r="K356" s="38">
        <v>8467</v>
      </c>
      <c r="L356" s="38">
        <v>4180355</v>
      </c>
      <c r="M356" s="38">
        <v>4190229</v>
      </c>
    </row>
    <row r="357" spans="1:13" x14ac:dyDescent="0.2">
      <c r="A357" s="42">
        <v>178901</v>
      </c>
      <c r="B357" s="38">
        <v>27549</v>
      </c>
      <c r="C357" s="38">
        <v>9</v>
      </c>
      <c r="D357" s="38">
        <v>3953948</v>
      </c>
      <c r="E357" s="38">
        <v>13212</v>
      </c>
      <c r="F357" s="38">
        <v>9130</v>
      </c>
      <c r="G357" s="38">
        <v>13609</v>
      </c>
      <c r="H357" s="38">
        <v>11686</v>
      </c>
      <c r="I357" s="38">
        <v>11686</v>
      </c>
      <c r="J357" s="38">
        <v>3953948</v>
      </c>
      <c r="K357" s="38">
        <v>13212</v>
      </c>
      <c r="L357" s="38">
        <v>3953948</v>
      </c>
      <c r="M357" s="38">
        <v>3996827</v>
      </c>
    </row>
    <row r="358" spans="1:13" x14ac:dyDescent="0.2">
      <c r="A358" s="42">
        <v>178902</v>
      </c>
      <c r="B358" s="38">
        <v>27549</v>
      </c>
      <c r="C358" s="38">
        <v>9</v>
      </c>
      <c r="D358" s="38">
        <v>14250740</v>
      </c>
      <c r="E358" s="38">
        <v>10001</v>
      </c>
      <c r="F358" s="38">
        <v>9130</v>
      </c>
      <c r="G358" s="38">
        <v>10301</v>
      </c>
      <c r="H358" s="38">
        <v>11686</v>
      </c>
      <c r="I358" s="38">
        <v>10301</v>
      </c>
      <c r="J358" s="38">
        <v>14250740</v>
      </c>
      <c r="K358" s="38">
        <v>10001</v>
      </c>
      <c r="L358" s="38">
        <v>14678262</v>
      </c>
      <c r="M358" s="38">
        <v>14774205</v>
      </c>
    </row>
    <row r="359" spans="1:13" x14ac:dyDescent="0.2">
      <c r="A359" s="42">
        <v>178903</v>
      </c>
      <c r="B359" s="38">
        <v>27549</v>
      </c>
      <c r="C359" s="38">
        <v>9</v>
      </c>
      <c r="D359" s="38">
        <v>35142478</v>
      </c>
      <c r="E359" s="38">
        <v>9128</v>
      </c>
      <c r="F359" s="38">
        <v>9130</v>
      </c>
      <c r="G359" s="38">
        <v>9402</v>
      </c>
      <c r="H359" s="38">
        <v>11686</v>
      </c>
      <c r="I359" s="38">
        <v>9402</v>
      </c>
      <c r="J359" s="38">
        <v>35142478</v>
      </c>
      <c r="K359" s="38">
        <v>9128</v>
      </c>
      <c r="L359" s="38">
        <v>36196753</v>
      </c>
      <c r="M359" s="38">
        <v>36970615</v>
      </c>
    </row>
    <row r="360" spans="1:13" x14ac:dyDescent="0.2">
      <c r="A360" s="42">
        <v>178904</v>
      </c>
      <c r="B360" s="38">
        <v>27549</v>
      </c>
      <c r="C360" s="38">
        <v>9</v>
      </c>
      <c r="D360" s="38">
        <v>308185712</v>
      </c>
      <c r="E360" s="38">
        <v>8970</v>
      </c>
      <c r="F360" s="38">
        <v>9130</v>
      </c>
      <c r="G360" s="38">
        <v>9239</v>
      </c>
      <c r="H360" s="38">
        <v>11686</v>
      </c>
      <c r="I360" s="38">
        <v>9239</v>
      </c>
      <c r="J360" s="38">
        <v>308185712</v>
      </c>
      <c r="K360" s="38">
        <v>8970</v>
      </c>
      <c r="L360" s="38">
        <v>317431284</v>
      </c>
      <c r="M360" s="38">
        <v>309890487</v>
      </c>
    </row>
    <row r="361" spans="1:13" x14ac:dyDescent="0.2">
      <c r="A361" s="42">
        <v>178905</v>
      </c>
      <c r="B361" s="38">
        <v>27549</v>
      </c>
      <c r="C361" s="38">
        <v>9</v>
      </c>
      <c r="D361" s="38">
        <v>3239414</v>
      </c>
      <c r="E361" s="38">
        <v>12958</v>
      </c>
      <c r="F361" s="38">
        <v>9130</v>
      </c>
      <c r="G361" s="38">
        <v>13346</v>
      </c>
      <c r="H361" s="38">
        <v>11686</v>
      </c>
      <c r="I361" s="38">
        <v>11686</v>
      </c>
      <c r="J361" s="38">
        <v>3239414</v>
      </c>
      <c r="K361" s="38">
        <v>12958</v>
      </c>
      <c r="L361" s="38">
        <v>3239414</v>
      </c>
      <c r="M361" s="38">
        <v>3661884</v>
      </c>
    </row>
    <row r="362" spans="1:13" x14ac:dyDescent="0.2">
      <c r="A362" s="42">
        <v>178906</v>
      </c>
      <c r="B362" s="38">
        <v>27549</v>
      </c>
      <c r="C362" s="38">
        <v>9</v>
      </c>
      <c r="D362" s="38">
        <v>8136871</v>
      </c>
      <c r="E362" s="38">
        <v>6753</v>
      </c>
      <c r="F362" s="38">
        <v>9130</v>
      </c>
      <c r="G362" s="38">
        <v>6955</v>
      </c>
      <c r="H362" s="38">
        <v>11686</v>
      </c>
      <c r="I362" s="38">
        <v>6955</v>
      </c>
      <c r="J362" s="38">
        <v>8136871</v>
      </c>
      <c r="K362" s="38">
        <v>6753</v>
      </c>
      <c r="L362" s="38">
        <v>8380977</v>
      </c>
      <c r="M362" s="38">
        <v>10699193</v>
      </c>
    </row>
    <row r="363" spans="1:13" x14ac:dyDescent="0.2">
      <c r="A363" s="42">
        <v>178908</v>
      </c>
      <c r="B363" s="38">
        <v>27549</v>
      </c>
      <c r="C363" s="38">
        <v>9</v>
      </c>
      <c r="D363" s="38">
        <v>6716360</v>
      </c>
      <c r="E363" s="38">
        <v>13781</v>
      </c>
      <c r="F363" s="38">
        <v>9130</v>
      </c>
      <c r="G363" s="38">
        <v>14195</v>
      </c>
      <c r="H363" s="38">
        <v>11686</v>
      </c>
      <c r="I363" s="38">
        <v>11686</v>
      </c>
      <c r="J363" s="38">
        <v>6716360</v>
      </c>
      <c r="K363" s="38">
        <v>13781</v>
      </c>
      <c r="L363" s="38">
        <v>6716360</v>
      </c>
      <c r="M363" s="38">
        <v>6029756</v>
      </c>
    </row>
    <row r="364" spans="1:13" x14ac:dyDescent="0.2">
      <c r="A364" s="42">
        <v>178909</v>
      </c>
      <c r="B364" s="38">
        <v>27549</v>
      </c>
      <c r="C364" s="38">
        <v>9</v>
      </c>
      <c r="D364" s="38">
        <v>24855707</v>
      </c>
      <c r="E364" s="38">
        <v>10352</v>
      </c>
      <c r="F364" s="38">
        <v>9130</v>
      </c>
      <c r="G364" s="38">
        <v>10663</v>
      </c>
      <c r="H364" s="38">
        <v>11686</v>
      </c>
      <c r="I364" s="38">
        <v>10663</v>
      </c>
      <c r="J364" s="38">
        <v>24855707</v>
      </c>
      <c r="K364" s="38">
        <v>10352</v>
      </c>
      <c r="L364" s="38">
        <v>25601378</v>
      </c>
      <c r="M364" s="38">
        <v>26314531</v>
      </c>
    </row>
    <row r="365" spans="1:13" x14ac:dyDescent="0.2">
      <c r="A365" s="42">
        <v>178912</v>
      </c>
      <c r="B365" s="38">
        <v>27549</v>
      </c>
      <c r="C365" s="38">
        <v>9</v>
      </c>
      <c r="D365" s="38">
        <v>38158152</v>
      </c>
      <c r="E365" s="38">
        <v>10473</v>
      </c>
      <c r="F365" s="38">
        <v>9130</v>
      </c>
      <c r="G365" s="38">
        <v>10787</v>
      </c>
      <c r="H365" s="38">
        <v>11686</v>
      </c>
      <c r="I365" s="38">
        <v>10787</v>
      </c>
      <c r="J365" s="38">
        <v>38158152</v>
      </c>
      <c r="K365" s="38">
        <v>10473</v>
      </c>
      <c r="L365" s="38">
        <v>39302897</v>
      </c>
      <c r="M365" s="38">
        <v>35096339</v>
      </c>
    </row>
    <row r="366" spans="1:13" x14ac:dyDescent="0.2">
      <c r="A366" s="42">
        <v>178913</v>
      </c>
      <c r="B366" s="38">
        <v>27549</v>
      </c>
      <c r="C366" s="38">
        <v>9</v>
      </c>
      <c r="D366" s="38">
        <v>17957117</v>
      </c>
      <c r="E366" s="38">
        <v>20522</v>
      </c>
      <c r="F366" s="38">
        <v>9130</v>
      </c>
      <c r="G366" s="38">
        <v>21138</v>
      </c>
      <c r="H366" s="38">
        <v>11686</v>
      </c>
      <c r="I366" s="38">
        <v>11686</v>
      </c>
      <c r="J366" s="38">
        <v>17957117</v>
      </c>
      <c r="K366" s="38">
        <v>20522</v>
      </c>
      <c r="L366" s="38">
        <v>17957117</v>
      </c>
      <c r="M366" s="38">
        <v>15874313</v>
      </c>
    </row>
    <row r="367" spans="1:13" x14ac:dyDescent="0.2">
      <c r="A367" s="42">
        <v>178914</v>
      </c>
      <c r="B367" s="38">
        <v>27549</v>
      </c>
      <c r="C367" s="38">
        <v>9</v>
      </c>
      <c r="D367" s="38">
        <v>43830133</v>
      </c>
      <c r="E367" s="38">
        <v>8223</v>
      </c>
      <c r="F367" s="38">
        <v>9130</v>
      </c>
      <c r="G367" s="38">
        <v>8470</v>
      </c>
      <c r="H367" s="38">
        <v>11686</v>
      </c>
      <c r="I367" s="38">
        <v>8470</v>
      </c>
      <c r="J367" s="38">
        <v>43830133</v>
      </c>
      <c r="K367" s="38">
        <v>8223</v>
      </c>
      <c r="L367" s="38">
        <v>45145037</v>
      </c>
      <c r="M367" s="38">
        <v>44755824</v>
      </c>
    </row>
    <row r="368" spans="1:13" x14ac:dyDescent="0.2">
      <c r="A368" s="42">
        <v>178915</v>
      </c>
      <c r="B368" s="38">
        <v>27549</v>
      </c>
      <c r="C368" s="38">
        <v>9</v>
      </c>
      <c r="D368" s="38">
        <v>19814312</v>
      </c>
      <c r="E368" s="38">
        <v>10240</v>
      </c>
      <c r="F368" s="38">
        <v>9130</v>
      </c>
      <c r="G368" s="38">
        <v>10547</v>
      </c>
      <c r="H368" s="38">
        <v>11686</v>
      </c>
      <c r="I368" s="38">
        <v>10547</v>
      </c>
      <c r="J368" s="38">
        <v>19814312</v>
      </c>
      <c r="K368" s="38">
        <v>10240</v>
      </c>
      <c r="L368" s="38">
        <v>20408741</v>
      </c>
      <c r="M368" s="38">
        <v>21252523</v>
      </c>
    </row>
    <row r="369" spans="1:13" x14ac:dyDescent="0.2">
      <c r="A369" s="42">
        <v>178950</v>
      </c>
      <c r="B369" s="38">
        <v>27549</v>
      </c>
      <c r="C369" s="38">
        <v>9</v>
      </c>
      <c r="D369" s="38">
        <v>42209</v>
      </c>
      <c r="E369" s="38">
        <v>0</v>
      </c>
      <c r="F369" s="38">
        <v>9130</v>
      </c>
      <c r="G369" s="38">
        <v>0</v>
      </c>
      <c r="H369" s="38">
        <v>11686</v>
      </c>
      <c r="I369" s="38">
        <v>11686</v>
      </c>
      <c r="J369" s="38">
        <v>42209</v>
      </c>
      <c r="K369" s="38">
        <v>0</v>
      </c>
      <c r="L369" s="38">
        <v>0</v>
      </c>
      <c r="M369" s="38">
        <v>112859</v>
      </c>
    </row>
    <row r="370" spans="1:13" x14ac:dyDescent="0.2">
      <c r="A370" s="42">
        <v>179901</v>
      </c>
      <c r="B370" s="38">
        <v>27549</v>
      </c>
      <c r="C370" s="38">
        <v>9</v>
      </c>
      <c r="D370" s="38">
        <v>17812186</v>
      </c>
      <c r="E370" s="38">
        <v>8564</v>
      </c>
      <c r="F370" s="38">
        <v>9130</v>
      </c>
      <c r="G370" s="38">
        <v>8820</v>
      </c>
      <c r="H370" s="38">
        <v>11686</v>
      </c>
      <c r="I370" s="38">
        <v>8820</v>
      </c>
      <c r="J370" s="38">
        <v>17812186</v>
      </c>
      <c r="K370" s="38">
        <v>8564</v>
      </c>
      <c r="L370" s="38">
        <v>18346552</v>
      </c>
      <c r="M370" s="38">
        <v>20469483</v>
      </c>
    </row>
    <row r="371" spans="1:13" x14ac:dyDescent="0.2">
      <c r="A371" s="42">
        <v>180901</v>
      </c>
      <c r="B371" s="38">
        <v>27549</v>
      </c>
      <c r="C371" s="38">
        <v>9</v>
      </c>
      <c r="D371" s="38">
        <v>3505380</v>
      </c>
      <c r="E371" s="38">
        <v>12970</v>
      </c>
      <c r="F371" s="38">
        <v>9130</v>
      </c>
      <c r="G371" s="38">
        <v>13360</v>
      </c>
      <c r="H371" s="38">
        <v>11686</v>
      </c>
      <c r="I371" s="38">
        <v>11686</v>
      </c>
      <c r="J371" s="38">
        <v>3505380</v>
      </c>
      <c r="K371" s="38">
        <v>12970</v>
      </c>
      <c r="L371" s="38">
        <v>3505380</v>
      </c>
      <c r="M371" s="38">
        <v>4115700</v>
      </c>
    </row>
    <row r="372" spans="1:13" x14ac:dyDescent="0.2">
      <c r="A372" s="42">
        <v>180902</v>
      </c>
      <c r="B372" s="38">
        <v>27549</v>
      </c>
      <c r="C372" s="38">
        <v>9</v>
      </c>
      <c r="D372" s="38">
        <v>4139640</v>
      </c>
      <c r="E372" s="38">
        <v>12013</v>
      </c>
      <c r="F372" s="38">
        <v>9130</v>
      </c>
      <c r="G372" s="38">
        <v>12374</v>
      </c>
      <c r="H372" s="38">
        <v>11686</v>
      </c>
      <c r="I372" s="38">
        <v>11686</v>
      </c>
      <c r="J372" s="38">
        <v>4139640</v>
      </c>
      <c r="K372" s="38">
        <v>12013</v>
      </c>
      <c r="L372" s="38">
        <v>4139640</v>
      </c>
      <c r="M372" s="38">
        <v>3843613</v>
      </c>
    </row>
    <row r="373" spans="1:13" x14ac:dyDescent="0.2">
      <c r="A373" s="42">
        <v>180903</v>
      </c>
      <c r="B373" s="38">
        <v>27549</v>
      </c>
      <c r="C373" s="38">
        <v>9</v>
      </c>
      <c r="D373" s="38">
        <v>1874219</v>
      </c>
      <c r="E373" s="38">
        <v>17681</v>
      </c>
      <c r="F373" s="38">
        <v>9130</v>
      </c>
      <c r="G373" s="38">
        <v>18212</v>
      </c>
      <c r="H373" s="38">
        <v>11686</v>
      </c>
      <c r="I373" s="38">
        <v>11686</v>
      </c>
      <c r="J373" s="38">
        <v>1874219</v>
      </c>
      <c r="K373" s="38">
        <v>17681</v>
      </c>
      <c r="L373" s="38">
        <v>1874219</v>
      </c>
      <c r="M373" s="38">
        <v>1869759</v>
      </c>
    </row>
    <row r="374" spans="1:13" x14ac:dyDescent="0.2">
      <c r="A374" s="42">
        <v>180904</v>
      </c>
      <c r="B374" s="38">
        <v>27549</v>
      </c>
      <c r="C374" s="38">
        <v>9</v>
      </c>
      <c r="D374" s="38">
        <v>1874930</v>
      </c>
      <c r="E374" s="38">
        <v>11029</v>
      </c>
      <c r="F374" s="38">
        <v>9130</v>
      </c>
      <c r="G374" s="38">
        <v>11360</v>
      </c>
      <c r="H374" s="38">
        <v>11686</v>
      </c>
      <c r="I374" s="38">
        <v>11360</v>
      </c>
      <c r="J374" s="38">
        <v>1874930</v>
      </c>
      <c r="K374" s="38">
        <v>11029</v>
      </c>
      <c r="L374" s="38">
        <v>1931178</v>
      </c>
      <c r="M374" s="38">
        <v>1933639</v>
      </c>
    </row>
    <row r="375" spans="1:13" x14ac:dyDescent="0.2">
      <c r="A375" s="42">
        <v>181901</v>
      </c>
      <c r="B375" s="38">
        <v>27549</v>
      </c>
      <c r="C375" s="38">
        <v>9</v>
      </c>
      <c r="D375" s="38">
        <v>24683241</v>
      </c>
      <c r="E375" s="38">
        <v>8066</v>
      </c>
      <c r="F375" s="38">
        <v>9130</v>
      </c>
      <c r="G375" s="38">
        <v>8308</v>
      </c>
      <c r="H375" s="38">
        <v>11686</v>
      </c>
      <c r="I375" s="38">
        <v>8308</v>
      </c>
      <c r="J375" s="38">
        <v>24683241</v>
      </c>
      <c r="K375" s="38">
        <v>8066</v>
      </c>
      <c r="L375" s="38">
        <v>25423738</v>
      </c>
      <c r="M375" s="38">
        <v>26331532</v>
      </c>
    </row>
    <row r="376" spans="1:13" x14ac:dyDescent="0.2">
      <c r="A376" s="42">
        <v>181905</v>
      </c>
      <c r="B376" s="38">
        <v>27549</v>
      </c>
      <c r="C376" s="38">
        <v>9</v>
      </c>
      <c r="D376" s="38">
        <v>15137899</v>
      </c>
      <c r="E376" s="38">
        <v>8884</v>
      </c>
      <c r="F376" s="38">
        <v>9130</v>
      </c>
      <c r="G376" s="38">
        <v>9151</v>
      </c>
      <c r="H376" s="38">
        <v>11686</v>
      </c>
      <c r="I376" s="38">
        <v>9151</v>
      </c>
      <c r="J376" s="38">
        <v>15137899</v>
      </c>
      <c r="K376" s="38">
        <v>8884</v>
      </c>
      <c r="L376" s="38">
        <v>15592036</v>
      </c>
      <c r="M376" s="38">
        <v>16757716</v>
      </c>
    </row>
    <row r="377" spans="1:13" x14ac:dyDescent="0.2">
      <c r="A377" s="42">
        <v>181906</v>
      </c>
      <c r="B377" s="38">
        <v>27549</v>
      </c>
      <c r="C377" s="38">
        <v>9</v>
      </c>
      <c r="D377" s="38">
        <v>22243918</v>
      </c>
      <c r="E377" s="38">
        <v>9971</v>
      </c>
      <c r="F377" s="38">
        <v>9130</v>
      </c>
      <c r="G377" s="38">
        <v>10270</v>
      </c>
      <c r="H377" s="38">
        <v>11686</v>
      </c>
      <c r="I377" s="38">
        <v>10270</v>
      </c>
      <c r="J377" s="38">
        <v>22243918</v>
      </c>
      <c r="K377" s="38">
        <v>9971</v>
      </c>
      <c r="L377" s="38">
        <v>22911235</v>
      </c>
      <c r="M377" s="38">
        <v>23032307</v>
      </c>
    </row>
    <row r="378" spans="1:13" x14ac:dyDescent="0.2">
      <c r="A378" s="42">
        <v>181907</v>
      </c>
      <c r="B378" s="38">
        <v>27549</v>
      </c>
      <c r="C378" s="38">
        <v>9</v>
      </c>
      <c r="D378" s="38">
        <v>41749232</v>
      </c>
      <c r="E378" s="38">
        <v>9674</v>
      </c>
      <c r="F378" s="38">
        <v>9130</v>
      </c>
      <c r="G378" s="38">
        <v>9964</v>
      </c>
      <c r="H378" s="38">
        <v>11686</v>
      </c>
      <c r="I378" s="38">
        <v>9964</v>
      </c>
      <c r="J378" s="38">
        <v>41749232</v>
      </c>
      <c r="K378" s="38">
        <v>9674</v>
      </c>
      <c r="L378" s="38">
        <v>43001709</v>
      </c>
      <c r="M378" s="38">
        <v>41531502</v>
      </c>
    </row>
    <row r="379" spans="1:13" x14ac:dyDescent="0.2">
      <c r="A379" s="42">
        <v>181908</v>
      </c>
      <c r="B379" s="38">
        <v>27549</v>
      </c>
      <c r="C379" s="38">
        <v>9</v>
      </c>
      <c r="D379" s="38">
        <v>31244974</v>
      </c>
      <c r="E379" s="38">
        <v>9839</v>
      </c>
      <c r="F379" s="38">
        <v>9130</v>
      </c>
      <c r="G379" s="38">
        <v>10134</v>
      </c>
      <c r="H379" s="38">
        <v>11686</v>
      </c>
      <c r="I379" s="38">
        <v>10134</v>
      </c>
      <c r="J379" s="38">
        <v>31244974</v>
      </c>
      <c r="K379" s="38">
        <v>9839</v>
      </c>
      <c r="L379" s="38">
        <v>32182323</v>
      </c>
      <c r="M379" s="38">
        <v>27876329</v>
      </c>
    </row>
    <row r="380" spans="1:13" x14ac:dyDescent="0.2">
      <c r="A380" s="42">
        <v>181950</v>
      </c>
      <c r="B380" s="38">
        <v>27549</v>
      </c>
      <c r="C380" s="38">
        <v>9</v>
      </c>
      <c r="D380" s="38">
        <v>39792</v>
      </c>
      <c r="E380" s="38">
        <v>0</v>
      </c>
      <c r="F380" s="38">
        <v>9130</v>
      </c>
      <c r="G380" s="38">
        <v>0</v>
      </c>
      <c r="H380" s="38">
        <v>11686</v>
      </c>
      <c r="I380" s="38">
        <v>11686</v>
      </c>
      <c r="J380" s="38">
        <v>39792</v>
      </c>
      <c r="K380" s="38">
        <v>0</v>
      </c>
      <c r="L380" s="38">
        <v>0</v>
      </c>
      <c r="M380" s="38">
        <v>121062</v>
      </c>
    </row>
    <row r="381" spans="1:13" x14ac:dyDescent="0.2">
      <c r="A381" s="42">
        <v>182901</v>
      </c>
      <c r="B381" s="38">
        <v>27549</v>
      </c>
      <c r="C381" s="38">
        <v>9</v>
      </c>
      <c r="D381" s="38">
        <v>1896338</v>
      </c>
      <c r="E381" s="38">
        <v>11469</v>
      </c>
      <c r="F381" s="38">
        <v>9130</v>
      </c>
      <c r="G381" s="38">
        <v>11813</v>
      </c>
      <c r="H381" s="38">
        <v>11686</v>
      </c>
      <c r="I381" s="38">
        <v>11686</v>
      </c>
      <c r="J381" s="38">
        <v>1896338</v>
      </c>
      <c r="K381" s="38">
        <v>11469</v>
      </c>
      <c r="L381" s="38">
        <v>1932141</v>
      </c>
      <c r="M381" s="38">
        <v>2072382</v>
      </c>
    </row>
    <row r="382" spans="1:13" x14ac:dyDescent="0.2">
      <c r="A382" s="42">
        <v>182902</v>
      </c>
      <c r="B382" s="38">
        <v>27549</v>
      </c>
      <c r="C382" s="38">
        <v>9</v>
      </c>
      <c r="D382" s="38">
        <v>3561003</v>
      </c>
      <c r="E382" s="38">
        <v>10896</v>
      </c>
      <c r="F382" s="38">
        <v>9130</v>
      </c>
      <c r="G382" s="38">
        <v>11222</v>
      </c>
      <c r="H382" s="38">
        <v>11686</v>
      </c>
      <c r="I382" s="38">
        <v>11222</v>
      </c>
      <c r="J382" s="38">
        <v>3561003</v>
      </c>
      <c r="K382" s="38">
        <v>10896</v>
      </c>
      <c r="L382" s="38">
        <v>3667833</v>
      </c>
      <c r="M382" s="38">
        <v>4078318</v>
      </c>
    </row>
    <row r="383" spans="1:13" x14ac:dyDescent="0.2">
      <c r="A383" s="42">
        <v>182903</v>
      </c>
      <c r="B383" s="38">
        <v>27549</v>
      </c>
      <c r="C383" s="38">
        <v>9</v>
      </c>
      <c r="D383" s="38">
        <v>27638861</v>
      </c>
      <c r="E383" s="38">
        <v>9398</v>
      </c>
      <c r="F383" s="38">
        <v>9130</v>
      </c>
      <c r="G383" s="38">
        <v>9680</v>
      </c>
      <c r="H383" s="38">
        <v>11686</v>
      </c>
      <c r="I383" s="38">
        <v>9680</v>
      </c>
      <c r="J383" s="38">
        <v>27638861</v>
      </c>
      <c r="K383" s="38">
        <v>9398</v>
      </c>
      <c r="L383" s="38">
        <v>28468027</v>
      </c>
      <c r="M383" s="38">
        <v>28681209</v>
      </c>
    </row>
    <row r="384" spans="1:13" x14ac:dyDescent="0.2">
      <c r="A384" s="42">
        <v>182904</v>
      </c>
      <c r="B384" s="38">
        <v>27549</v>
      </c>
      <c r="C384" s="38">
        <v>9</v>
      </c>
      <c r="D384" s="38">
        <v>4973974</v>
      </c>
      <c r="E384" s="38">
        <v>11304</v>
      </c>
      <c r="F384" s="38">
        <v>9130</v>
      </c>
      <c r="G384" s="38">
        <v>11644</v>
      </c>
      <c r="H384" s="38">
        <v>11686</v>
      </c>
      <c r="I384" s="38">
        <v>11644</v>
      </c>
      <c r="J384" s="38">
        <v>4973974</v>
      </c>
      <c r="K384" s="38">
        <v>11304</v>
      </c>
      <c r="L384" s="38">
        <v>5123193</v>
      </c>
      <c r="M384" s="38">
        <v>5405492</v>
      </c>
    </row>
    <row r="385" spans="1:13" x14ac:dyDescent="0.2">
      <c r="A385" s="42">
        <v>182905</v>
      </c>
      <c r="B385" s="38">
        <v>27549</v>
      </c>
      <c r="C385" s="38">
        <v>9</v>
      </c>
      <c r="D385" s="38">
        <v>2034472</v>
      </c>
      <c r="E385" s="38">
        <v>12330</v>
      </c>
      <c r="F385" s="38">
        <v>9130</v>
      </c>
      <c r="G385" s="38">
        <v>12700</v>
      </c>
      <c r="H385" s="38">
        <v>11686</v>
      </c>
      <c r="I385" s="38">
        <v>11686</v>
      </c>
      <c r="J385" s="38">
        <v>2034472</v>
      </c>
      <c r="K385" s="38">
        <v>12330</v>
      </c>
      <c r="L385" s="38">
        <v>2034472</v>
      </c>
      <c r="M385" s="38">
        <v>2272625</v>
      </c>
    </row>
    <row r="386" spans="1:13" x14ac:dyDescent="0.2">
      <c r="A386" s="42">
        <v>182906</v>
      </c>
      <c r="B386" s="38">
        <v>27549</v>
      </c>
      <c r="C386" s="38">
        <v>9</v>
      </c>
      <c r="D386" s="38">
        <v>1215420</v>
      </c>
      <c r="E386" s="38">
        <v>13505</v>
      </c>
      <c r="F386" s="38">
        <v>9130</v>
      </c>
      <c r="G386" s="38">
        <v>13910</v>
      </c>
      <c r="H386" s="38">
        <v>11686</v>
      </c>
      <c r="I386" s="38">
        <v>11686</v>
      </c>
      <c r="J386" s="38">
        <v>1215420</v>
      </c>
      <c r="K386" s="38">
        <v>13505</v>
      </c>
      <c r="L386" s="38">
        <v>1215420</v>
      </c>
      <c r="M386" s="38">
        <v>1397084</v>
      </c>
    </row>
    <row r="387" spans="1:13" x14ac:dyDescent="0.2">
      <c r="A387" s="42">
        <v>183801</v>
      </c>
      <c r="B387" s="38">
        <v>27549</v>
      </c>
      <c r="C387" s="38">
        <v>9</v>
      </c>
      <c r="D387" s="38">
        <v>1550640</v>
      </c>
      <c r="E387" s="38">
        <v>10174</v>
      </c>
      <c r="F387" s="38">
        <v>9130</v>
      </c>
      <c r="G387" s="38">
        <v>10479</v>
      </c>
      <c r="H387" s="38">
        <v>11686</v>
      </c>
      <c r="I387" s="38">
        <v>10479</v>
      </c>
      <c r="J387" s="38">
        <v>1550640</v>
      </c>
      <c r="K387" s="38">
        <v>10174</v>
      </c>
      <c r="L387" s="38">
        <v>1597159</v>
      </c>
      <c r="M387" s="38">
        <v>1548017</v>
      </c>
    </row>
    <row r="388" spans="1:13" x14ac:dyDescent="0.2">
      <c r="A388" s="42">
        <v>183901</v>
      </c>
      <c r="B388" s="38">
        <v>27549</v>
      </c>
      <c r="C388" s="38">
        <v>9</v>
      </c>
      <c r="D388" s="38">
        <v>6024008</v>
      </c>
      <c r="E388" s="38">
        <v>9875</v>
      </c>
      <c r="F388" s="38">
        <v>9130</v>
      </c>
      <c r="G388" s="38">
        <v>10172</v>
      </c>
      <c r="H388" s="38">
        <v>11686</v>
      </c>
      <c r="I388" s="38">
        <v>10172</v>
      </c>
      <c r="J388" s="38">
        <v>6024008</v>
      </c>
      <c r="K388" s="38">
        <v>9875</v>
      </c>
      <c r="L388" s="38">
        <v>6204728</v>
      </c>
      <c r="M388" s="38">
        <v>6678664</v>
      </c>
    </row>
    <row r="389" spans="1:13" x14ac:dyDescent="0.2">
      <c r="A389" s="42">
        <v>183902</v>
      </c>
      <c r="B389" s="38">
        <v>27549</v>
      </c>
      <c r="C389" s="38">
        <v>9</v>
      </c>
      <c r="D389" s="38">
        <v>25187351</v>
      </c>
      <c r="E389" s="38">
        <v>10100</v>
      </c>
      <c r="F389" s="38">
        <v>9130</v>
      </c>
      <c r="G389" s="38">
        <v>10403</v>
      </c>
      <c r="H389" s="38">
        <v>11686</v>
      </c>
      <c r="I389" s="38">
        <v>10403</v>
      </c>
      <c r="J389" s="38">
        <v>25187351</v>
      </c>
      <c r="K389" s="38">
        <v>10100</v>
      </c>
      <c r="L389" s="38">
        <v>25942971</v>
      </c>
      <c r="M389" s="38">
        <v>23138903</v>
      </c>
    </row>
    <row r="390" spans="1:13" x14ac:dyDescent="0.2">
      <c r="A390" s="42">
        <v>183904</v>
      </c>
      <c r="B390" s="38">
        <v>27549</v>
      </c>
      <c r="C390" s="38">
        <v>9</v>
      </c>
      <c r="D390" s="38">
        <v>4203013</v>
      </c>
      <c r="E390" s="38">
        <v>10007</v>
      </c>
      <c r="F390" s="38">
        <v>9130</v>
      </c>
      <c r="G390" s="38">
        <v>10307</v>
      </c>
      <c r="H390" s="38">
        <v>11686</v>
      </c>
      <c r="I390" s="38">
        <v>10307</v>
      </c>
      <c r="J390" s="38">
        <v>4203013</v>
      </c>
      <c r="K390" s="38">
        <v>10007</v>
      </c>
      <c r="L390" s="38">
        <v>4329103</v>
      </c>
      <c r="M390" s="38">
        <v>4744941</v>
      </c>
    </row>
    <row r="391" spans="1:13" x14ac:dyDescent="0.2">
      <c r="A391" s="42">
        <v>184801</v>
      </c>
      <c r="B391" s="38">
        <v>27549</v>
      </c>
      <c r="C391" s="38">
        <v>9</v>
      </c>
      <c r="D391" s="38">
        <v>1421029</v>
      </c>
      <c r="E391" s="38">
        <v>10672</v>
      </c>
      <c r="F391" s="38">
        <v>9130</v>
      </c>
      <c r="G391" s="38">
        <v>10992</v>
      </c>
      <c r="H391" s="38">
        <v>11686</v>
      </c>
      <c r="I391" s="38">
        <v>10992</v>
      </c>
      <c r="J391" s="38">
        <v>1421029</v>
      </c>
      <c r="K391" s="38">
        <v>10672</v>
      </c>
      <c r="L391" s="38">
        <v>1463659</v>
      </c>
      <c r="M391" s="38">
        <v>1347911</v>
      </c>
    </row>
    <row r="392" spans="1:13" x14ac:dyDescent="0.2">
      <c r="A392" s="42">
        <v>184901</v>
      </c>
      <c r="B392" s="38">
        <v>27549</v>
      </c>
      <c r="C392" s="38">
        <v>9</v>
      </c>
      <c r="D392" s="38">
        <v>5924375</v>
      </c>
      <c r="E392" s="38">
        <v>11920</v>
      </c>
      <c r="F392" s="38">
        <v>9130</v>
      </c>
      <c r="G392" s="38">
        <v>12278</v>
      </c>
      <c r="H392" s="38">
        <v>11686</v>
      </c>
      <c r="I392" s="38">
        <v>11686</v>
      </c>
      <c r="J392" s="38">
        <v>5924375</v>
      </c>
      <c r="K392" s="38">
        <v>11920</v>
      </c>
      <c r="L392" s="38">
        <v>5924375</v>
      </c>
      <c r="M392" s="38">
        <v>6256988</v>
      </c>
    </row>
    <row r="393" spans="1:13" x14ac:dyDescent="0.2">
      <c r="A393" s="42">
        <v>184902</v>
      </c>
      <c r="B393" s="38">
        <v>27549</v>
      </c>
      <c r="C393" s="38">
        <v>9</v>
      </c>
      <c r="D393" s="38">
        <v>31608301</v>
      </c>
      <c r="E393" s="38">
        <v>9825</v>
      </c>
      <c r="F393" s="38">
        <v>9130</v>
      </c>
      <c r="G393" s="38">
        <v>10120</v>
      </c>
      <c r="H393" s="38">
        <v>11686</v>
      </c>
      <c r="I393" s="38">
        <v>10120</v>
      </c>
      <c r="J393" s="38">
        <v>31608301</v>
      </c>
      <c r="K393" s="38">
        <v>9825</v>
      </c>
      <c r="L393" s="38">
        <v>32556550</v>
      </c>
      <c r="M393" s="38">
        <v>30271976</v>
      </c>
    </row>
    <row r="394" spans="1:13" x14ac:dyDescent="0.2">
      <c r="A394" s="42">
        <v>184903</v>
      </c>
      <c r="B394" s="38">
        <v>27549</v>
      </c>
      <c r="C394" s="38">
        <v>9</v>
      </c>
      <c r="D394" s="38">
        <v>72959667</v>
      </c>
      <c r="E394" s="38">
        <v>9591</v>
      </c>
      <c r="F394" s="38">
        <v>9130</v>
      </c>
      <c r="G394" s="38">
        <v>9879</v>
      </c>
      <c r="H394" s="38">
        <v>11686</v>
      </c>
      <c r="I394" s="38">
        <v>9879</v>
      </c>
      <c r="J394" s="38">
        <v>72959667</v>
      </c>
      <c r="K394" s="38">
        <v>9591</v>
      </c>
      <c r="L394" s="38">
        <v>75148457</v>
      </c>
      <c r="M394" s="38">
        <v>70841752</v>
      </c>
    </row>
    <row r="395" spans="1:13" x14ac:dyDescent="0.2">
      <c r="A395" s="42">
        <v>184904</v>
      </c>
      <c r="B395" s="38">
        <v>27549</v>
      </c>
      <c r="C395" s="38">
        <v>9</v>
      </c>
      <c r="D395" s="38">
        <v>11368230</v>
      </c>
      <c r="E395" s="38">
        <v>11356</v>
      </c>
      <c r="F395" s="38">
        <v>9130</v>
      </c>
      <c r="G395" s="38">
        <v>11696</v>
      </c>
      <c r="H395" s="38">
        <v>11686</v>
      </c>
      <c r="I395" s="38">
        <v>11686</v>
      </c>
      <c r="J395" s="38">
        <v>11368230</v>
      </c>
      <c r="K395" s="38">
        <v>11356</v>
      </c>
      <c r="L395" s="38">
        <v>11698646</v>
      </c>
      <c r="M395" s="38">
        <v>11443543</v>
      </c>
    </row>
    <row r="396" spans="1:13" x14ac:dyDescent="0.2">
      <c r="A396" s="42">
        <v>184907</v>
      </c>
      <c r="B396" s="38">
        <v>27549</v>
      </c>
      <c r="C396" s="38">
        <v>9</v>
      </c>
      <c r="D396" s="38">
        <v>54680374</v>
      </c>
      <c r="E396" s="38">
        <v>8871</v>
      </c>
      <c r="F396" s="38">
        <v>9130</v>
      </c>
      <c r="G396" s="38">
        <v>9138</v>
      </c>
      <c r="H396" s="38">
        <v>11686</v>
      </c>
      <c r="I396" s="38">
        <v>9138</v>
      </c>
      <c r="J396" s="38">
        <v>54680374</v>
      </c>
      <c r="K396" s="38">
        <v>8871</v>
      </c>
      <c r="L396" s="38">
        <v>56320785</v>
      </c>
      <c r="M396" s="38">
        <v>52815413</v>
      </c>
    </row>
    <row r="397" spans="1:13" x14ac:dyDescent="0.2">
      <c r="A397" s="42">
        <v>184908</v>
      </c>
      <c r="B397" s="38">
        <v>27549</v>
      </c>
      <c r="C397" s="38">
        <v>9</v>
      </c>
      <c r="D397" s="38">
        <v>10991730</v>
      </c>
      <c r="E397" s="38">
        <v>9314</v>
      </c>
      <c r="F397" s="38">
        <v>9130</v>
      </c>
      <c r="G397" s="38">
        <v>9594</v>
      </c>
      <c r="H397" s="38">
        <v>11686</v>
      </c>
      <c r="I397" s="38">
        <v>9594</v>
      </c>
      <c r="J397" s="38">
        <v>10991730</v>
      </c>
      <c r="K397" s="38">
        <v>9314</v>
      </c>
      <c r="L397" s="38">
        <v>11321482</v>
      </c>
      <c r="M397" s="38">
        <v>11606506</v>
      </c>
    </row>
    <row r="398" spans="1:13" x14ac:dyDescent="0.2">
      <c r="A398" s="42">
        <v>184909</v>
      </c>
      <c r="B398" s="38">
        <v>27549</v>
      </c>
      <c r="C398" s="38">
        <v>9</v>
      </c>
      <c r="D398" s="38">
        <v>13980785</v>
      </c>
      <c r="E398" s="38">
        <v>9020</v>
      </c>
      <c r="F398" s="38">
        <v>9130</v>
      </c>
      <c r="G398" s="38">
        <v>9290</v>
      </c>
      <c r="H398" s="38">
        <v>11686</v>
      </c>
      <c r="I398" s="38">
        <v>9290</v>
      </c>
      <c r="J398" s="38">
        <v>13980785</v>
      </c>
      <c r="K398" s="38">
        <v>9020</v>
      </c>
      <c r="L398" s="38">
        <v>14400209</v>
      </c>
      <c r="M398" s="38">
        <v>14028470</v>
      </c>
    </row>
    <row r="399" spans="1:13" x14ac:dyDescent="0.2">
      <c r="A399" s="42">
        <v>184911</v>
      </c>
      <c r="B399" s="38">
        <v>27549</v>
      </c>
      <c r="C399" s="38">
        <v>9</v>
      </c>
      <c r="D399" s="38">
        <v>2044568</v>
      </c>
      <c r="E399" s="38">
        <v>11359</v>
      </c>
      <c r="F399" s="38">
        <v>9130</v>
      </c>
      <c r="G399" s="38">
        <v>11699</v>
      </c>
      <c r="H399" s="38">
        <v>11686</v>
      </c>
      <c r="I399" s="38">
        <v>11686</v>
      </c>
      <c r="J399" s="38">
        <v>2044568</v>
      </c>
      <c r="K399" s="38">
        <v>11359</v>
      </c>
      <c r="L399" s="38">
        <v>2103443</v>
      </c>
      <c r="M399" s="38">
        <v>2119046</v>
      </c>
    </row>
    <row r="400" spans="1:13" x14ac:dyDescent="0.2">
      <c r="A400" s="42">
        <v>185901</v>
      </c>
      <c r="B400" s="38">
        <v>27549</v>
      </c>
      <c r="C400" s="38">
        <v>9</v>
      </c>
      <c r="D400" s="38">
        <v>5189196</v>
      </c>
      <c r="E400" s="38">
        <v>11341</v>
      </c>
      <c r="F400" s="38">
        <v>9130</v>
      </c>
      <c r="G400" s="38">
        <v>11681</v>
      </c>
      <c r="H400" s="38">
        <v>11686</v>
      </c>
      <c r="I400" s="38">
        <v>11681</v>
      </c>
      <c r="J400" s="38">
        <v>5189196</v>
      </c>
      <c r="K400" s="38">
        <v>11341</v>
      </c>
      <c r="L400" s="38">
        <v>5344872</v>
      </c>
      <c r="M400" s="38">
        <v>5741069</v>
      </c>
    </row>
    <row r="401" spans="1:13" x14ac:dyDescent="0.2">
      <c r="A401" s="42">
        <v>185902</v>
      </c>
      <c r="B401" s="38">
        <v>27549</v>
      </c>
      <c r="C401" s="38">
        <v>9</v>
      </c>
      <c r="D401" s="38">
        <v>5580322</v>
      </c>
      <c r="E401" s="38">
        <v>10836</v>
      </c>
      <c r="F401" s="38">
        <v>9130</v>
      </c>
      <c r="G401" s="38">
        <v>11161</v>
      </c>
      <c r="H401" s="38">
        <v>11686</v>
      </c>
      <c r="I401" s="38">
        <v>11161</v>
      </c>
      <c r="J401" s="38">
        <v>5580322</v>
      </c>
      <c r="K401" s="38">
        <v>10836</v>
      </c>
      <c r="L401" s="38">
        <v>5747732</v>
      </c>
      <c r="M401" s="38">
        <v>6427127</v>
      </c>
    </row>
    <row r="402" spans="1:13" x14ac:dyDescent="0.2">
      <c r="A402" s="42">
        <v>185903</v>
      </c>
      <c r="B402" s="38">
        <v>27549</v>
      </c>
      <c r="C402" s="38">
        <v>9</v>
      </c>
      <c r="D402" s="38">
        <v>10416253</v>
      </c>
      <c r="E402" s="38">
        <v>10521</v>
      </c>
      <c r="F402" s="38">
        <v>9130</v>
      </c>
      <c r="G402" s="38">
        <v>10837</v>
      </c>
      <c r="H402" s="38">
        <v>11686</v>
      </c>
      <c r="I402" s="38">
        <v>10837</v>
      </c>
      <c r="J402" s="38">
        <v>10416253</v>
      </c>
      <c r="K402" s="38">
        <v>10521</v>
      </c>
      <c r="L402" s="38">
        <v>10728740</v>
      </c>
      <c r="M402" s="38">
        <v>10963999</v>
      </c>
    </row>
    <row r="403" spans="1:13" x14ac:dyDescent="0.2">
      <c r="A403" s="42">
        <v>185904</v>
      </c>
      <c r="B403" s="38">
        <v>27549</v>
      </c>
      <c r="C403" s="38">
        <v>9</v>
      </c>
      <c r="D403" s="38">
        <v>1972561</v>
      </c>
      <c r="E403" s="38">
        <v>12726</v>
      </c>
      <c r="F403" s="38">
        <v>9130</v>
      </c>
      <c r="G403" s="38">
        <v>13108</v>
      </c>
      <c r="H403" s="38">
        <v>11686</v>
      </c>
      <c r="I403" s="38">
        <v>11686</v>
      </c>
      <c r="J403" s="38">
        <v>1972561</v>
      </c>
      <c r="K403" s="38">
        <v>12726</v>
      </c>
      <c r="L403" s="38">
        <v>1972561</v>
      </c>
      <c r="M403" s="38">
        <v>2286567</v>
      </c>
    </row>
    <row r="404" spans="1:13" x14ac:dyDescent="0.2">
      <c r="A404" s="42">
        <v>186901</v>
      </c>
      <c r="B404" s="38">
        <v>27549</v>
      </c>
      <c r="C404" s="38">
        <v>9</v>
      </c>
      <c r="D404" s="38">
        <v>4890893</v>
      </c>
      <c r="E404" s="38">
        <v>24335</v>
      </c>
      <c r="F404" s="38">
        <v>9130</v>
      </c>
      <c r="G404" s="38">
        <v>25065</v>
      </c>
      <c r="H404" s="38">
        <v>11686</v>
      </c>
      <c r="I404" s="38">
        <v>11686</v>
      </c>
      <c r="J404" s="38">
        <v>4559232</v>
      </c>
      <c r="K404" s="38">
        <v>22685</v>
      </c>
      <c r="L404" s="38">
        <v>4559232</v>
      </c>
      <c r="M404" s="38">
        <v>2683906</v>
      </c>
    </row>
    <row r="405" spans="1:13" x14ac:dyDescent="0.2">
      <c r="A405" s="42">
        <v>186902</v>
      </c>
      <c r="B405" s="38">
        <v>27549</v>
      </c>
      <c r="C405" s="38">
        <v>9</v>
      </c>
      <c r="D405" s="38">
        <v>25178912</v>
      </c>
      <c r="E405" s="38">
        <v>11227</v>
      </c>
      <c r="F405" s="38">
        <v>9130</v>
      </c>
      <c r="G405" s="38">
        <v>11564</v>
      </c>
      <c r="H405" s="38">
        <v>11686</v>
      </c>
      <c r="I405" s="38">
        <v>11564</v>
      </c>
      <c r="J405" s="38">
        <v>25178912</v>
      </c>
      <c r="K405" s="38">
        <v>11227</v>
      </c>
      <c r="L405" s="38">
        <v>25934280</v>
      </c>
      <c r="M405" s="38">
        <v>20554589</v>
      </c>
    </row>
    <row r="406" spans="1:13" x14ac:dyDescent="0.2">
      <c r="A406" s="42">
        <v>186903</v>
      </c>
      <c r="B406" s="38">
        <v>27549</v>
      </c>
      <c r="C406" s="38">
        <v>9</v>
      </c>
      <c r="D406" s="38">
        <v>5736166</v>
      </c>
      <c r="E406" s="38">
        <v>15095</v>
      </c>
      <c r="F406" s="38">
        <v>9130</v>
      </c>
      <c r="G406" s="38">
        <v>15548</v>
      </c>
      <c r="H406" s="38">
        <v>11686</v>
      </c>
      <c r="I406" s="38">
        <v>11686</v>
      </c>
      <c r="J406" s="38">
        <v>5339065</v>
      </c>
      <c r="K406" s="38">
        <v>14050</v>
      </c>
      <c r="L406" s="38">
        <v>5339065</v>
      </c>
      <c r="M406" s="38">
        <v>5254397</v>
      </c>
    </row>
    <row r="407" spans="1:13" x14ac:dyDescent="0.2">
      <c r="A407" s="42">
        <v>187901</v>
      </c>
      <c r="B407" s="38">
        <v>27549</v>
      </c>
      <c r="C407" s="38">
        <v>9</v>
      </c>
      <c r="D407" s="38">
        <v>5018453</v>
      </c>
      <c r="E407" s="38">
        <v>10917</v>
      </c>
      <c r="F407" s="38">
        <v>9130</v>
      </c>
      <c r="G407" s="38">
        <v>11244</v>
      </c>
      <c r="H407" s="38">
        <v>11686</v>
      </c>
      <c r="I407" s="38">
        <v>11244</v>
      </c>
      <c r="J407" s="38">
        <v>5018453</v>
      </c>
      <c r="K407" s="38">
        <v>10917</v>
      </c>
      <c r="L407" s="38">
        <v>5169007</v>
      </c>
      <c r="M407" s="38">
        <v>5889308</v>
      </c>
    </row>
    <row r="408" spans="1:13" x14ac:dyDescent="0.2">
      <c r="A408" s="42">
        <v>187903</v>
      </c>
      <c r="B408" s="38">
        <v>27549</v>
      </c>
      <c r="C408" s="38">
        <v>9</v>
      </c>
      <c r="D408" s="38">
        <v>2933939</v>
      </c>
      <c r="E408" s="38">
        <v>12976</v>
      </c>
      <c r="F408" s="38">
        <v>9130</v>
      </c>
      <c r="G408" s="38">
        <v>13365</v>
      </c>
      <c r="H408" s="38">
        <v>11686</v>
      </c>
      <c r="I408" s="38">
        <v>11686</v>
      </c>
      <c r="J408" s="38">
        <v>2933939</v>
      </c>
      <c r="K408" s="38">
        <v>12976</v>
      </c>
      <c r="L408" s="38">
        <v>2933939</v>
      </c>
      <c r="M408" s="38">
        <v>3190528</v>
      </c>
    </row>
    <row r="409" spans="1:13" x14ac:dyDescent="0.2">
      <c r="A409" s="42">
        <v>187904</v>
      </c>
      <c r="B409" s="38">
        <v>27549</v>
      </c>
      <c r="C409" s="38">
        <v>9</v>
      </c>
      <c r="D409" s="38">
        <v>8492500</v>
      </c>
      <c r="E409" s="38">
        <v>10888</v>
      </c>
      <c r="F409" s="38">
        <v>9130</v>
      </c>
      <c r="G409" s="38">
        <v>11214</v>
      </c>
      <c r="H409" s="38">
        <v>11686</v>
      </c>
      <c r="I409" s="38">
        <v>11214</v>
      </c>
      <c r="J409" s="38">
        <v>8492500</v>
      </c>
      <c r="K409" s="38">
        <v>10888</v>
      </c>
      <c r="L409" s="38">
        <v>8747275</v>
      </c>
      <c r="M409" s="38">
        <v>8888025</v>
      </c>
    </row>
    <row r="410" spans="1:13" x14ac:dyDescent="0.2">
      <c r="A410" s="42">
        <v>187906</v>
      </c>
      <c r="B410" s="38">
        <v>27549</v>
      </c>
      <c r="C410" s="38">
        <v>9</v>
      </c>
      <c r="D410" s="38">
        <v>2017377</v>
      </c>
      <c r="E410" s="38">
        <v>12227</v>
      </c>
      <c r="F410" s="38">
        <v>9130</v>
      </c>
      <c r="G410" s="38">
        <v>12593</v>
      </c>
      <c r="H410" s="38">
        <v>11686</v>
      </c>
      <c r="I410" s="38">
        <v>11686</v>
      </c>
      <c r="J410" s="38">
        <v>2017377</v>
      </c>
      <c r="K410" s="38">
        <v>12227</v>
      </c>
      <c r="L410" s="38">
        <v>2017377</v>
      </c>
      <c r="M410" s="38">
        <v>2204906</v>
      </c>
    </row>
    <row r="411" spans="1:13" x14ac:dyDescent="0.2">
      <c r="A411" s="42">
        <v>187907</v>
      </c>
      <c r="B411" s="38">
        <v>27549</v>
      </c>
      <c r="C411" s="38">
        <v>9</v>
      </c>
      <c r="D411" s="38">
        <v>36690362</v>
      </c>
      <c r="E411" s="38">
        <v>10052</v>
      </c>
      <c r="F411" s="38">
        <v>9130</v>
      </c>
      <c r="G411" s="38">
        <v>10354</v>
      </c>
      <c r="H411" s="38">
        <v>11686</v>
      </c>
      <c r="I411" s="38">
        <v>10354</v>
      </c>
      <c r="J411" s="38">
        <v>36690362</v>
      </c>
      <c r="K411" s="38">
        <v>10052</v>
      </c>
      <c r="L411" s="38">
        <v>37791073</v>
      </c>
      <c r="M411" s="38">
        <v>36834793</v>
      </c>
    </row>
    <row r="412" spans="1:13" x14ac:dyDescent="0.2">
      <c r="A412" s="42">
        <v>187910</v>
      </c>
      <c r="B412" s="38">
        <v>27549</v>
      </c>
      <c r="C412" s="38">
        <v>9</v>
      </c>
      <c r="D412" s="38">
        <v>10927804</v>
      </c>
      <c r="E412" s="38">
        <v>10713</v>
      </c>
      <c r="F412" s="38">
        <v>9130</v>
      </c>
      <c r="G412" s="38">
        <v>11034</v>
      </c>
      <c r="H412" s="38">
        <v>11686</v>
      </c>
      <c r="I412" s="38">
        <v>11034</v>
      </c>
      <c r="J412" s="38">
        <v>10927804</v>
      </c>
      <c r="K412" s="38">
        <v>10713</v>
      </c>
      <c r="L412" s="38">
        <v>11255638</v>
      </c>
      <c r="M412" s="38">
        <v>11711454</v>
      </c>
    </row>
    <row r="413" spans="1:13" x14ac:dyDescent="0.2">
      <c r="A413" s="42">
        <v>188901</v>
      </c>
      <c r="B413" s="38">
        <v>27549</v>
      </c>
      <c r="C413" s="38">
        <v>9</v>
      </c>
      <c r="D413" s="38">
        <v>255653155</v>
      </c>
      <c r="E413" s="38">
        <v>8626</v>
      </c>
      <c r="F413" s="38">
        <v>9130</v>
      </c>
      <c r="G413" s="38">
        <v>8885</v>
      </c>
      <c r="H413" s="38">
        <v>11686</v>
      </c>
      <c r="I413" s="38">
        <v>8885</v>
      </c>
      <c r="J413" s="38">
        <v>255653155</v>
      </c>
      <c r="K413" s="38">
        <v>8626</v>
      </c>
      <c r="L413" s="38">
        <v>263322750</v>
      </c>
      <c r="M413" s="38">
        <v>285118792</v>
      </c>
    </row>
    <row r="414" spans="1:13" x14ac:dyDescent="0.2">
      <c r="A414" s="42">
        <v>188902</v>
      </c>
      <c r="B414" s="38">
        <v>27549</v>
      </c>
      <c r="C414" s="38">
        <v>9</v>
      </c>
      <c r="D414" s="38">
        <v>12119732</v>
      </c>
      <c r="E414" s="38">
        <v>9894</v>
      </c>
      <c r="F414" s="38">
        <v>9130</v>
      </c>
      <c r="G414" s="38">
        <v>10190</v>
      </c>
      <c r="H414" s="38">
        <v>11686</v>
      </c>
      <c r="I414" s="38">
        <v>10190</v>
      </c>
      <c r="J414" s="38">
        <v>12119732</v>
      </c>
      <c r="K414" s="38">
        <v>9894</v>
      </c>
      <c r="L414" s="38">
        <v>12483324</v>
      </c>
      <c r="M414" s="38">
        <v>13436522</v>
      </c>
    </row>
    <row r="415" spans="1:13" x14ac:dyDescent="0.2">
      <c r="A415" s="42">
        <v>188903</v>
      </c>
      <c r="B415" s="38">
        <v>27549</v>
      </c>
      <c r="C415" s="38">
        <v>9</v>
      </c>
      <c r="D415" s="38">
        <v>8071678</v>
      </c>
      <c r="E415" s="38">
        <v>10027</v>
      </c>
      <c r="F415" s="38">
        <v>9130</v>
      </c>
      <c r="G415" s="38">
        <v>10328</v>
      </c>
      <c r="H415" s="38">
        <v>11686</v>
      </c>
      <c r="I415" s="38">
        <v>10328</v>
      </c>
      <c r="J415" s="38">
        <v>8071678</v>
      </c>
      <c r="K415" s="38">
        <v>10027</v>
      </c>
      <c r="L415" s="38">
        <v>8313829</v>
      </c>
      <c r="M415" s="38">
        <v>9027699</v>
      </c>
    </row>
    <row r="416" spans="1:13" x14ac:dyDescent="0.2">
      <c r="A416" s="42">
        <v>188904</v>
      </c>
      <c r="B416" s="38">
        <v>27549</v>
      </c>
      <c r="C416" s="38">
        <v>9</v>
      </c>
      <c r="D416" s="38">
        <v>12303501</v>
      </c>
      <c r="E416" s="38">
        <v>9272</v>
      </c>
      <c r="F416" s="38">
        <v>9130</v>
      </c>
      <c r="G416" s="38">
        <v>9550</v>
      </c>
      <c r="H416" s="38">
        <v>11686</v>
      </c>
      <c r="I416" s="38">
        <v>9550</v>
      </c>
      <c r="J416" s="38">
        <v>12303501</v>
      </c>
      <c r="K416" s="38">
        <v>9272</v>
      </c>
      <c r="L416" s="38">
        <v>12672606</v>
      </c>
      <c r="M416" s="38">
        <v>12381700</v>
      </c>
    </row>
    <row r="417" spans="1:13" x14ac:dyDescent="0.2">
      <c r="A417" s="42">
        <v>188950</v>
      </c>
      <c r="B417" s="38">
        <v>27549</v>
      </c>
      <c r="C417" s="38">
        <v>9</v>
      </c>
      <c r="D417" s="38">
        <v>131084</v>
      </c>
      <c r="E417" s="38">
        <v>0</v>
      </c>
      <c r="F417" s="38">
        <v>9130</v>
      </c>
      <c r="G417" s="38">
        <v>0</v>
      </c>
      <c r="H417" s="38">
        <v>11686</v>
      </c>
      <c r="I417" s="38">
        <v>11686</v>
      </c>
      <c r="J417" s="38">
        <v>131084</v>
      </c>
      <c r="K417" s="38">
        <v>0</v>
      </c>
      <c r="L417" s="38">
        <v>0</v>
      </c>
      <c r="M417" s="38">
        <v>352034</v>
      </c>
    </row>
    <row r="418" spans="1:13" x14ac:dyDescent="0.2">
      <c r="A418" s="42">
        <v>189901</v>
      </c>
      <c r="B418" s="38">
        <v>27549</v>
      </c>
      <c r="C418" s="38">
        <v>9</v>
      </c>
      <c r="D418" s="38">
        <v>3121417</v>
      </c>
      <c r="E418" s="38">
        <v>10795</v>
      </c>
      <c r="F418" s="38">
        <v>9130</v>
      </c>
      <c r="G418" s="38">
        <v>11118</v>
      </c>
      <c r="H418" s="38">
        <v>11686</v>
      </c>
      <c r="I418" s="38">
        <v>11118</v>
      </c>
      <c r="J418" s="38">
        <v>3121417</v>
      </c>
      <c r="K418" s="38">
        <v>10795</v>
      </c>
      <c r="L418" s="38">
        <v>3215060</v>
      </c>
      <c r="M418" s="38">
        <v>3582791</v>
      </c>
    </row>
    <row r="419" spans="1:13" x14ac:dyDescent="0.2">
      <c r="A419" s="42">
        <v>189902</v>
      </c>
      <c r="B419" s="38">
        <v>27549</v>
      </c>
      <c r="C419" s="38">
        <v>9</v>
      </c>
      <c r="D419" s="38">
        <v>13087512</v>
      </c>
      <c r="E419" s="38">
        <v>11332</v>
      </c>
      <c r="F419" s="38">
        <v>9130</v>
      </c>
      <c r="G419" s="38">
        <v>11672</v>
      </c>
      <c r="H419" s="38">
        <v>11686</v>
      </c>
      <c r="I419" s="38">
        <v>11672</v>
      </c>
      <c r="J419" s="38">
        <v>13087512</v>
      </c>
      <c r="K419" s="38">
        <v>11332</v>
      </c>
      <c r="L419" s="38">
        <v>13480137</v>
      </c>
      <c r="M419" s="38">
        <v>13886610</v>
      </c>
    </row>
    <row r="420" spans="1:13" x14ac:dyDescent="0.2">
      <c r="A420" s="42">
        <v>190903</v>
      </c>
      <c r="B420" s="38">
        <v>27549</v>
      </c>
      <c r="C420" s="38">
        <v>9</v>
      </c>
      <c r="D420" s="38">
        <v>14065850</v>
      </c>
      <c r="E420" s="38">
        <v>8897</v>
      </c>
      <c r="F420" s="38">
        <v>9130</v>
      </c>
      <c r="G420" s="38">
        <v>9164</v>
      </c>
      <c r="H420" s="38">
        <v>11686</v>
      </c>
      <c r="I420" s="38">
        <v>9164</v>
      </c>
      <c r="J420" s="38">
        <v>14065850</v>
      </c>
      <c r="K420" s="38">
        <v>8897</v>
      </c>
      <c r="L420" s="38">
        <v>14487825</v>
      </c>
      <c r="M420" s="38">
        <v>14629897</v>
      </c>
    </row>
    <row r="421" spans="1:13" x14ac:dyDescent="0.2">
      <c r="A421" s="42">
        <v>191901</v>
      </c>
      <c r="B421" s="38">
        <v>27549</v>
      </c>
      <c r="C421" s="38">
        <v>9</v>
      </c>
      <c r="D421" s="38">
        <v>72520472</v>
      </c>
      <c r="E421" s="38">
        <v>7450</v>
      </c>
      <c r="F421" s="38">
        <v>9130</v>
      </c>
      <c r="G421" s="38">
        <v>7674</v>
      </c>
      <c r="H421" s="38">
        <v>11686</v>
      </c>
      <c r="I421" s="38">
        <v>7674</v>
      </c>
      <c r="J421" s="38">
        <v>72520472</v>
      </c>
      <c r="K421" s="38">
        <v>7450</v>
      </c>
      <c r="L421" s="38">
        <v>74696087</v>
      </c>
      <c r="M421" s="38">
        <v>79817824</v>
      </c>
    </row>
    <row r="422" spans="1:13" x14ac:dyDescent="0.2">
      <c r="A422" s="42">
        <v>192901</v>
      </c>
      <c r="B422" s="38">
        <v>27549</v>
      </c>
      <c r="C422" s="38">
        <v>9</v>
      </c>
      <c r="D422" s="38">
        <v>16238773</v>
      </c>
      <c r="E422" s="38">
        <v>20147</v>
      </c>
      <c r="F422" s="38">
        <v>9130</v>
      </c>
      <c r="G422" s="38">
        <v>20752</v>
      </c>
      <c r="H422" s="38">
        <v>11686</v>
      </c>
      <c r="I422" s="38">
        <v>11686</v>
      </c>
      <c r="J422" s="38">
        <v>16238773</v>
      </c>
      <c r="K422" s="38">
        <v>20147</v>
      </c>
      <c r="L422" s="38">
        <v>16238773</v>
      </c>
      <c r="M422" s="38">
        <v>13746167</v>
      </c>
    </row>
    <row r="423" spans="1:13" x14ac:dyDescent="0.2">
      <c r="A423" s="42">
        <v>193801</v>
      </c>
      <c r="B423" s="38">
        <v>27549</v>
      </c>
      <c r="C423" s="38">
        <v>9</v>
      </c>
      <c r="D423" s="38">
        <v>3557458</v>
      </c>
      <c r="E423" s="38">
        <v>17729</v>
      </c>
      <c r="F423" s="38">
        <v>9130</v>
      </c>
      <c r="G423" s="38">
        <v>18261</v>
      </c>
      <c r="H423" s="38">
        <v>11686</v>
      </c>
      <c r="I423" s="38">
        <v>11686</v>
      </c>
      <c r="J423" s="38">
        <v>3557458</v>
      </c>
      <c r="K423" s="38">
        <v>17729</v>
      </c>
      <c r="L423" s="38">
        <v>3557458</v>
      </c>
      <c r="M423" s="38">
        <v>3432772</v>
      </c>
    </row>
    <row r="424" spans="1:13" x14ac:dyDescent="0.2">
      <c r="A424" s="42">
        <v>193902</v>
      </c>
      <c r="B424" s="38">
        <v>27549</v>
      </c>
      <c r="C424" s="38">
        <v>9</v>
      </c>
      <c r="D424" s="38">
        <v>3134009</v>
      </c>
      <c r="E424" s="38">
        <v>12310</v>
      </c>
      <c r="F424" s="38">
        <v>9130</v>
      </c>
      <c r="G424" s="38">
        <v>12679</v>
      </c>
      <c r="H424" s="38">
        <v>11686</v>
      </c>
      <c r="I424" s="38">
        <v>11686</v>
      </c>
      <c r="J424" s="38">
        <v>3134009</v>
      </c>
      <c r="K424" s="38">
        <v>12310</v>
      </c>
      <c r="L424" s="38">
        <v>3134009</v>
      </c>
      <c r="M424" s="38">
        <v>3421934</v>
      </c>
    </row>
    <row r="425" spans="1:13" x14ac:dyDescent="0.2">
      <c r="A425" s="42">
        <v>194902</v>
      </c>
      <c r="B425" s="38">
        <v>27549</v>
      </c>
      <c r="C425" s="38">
        <v>9</v>
      </c>
      <c r="D425" s="38">
        <v>4036416</v>
      </c>
      <c r="E425" s="38">
        <v>12154</v>
      </c>
      <c r="F425" s="38">
        <v>9130</v>
      </c>
      <c r="G425" s="38">
        <v>12518</v>
      </c>
      <c r="H425" s="38">
        <v>11686</v>
      </c>
      <c r="I425" s="38">
        <v>11686</v>
      </c>
      <c r="J425" s="38">
        <v>4036416</v>
      </c>
      <c r="K425" s="38">
        <v>12154</v>
      </c>
      <c r="L425" s="38">
        <v>4036416</v>
      </c>
      <c r="M425" s="38">
        <v>4531341</v>
      </c>
    </row>
    <row r="426" spans="1:13" x14ac:dyDescent="0.2">
      <c r="A426" s="42">
        <v>194903</v>
      </c>
      <c r="B426" s="38">
        <v>27549</v>
      </c>
      <c r="C426" s="38">
        <v>9</v>
      </c>
      <c r="D426" s="38">
        <v>7563582</v>
      </c>
      <c r="E426" s="38">
        <v>11620</v>
      </c>
      <c r="F426" s="38">
        <v>9130</v>
      </c>
      <c r="G426" s="38">
        <v>11969</v>
      </c>
      <c r="H426" s="38">
        <v>11686</v>
      </c>
      <c r="I426" s="38">
        <v>11686</v>
      </c>
      <c r="J426" s="38">
        <v>7563582</v>
      </c>
      <c r="K426" s="38">
        <v>11620</v>
      </c>
      <c r="L426" s="38">
        <v>7606294</v>
      </c>
      <c r="M426" s="38">
        <v>8173976</v>
      </c>
    </row>
    <row r="427" spans="1:13" x14ac:dyDescent="0.2">
      <c r="A427" s="42">
        <v>194904</v>
      </c>
      <c r="B427" s="38">
        <v>27549</v>
      </c>
      <c r="C427" s="38">
        <v>9</v>
      </c>
      <c r="D427" s="38">
        <v>6137427</v>
      </c>
      <c r="E427" s="38">
        <v>12867</v>
      </c>
      <c r="F427" s="38">
        <v>9130</v>
      </c>
      <c r="G427" s="38">
        <v>13253</v>
      </c>
      <c r="H427" s="38">
        <v>11686</v>
      </c>
      <c r="I427" s="38">
        <v>11686</v>
      </c>
      <c r="J427" s="38">
        <v>6137427</v>
      </c>
      <c r="K427" s="38">
        <v>12867</v>
      </c>
      <c r="L427" s="38">
        <v>6137427</v>
      </c>
      <c r="M427" s="38">
        <v>6733985</v>
      </c>
    </row>
    <row r="428" spans="1:13" x14ac:dyDescent="0.2">
      <c r="A428" s="42">
        <v>194905</v>
      </c>
      <c r="B428" s="38">
        <v>27549</v>
      </c>
      <c r="C428" s="38">
        <v>9</v>
      </c>
      <c r="D428" s="38">
        <v>5618008</v>
      </c>
      <c r="E428" s="38">
        <v>11536</v>
      </c>
      <c r="F428" s="38">
        <v>9130</v>
      </c>
      <c r="G428" s="38">
        <v>11882</v>
      </c>
      <c r="H428" s="38">
        <v>11686</v>
      </c>
      <c r="I428" s="38">
        <v>11686</v>
      </c>
      <c r="J428" s="38">
        <v>5618008</v>
      </c>
      <c r="K428" s="38">
        <v>11536</v>
      </c>
      <c r="L428" s="38">
        <v>5690981</v>
      </c>
      <c r="M428" s="38">
        <v>6313551</v>
      </c>
    </row>
    <row r="429" spans="1:13" x14ac:dyDescent="0.2">
      <c r="A429" s="42">
        <v>195901</v>
      </c>
      <c r="B429" s="38">
        <v>27549</v>
      </c>
      <c r="C429" s="38">
        <v>9</v>
      </c>
      <c r="D429" s="38">
        <v>38306052</v>
      </c>
      <c r="E429" s="38">
        <v>14736</v>
      </c>
      <c r="F429" s="38">
        <v>9130</v>
      </c>
      <c r="G429" s="38">
        <v>15178</v>
      </c>
      <c r="H429" s="38">
        <v>11686</v>
      </c>
      <c r="I429" s="38">
        <v>11686</v>
      </c>
      <c r="J429" s="38">
        <v>38306052</v>
      </c>
      <c r="K429" s="38">
        <v>14736</v>
      </c>
      <c r="L429" s="38">
        <v>38306052</v>
      </c>
      <c r="M429" s="38">
        <v>30732982</v>
      </c>
    </row>
    <row r="430" spans="1:13" x14ac:dyDescent="0.2">
      <c r="A430" s="42">
        <v>195902</v>
      </c>
      <c r="B430" s="38">
        <v>27549</v>
      </c>
      <c r="C430" s="38">
        <v>9</v>
      </c>
      <c r="D430" s="38">
        <v>9906266</v>
      </c>
      <c r="E430" s="38">
        <v>64343</v>
      </c>
      <c r="F430" s="38">
        <v>9130</v>
      </c>
      <c r="G430" s="38">
        <v>66273</v>
      </c>
      <c r="H430" s="38">
        <v>11686</v>
      </c>
      <c r="I430" s="38">
        <v>11686</v>
      </c>
      <c r="J430" s="38">
        <v>9906266</v>
      </c>
      <c r="K430" s="38">
        <v>64343</v>
      </c>
      <c r="L430" s="38">
        <v>9906266</v>
      </c>
      <c r="M430" s="38">
        <v>7235872</v>
      </c>
    </row>
    <row r="431" spans="1:13" x14ac:dyDescent="0.2">
      <c r="A431" s="42">
        <v>196901</v>
      </c>
      <c r="B431" s="38">
        <v>27549</v>
      </c>
      <c r="C431" s="38">
        <v>9</v>
      </c>
      <c r="D431" s="38">
        <v>2523275</v>
      </c>
      <c r="E431" s="38">
        <v>23266</v>
      </c>
      <c r="F431" s="38">
        <v>9130</v>
      </c>
      <c r="G431" s="38">
        <v>23964</v>
      </c>
      <c r="H431" s="38">
        <v>11686</v>
      </c>
      <c r="I431" s="38">
        <v>11686</v>
      </c>
      <c r="J431" s="38">
        <v>2214581</v>
      </c>
      <c r="K431" s="38">
        <v>20420</v>
      </c>
      <c r="L431" s="38">
        <v>2214581</v>
      </c>
      <c r="M431" s="38">
        <v>2164083</v>
      </c>
    </row>
    <row r="432" spans="1:13" x14ac:dyDescent="0.2">
      <c r="A432" s="42">
        <v>196902</v>
      </c>
      <c r="B432" s="38">
        <v>27549</v>
      </c>
      <c r="C432" s="38">
        <v>9</v>
      </c>
      <c r="D432" s="38">
        <v>5237366</v>
      </c>
      <c r="E432" s="38">
        <v>12620</v>
      </c>
      <c r="F432" s="38">
        <v>9130</v>
      </c>
      <c r="G432" s="38">
        <v>12999</v>
      </c>
      <c r="H432" s="38">
        <v>11686</v>
      </c>
      <c r="I432" s="38">
        <v>11686</v>
      </c>
      <c r="J432" s="38">
        <v>5237366</v>
      </c>
      <c r="K432" s="38">
        <v>12620</v>
      </c>
      <c r="L432" s="38">
        <v>5237366</v>
      </c>
      <c r="M432" s="38">
        <v>5163125</v>
      </c>
    </row>
    <row r="433" spans="1:13" x14ac:dyDescent="0.2">
      <c r="A433" s="42">
        <v>196903</v>
      </c>
      <c r="B433" s="38">
        <v>27549</v>
      </c>
      <c r="C433" s="38">
        <v>9</v>
      </c>
      <c r="D433" s="38">
        <v>8830689</v>
      </c>
      <c r="E433" s="38">
        <v>13839</v>
      </c>
      <c r="F433" s="38">
        <v>9130</v>
      </c>
      <c r="G433" s="38">
        <v>14254</v>
      </c>
      <c r="H433" s="38">
        <v>11686</v>
      </c>
      <c r="I433" s="38">
        <v>11686</v>
      </c>
      <c r="J433" s="38">
        <v>8830689</v>
      </c>
      <c r="K433" s="38">
        <v>13839</v>
      </c>
      <c r="L433" s="38">
        <v>8830689</v>
      </c>
      <c r="M433" s="38">
        <v>7322454</v>
      </c>
    </row>
    <row r="434" spans="1:13" x14ac:dyDescent="0.2">
      <c r="A434" s="42">
        <v>197902</v>
      </c>
      <c r="B434" s="38">
        <v>27549</v>
      </c>
      <c r="C434" s="38">
        <v>9</v>
      </c>
      <c r="D434" s="38">
        <v>2139498</v>
      </c>
      <c r="E434" s="38">
        <v>10697</v>
      </c>
      <c r="F434" s="38">
        <v>9130</v>
      </c>
      <c r="G434" s="38">
        <v>11018</v>
      </c>
      <c r="H434" s="38">
        <v>11686</v>
      </c>
      <c r="I434" s="38">
        <v>11018</v>
      </c>
      <c r="J434" s="38">
        <v>2139498</v>
      </c>
      <c r="K434" s="38">
        <v>10697</v>
      </c>
      <c r="L434" s="38">
        <v>2203683</v>
      </c>
      <c r="M434" s="38">
        <v>2645729</v>
      </c>
    </row>
    <row r="435" spans="1:13" x14ac:dyDescent="0.2">
      <c r="A435" s="42">
        <v>198901</v>
      </c>
      <c r="B435" s="38">
        <v>27549</v>
      </c>
      <c r="C435" s="38">
        <v>9</v>
      </c>
      <c r="D435" s="38">
        <v>5058080</v>
      </c>
      <c r="E435" s="38">
        <v>10784</v>
      </c>
      <c r="F435" s="38">
        <v>9130</v>
      </c>
      <c r="G435" s="38">
        <v>11107</v>
      </c>
      <c r="H435" s="38">
        <v>11686</v>
      </c>
      <c r="I435" s="38">
        <v>11107</v>
      </c>
      <c r="J435" s="38">
        <v>5058080</v>
      </c>
      <c r="K435" s="38">
        <v>10784</v>
      </c>
      <c r="L435" s="38">
        <v>5209822</v>
      </c>
      <c r="M435" s="38">
        <v>5909348</v>
      </c>
    </row>
    <row r="436" spans="1:13" x14ac:dyDescent="0.2">
      <c r="A436" s="42">
        <v>198902</v>
      </c>
      <c r="B436" s="38">
        <v>27549</v>
      </c>
      <c r="C436" s="38">
        <v>9</v>
      </c>
      <c r="D436" s="38">
        <v>2002165</v>
      </c>
      <c r="E436" s="38">
        <v>14301</v>
      </c>
      <c r="F436" s="38">
        <v>9130</v>
      </c>
      <c r="G436" s="38">
        <v>14730</v>
      </c>
      <c r="H436" s="38">
        <v>11686</v>
      </c>
      <c r="I436" s="38">
        <v>11686</v>
      </c>
      <c r="J436" s="38">
        <v>2002165</v>
      </c>
      <c r="K436" s="38">
        <v>14301</v>
      </c>
      <c r="L436" s="38">
        <v>2002165</v>
      </c>
      <c r="M436" s="38">
        <v>2026741</v>
      </c>
    </row>
    <row r="437" spans="1:13" x14ac:dyDescent="0.2">
      <c r="A437" s="42">
        <v>198903</v>
      </c>
      <c r="B437" s="38">
        <v>27549</v>
      </c>
      <c r="C437" s="38">
        <v>9</v>
      </c>
      <c r="D437" s="38">
        <v>11153505</v>
      </c>
      <c r="E437" s="38">
        <v>9742</v>
      </c>
      <c r="F437" s="38">
        <v>9130</v>
      </c>
      <c r="G437" s="38">
        <v>10034</v>
      </c>
      <c r="H437" s="38">
        <v>11686</v>
      </c>
      <c r="I437" s="38">
        <v>10034</v>
      </c>
      <c r="J437" s="38">
        <v>11153505</v>
      </c>
      <c r="K437" s="38">
        <v>9742</v>
      </c>
      <c r="L437" s="38">
        <v>11488110</v>
      </c>
      <c r="M437" s="38">
        <v>12002622</v>
      </c>
    </row>
    <row r="438" spans="1:13" x14ac:dyDescent="0.2">
      <c r="A438" s="42">
        <v>198905</v>
      </c>
      <c r="B438" s="38">
        <v>27549</v>
      </c>
      <c r="C438" s="38">
        <v>9</v>
      </c>
      <c r="D438" s="38">
        <v>9557003</v>
      </c>
      <c r="E438" s="38">
        <v>12366</v>
      </c>
      <c r="F438" s="38">
        <v>9130</v>
      </c>
      <c r="G438" s="38">
        <v>12737</v>
      </c>
      <c r="H438" s="38">
        <v>11686</v>
      </c>
      <c r="I438" s="38">
        <v>11686</v>
      </c>
      <c r="J438" s="38">
        <v>9557003</v>
      </c>
      <c r="K438" s="38">
        <v>12366</v>
      </c>
      <c r="L438" s="38">
        <v>9557003</v>
      </c>
      <c r="M438" s="38">
        <v>9309134</v>
      </c>
    </row>
    <row r="439" spans="1:13" x14ac:dyDescent="0.2">
      <c r="A439" s="42">
        <v>198906</v>
      </c>
      <c r="B439" s="38">
        <v>27549</v>
      </c>
      <c r="C439" s="38">
        <v>9</v>
      </c>
      <c r="D439" s="38">
        <v>6220757</v>
      </c>
      <c r="E439" s="38">
        <v>11128</v>
      </c>
      <c r="F439" s="38">
        <v>9130</v>
      </c>
      <c r="G439" s="38">
        <v>11462</v>
      </c>
      <c r="H439" s="38">
        <v>11686</v>
      </c>
      <c r="I439" s="38">
        <v>11462</v>
      </c>
      <c r="J439" s="38">
        <v>6220757</v>
      </c>
      <c r="K439" s="38">
        <v>11128</v>
      </c>
      <c r="L439" s="38">
        <v>6407380</v>
      </c>
      <c r="M439" s="38">
        <v>5866811</v>
      </c>
    </row>
    <row r="440" spans="1:13" x14ac:dyDescent="0.2">
      <c r="A440" s="42">
        <v>199901</v>
      </c>
      <c r="B440" s="38">
        <v>27549</v>
      </c>
      <c r="C440" s="38">
        <v>9</v>
      </c>
      <c r="D440" s="38">
        <v>124783094</v>
      </c>
      <c r="E440" s="38">
        <v>7757</v>
      </c>
      <c r="F440" s="38">
        <v>9130</v>
      </c>
      <c r="G440" s="38">
        <v>7989</v>
      </c>
      <c r="H440" s="38">
        <v>11686</v>
      </c>
      <c r="I440" s="38">
        <v>7989</v>
      </c>
      <c r="J440" s="38">
        <v>124783094</v>
      </c>
      <c r="K440" s="38">
        <v>7757</v>
      </c>
      <c r="L440" s="38">
        <v>128526587</v>
      </c>
      <c r="M440" s="38">
        <v>131200075</v>
      </c>
    </row>
    <row r="441" spans="1:13" x14ac:dyDescent="0.2">
      <c r="A441" s="42">
        <v>199902</v>
      </c>
      <c r="B441" s="38">
        <v>27549</v>
      </c>
      <c r="C441" s="38">
        <v>9</v>
      </c>
      <c r="D441" s="38">
        <v>55041541</v>
      </c>
      <c r="E441" s="38">
        <v>9062</v>
      </c>
      <c r="F441" s="38">
        <v>9130</v>
      </c>
      <c r="G441" s="38">
        <v>9334</v>
      </c>
      <c r="H441" s="38">
        <v>11686</v>
      </c>
      <c r="I441" s="38">
        <v>9334</v>
      </c>
      <c r="J441" s="38">
        <v>55041541</v>
      </c>
      <c r="K441" s="38">
        <v>9062</v>
      </c>
      <c r="L441" s="38">
        <v>56692787</v>
      </c>
      <c r="M441" s="38">
        <v>56773050</v>
      </c>
    </row>
    <row r="442" spans="1:13" x14ac:dyDescent="0.2">
      <c r="A442" s="42">
        <v>200901</v>
      </c>
      <c r="B442" s="38">
        <v>27549</v>
      </c>
      <c r="C442" s="38">
        <v>9</v>
      </c>
      <c r="D442" s="38">
        <v>9420705</v>
      </c>
      <c r="E442" s="38">
        <v>11445</v>
      </c>
      <c r="F442" s="38">
        <v>9130</v>
      </c>
      <c r="G442" s="38">
        <v>11788</v>
      </c>
      <c r="H442" s="38">
        <v>11686</v>
      </c>
      <c r="I442" s="38">
        <v>11686</v>
      </c>
      <c r="J442" s="38">
        <v>9420705</v>
      </c>
      <c r="K442" s="38">
        <v>11445</v>
      </c>
      <c r="L442" s="38">
        <v>9619230</v>
      </c>
      <c r="M442" s="38">
        <v>9161220</v>
      </c>
    </row>
    <row r="443" spans="1:13" x14ac:dyDescent="0.2">
      <c r="A443" s="42">
        <v>200902</v>
      </c>
      <c r="B443" s="38">
        <v>27549</v>
      </c>
      <c r="C443" s="38">
        <v>9</v>
      </c>
      <c r="D443" s="38">
        <v>4744282</v>
      </c>
      <c r="E443" s="38">
        <v>11132</v>
      </c>
      <c r="F443" s="38">
        <v>9130</v>
      </c>
      <c r="G443" s="38">
        <v>11466</v>
      </c>
      <c r="H443" s="38">
        <v>11686</v>
      </c>
      <c r="I443" s="38">
        <v>11466</v>
      </c>
      <c r="J443" s="38">
        <v>4744282</v>
      </c>
      <c r="K443" s="38">
        <v>11132</v>
      </c>
      <c r="L443" s="38">
        <v>4886611</v>
      </c>
      <c r="M443" s="38">
        <v>5248394</v>
      </c>
    </row>
    <row r="444" spans="1:13" x14ac:dyDescent="0.2">
      <c r="A444" s="42">
        <v>200904</v>
      </c>
      <c r="B444" s="38">
        <v>27549</v>
      </c>
      <c r="C444" s="38">
        <v>9</v>
      </c>
      <c r="D444" s="38">
        <v>6244275</v>
      </c>
      <c r="E444" s="38">
        <v>12489</v>
      </c>
      <c r="F444" s="38">
        <v>9130</v>
      </c>
      <c r="G444" s="38">
        <v>12863</v>
      </c>
      <c r="H444" s="38">
        <v>11686</v>
      </c>
      <c r="I444" s="38">
        <v>11686</v>
      </c>
      <c r="J444" s="38">
        <v>6244275</v>
      </c>
      <c r="K444" s="38">
        <v>12489</v>
      </c>
      <c r="L444" s="38">
        <v>6244275</v>
      </c>
      <c r="M444" s="38">
        <v>5894562</v>
      </c>
    </row>
    <row r="445" spans="1:13" x14ac:dyDescent="0.2">
      <c r="A445" s="42">
        <v>200906</v>
      </c>
      <c r="B445" s="38">
        <v>27549</v>
      </c>
      <c r="C445" s="38">
        <v>9</v>
      </c>
      <c r="D445" s="38">
        <v>1618516</v>
      </c>
      <c r="E445" s="38">
        <v>14986</v>
      </c>
      <c r="F445" s="38">
        <v>9130</v>
      </c>
      <c r="G445" s="38">
        <v>15436</v>
      </c>
      <c r="H445" s="38">
        <v>11686</v>
      </c>
      <c r="I445" s="38">
        <v>11686</v>
      </c>
      <c r="J445" s="38">
        <v>1618516</v>
      </c>
      <c r="K445" s="38">
        <v>14986</v>
      </c>
      <c r="L445" s="38">
        <v>1618516</v>
      </c>
      <c r="M445" s="38">
        <v>1718452</v>
      </c>
    </row>
    <row r="446" spans="1:13" x14ac:dyDescent="0.2">
      <c r="A446" s="42">
        <v>201902</v>
      </c>
      <c r="B446" s="38">
        <v>27549</v>
      </c>
      <c r="C446" s="38">
        <v>9</v>
      </c>
      <c r="D446" s="38">
        <v>27425064</v>
      </c>
      <c r="E446" s="38">
        <v>8504</v>
      </c>
      <c r="F446" s="38">
        <v>9130</v>
      </c>
      <c r="G446" s="38">
        <v>8759</v>
      </c>
      <c r="H446" s="38">
        <v>11686</v>
      </c>
      <c r="I446" s="38">
        <v>8759</v>
      </c>
      <c r="J446" s="38">
        <v>27425064</v>
      </c>
      <c r="K446" s="38">
        <v>8504</v>
      </c>
      <c r="L446" s="38">
        <v>28247816</v>
      </c>
      <c r="M446" s="38">
        <v>28989793</v>
      </c>
    </row>
    <row r="447" spans="1:13" x14ac:dyDescent="0.2">
      <c r="A447" s="42">
        <v>201903</v>
      </c>
      <c r="B447" s="38">
        <v>27549</v>
      </c>
      <c r="C447" s="38">
        <v>9</v>
      </c>
      <c r="D447" s="38">
        <v>2056724</v>
      </c>
      <c r="E447" s="38">
        <v>14383</v>
      </c>
      <c r="F447" s="38">
        <v>9130</v>
      </c>
      <c r="G447" s="38">
        <v>14814</v>
      </c>
      <c r="H447" s="38">
        <v>11686</v>
      </c>
      <c r="I447" s="38">
        <v>11686</v>
      </c>
      <c r="J447" s="38">
        <v>2056724</v>
      </c>
      <c r="K447" s="38">
        <v>14383</v>
      </c>
      <c r="L447" s="38">
        <v>2056724</v>
      </c>
      <c r="M447" s="38">
        <v>2146310</v>
      </c>
    </row>
    <row r="448" spans="1:13" x14ac:dyDescent="0.2">
      <c r="A448" s="42">
        <v>201904</v>
      </c>
      <c r="B448" s="38">
        <v>27549</v>
      </c>
      <c r="C448" s="38">
        <v>9</v>
      </c>
      <c r="D448" s="38">
        <v>2917010</v>
      </c>
      <c r="E448" s="38">
        <v>12154</v>
      </c>
      <c r="F448" s="38">
        <v>9130</v>
      </c>
      <c r="G448" s="38">
        <v>12519</v>
      </c>
      <c r="H448" s="38">
        <v>11686</v>
      </c>
      <c r="I448" s="38">
        <v>11686</v>
      </c>
      <c r="J448" s="38">
        <v>2917010</v>
      </c>
      <c r="K448" s="38">
        <v>12154</v>
      </c>
      <c r="L448" s="38">
        <v>2917010</v>
      </c>
      <c r="M448" s="38">
        <v>3198772</v>
      </c>
    </row>
    <row r="449" spans="1:13" x14ac:dyDescent="0.2">
      <c r="A449" s="42">
        <v>201907</v>
      </c>
      <c r="B449" s="38">
        <v>27549</v>
      </c>
      <c r="C449" s="38">
        <v>9</v>
      </c>
      <c r="D449" s="38">
        <v>4226278</v>
      </c>
      <c r="E449" s="38">
        <v>11151</v>
      </c>
      <c r="F449" s="38">
        <v>9130</v>
      </c>
      <c r="G449" s="38">
        <v>11486</v>
      </c>
      <c r="H449" s="38">
        <v>11686</v>
      </c>
      <c r="I449" s="38">
        <v>11486</v>
      </c>
      <c r="J449" s="38">
        <v>4226278</v>
      </c>
      <c r="K449" s="38">
        <v>11151</v>
      </c>
      <c r="L449" s="38">
        <v>4353067</v>
      </c>
      <c r="M449" s="38">
        <v>4933398</v>
      </c>
    </row>
    <row r="450" spans="1:13" x14ac:dyDescent="0.2">
      <c r="A450" s="42">
        <v>201908</v>
      </c>
      <c r="B450" s="38">
        <v>27549</v>
      </c>
      <c r="C450" s="38">
        <v>9</v>
      </c>
      <c r="D450" s="38">
        <v>5426998</v>
      </c>
      <c r="E450" s="38">
        <v>11259</v>
      </c>
      <c r="F450" s="38">
        <v>9130</v>
      </c>
      <c r="G450" s="38">
        <v>11597</v>
      </c>
      <c r="H450" s="38">
        <v>11686</v>
      </c>
      <c r="I450" s="38">
        <v>11597</v>
      </c>
      <c r="J450" s="38">
        <v>5426998</v>
      </c>
      <c r="K450" s="38">
        <v>11259</v>
      </c>
      <c r="L450" s="38">
        <v>5589808</v>
      </c>
      <c r="M450" s="38">
        <v>6113470</v>
      </c>
    </row>
    <row r="451" spans="1:13" x14ac:dyDescent="0.2">
      <c r="A451" s="42">
        <v>201910</v>
      </c>
      <c r="B451" s="38">
        <v>27549</v>
      </c>
      <c r="C451" s="38">
        <v>9</v>
      </c>
      <c r="D451" s="38">
        <v>12941085</v>
      </c>
      <c r="E451" s="38">
        <v>8851</v>
      </c>
      <c r="F451" s="38">
        <v>9130</v>
      </c>
      <c r="G451" s="38">
        <v>9116</v>
      </c>
      <c r="H451" s="38">
        <v>11686</v>
      </c>
      <c r="I451" s="38">
        <v>9116</v>
      </c>
      <c r="J451" s="38">
        <v>12941085</v>
      </c>
      <c r="K451" s="38">
        <v>8851</v>
      </c>
      <c r="L451" s="38">
        <v>13329318</v>
      </c>
      <c r="M451" s="38">
        <v>13118893</v>
      </c>
    </row>
    <row r="452" spans="1:13" x14ac:dyDescent="0.2">
      <c r="A452" s="42">
        <v>201913</v>
      </c>
      <c r="B452" s="38">
        <v>27549</v>
      </c>
      <c r="C452" s="38">
        <v>9</v>
      </c>
      <c r="D452" s="38">
        <v>7438777</v>
      </c>
      <c r="E452" s="38">
        <v>13050</v>
      </c>
      <c r="F452" s="38">
        <v>9130</v>
      </c>
      <c r="G452" s="38">
        <v>13442</v>
      </c>
      <c r="H452" s="38">
        <v>11686</v>
      </c>
      <c r="I452" s="38">
        <v>11686</v>
      </c>
      <c r="J452" s="38">
        <v>7438777</v>
      </c>
      <c r="K452" s="38">
        <v>13050</v>
      </c>
      <c r="L452" s="38">
        <v>7438777</v>
      </c>
      <c r="M452" s="38">
        <v>7253691</v>
      </c>
    </row>
    <row r="453" spans="1:13" x14ac:dyDescent="0.2">
      <c r="A453" s="42">
        <v>201914</v>
      </c>
      <c r="B453" s="38">
        <v>27549</v>
      </c>
      <c r="C453" s="38">
        <v>9</v>
      </c>
      <c r="D453" s="38">
        <v>9858418</v>
      </c>
      <c r="E453" s="38">
        <v>9765</v>
      </c>
      <c r="F453" s="38">
        <v>9130</v>
      </c>
      <c r="G453" s="38">
        <v>10058</v>
      </c>
      <c r="H453" s="38">
        <v>11686</v>
      </c>
      <c r="I453" s="38">
        <v>10058</v>
      </c>
      <c r="J453" s="38">
        <v>9858418</v>
      </c>
      <c r="K453" s="38">
        <v>9765</v>
      </c>
      <c r="L453" s="38">
        <v>10154170</v>
      </c>
      <c r="M453" s="38">
        <v>10979743</v>
      </c>
    </row>
    <row r="454" spans="1:13" x14ac:dyDescent="0.2">
      <c r="A454" s="42">
        <v>202903</v>
      </c>
      <c r="B454" s="38">
        <v>27549</v>
      </c>
      <c r="C454" s="38">
        <v>9</v>
      </c>
      <c r="D454" s="38">
        <v>7938482</v>
      </c>
      <c r="E454" s="38">
        <v>9618</v>
      </c>
      <c r="F454" s="38">
        <v>9130</v>
      </c>
      <c r="G454" s="38">
        <v>9907</v>
      </c>
      <c r="H454" s="38">
        <v>11686</v>
      </c>
      <c r="I454" s="38">
        <v>9907</v>
      </c>
      <c r="J454" s="38">
        <v>7938482</v>
      </c>
      <c r="K454" s="38">
        <v>9618</v>
      </c>
      <c r="L454" s="38">
        <v>8176636</v>
      </c>
      <c r="M454" s="38">
        <v>7569863</v>
      </c>
    </row>
    <row r="455" spans="1:13" x14ac:dyDescent="0.2">
      <c r="A455" s="42">
        <v>202905</v>
      </c>
      <c r="B455" s="38">
        <v>27549</v>
      </c>
      <c r="C455" s="38">
        <v>9</v>
      </c>
      <c r="D455" s="38">
        <v>6308032</v>
      </c>
      <c r="E455" s="38">
        <v>10907</v>
      </c>
      <c r="F455" s="38">
        <v>9130</v>
      </c>
      <c r="G455" s="38">
        <v>11234</v>
      </c>
      <c r="H455" s="38">
        <v>11686</v>
      </c>
      <c r="I455" s="38">
        <v>11234</v>
      </c>
      <c r="J455" s="38">
        <v>6308032</v>
      </c>
      <c r="K455" s="38">
        <v>10907</v>
      </c>
      <c r="L455" s="38">
        <v>6497272</v>
      </c>
      <c r="M455" s="38">
        <v>6579692</v>
      </c>
    </row>
    <row r="456" spans="1:13" x14ac:dyDescent="0.2">
      <c r="A456" s="42">
        <v>203901</v>
      </c>
      <c r="B456" s="38">
        <v>27549</v>
      </c>
      <c r="C456" s="38">
        <v>9</v>
      </c>
      <c r="D456" s="38">
        <v>8632677</v>
      </c>
      <c r="E456" s="38">
        <v>12486</v>
      </c>
      <c r="F456" s="38">
        <v>9130</v>
      </c>
      <c r="G456" s="38">
        <v>12861</v>
      </c>
      <c r="H456" s="38">
        <v>11686</v>
      </c>
      <c r="I456" s="38">
        <v>11686</v>
      </c>
      <c r="J456" s="38">
        <v>8632677</v>
      </c>
      <c r="K456" s="38">
        <v>12486</v>
      </c>
      <c r="L456" s="38">
        <v>8632677</v>
      </c>
      <c r="M456" s="38">
        <v>8609956</v>
      </c>
    </row>
    <row r="457" spans="1:13" x14ac:dyDescent="0.2">
      <c r="A457" s="42">
        <v>203902</v>
      </c>
      <c r="B457" s="38">
        <v>27549</v>
      </c>
      <c r="C457" s="38">
        <v>9</v>
      </c>
      <c r="D457" s="38">
        <v>6970354</v>
      </c>
      <c r="E457" s="38">
        <v>19182</v>
      </c>
      <c r="F457" s="38">
        <v>9130</v>
      </c>
      <c r="G457" s="38">
        <v>19757</v>
      </c>
      <c r="H457" s="38">
        <v>11686</v>
      </c>
      <c r="I457" s="38">
        <v>11686</v>
      </c>
      <c r="J457" s="38">
        <v>6970354</v>
      </c>
      <c r="K457" s="38">
        <v>19182</v>
      </c>
      <c r="L457" s="38">
        <v>6970354</v>
      </c>
      <c r="M457" s="38">
        <v>4949131</v>
      </c>
    </row>
    <row r="458" spans="1:13" x14ac:dyDescent="0.2">
      <c r="A458" s="42">
        <v>204901</v>
      </c>
      <c r="B458" s="38">
        <v>27549</v>
      </c>
      <c r="C458" s="38">
        <v>9</v>
      </c>
      <c r="D458" s="38">
        <v>16020191</v>
      </c>
      <c r="E458" s="38">
        <v>11282</v>
      </c>
      <c r="F458" s="38">
        <v>9130</v>
      </c>
      <c r="G458" s="38">
        <v>11620</v>
      </c>
      <c r="H458" s="38">
        <v>11686</v>
      </c>
      <c r="I458" s="38">
        <v>11620</v>
      </c>
      <c r="J458" s="38">
        <v>16020191</v>
      </c>
      <c r="K458" s="38">
        <v>11282</v>
      </c>
      <c r="L458" s="38">
        <v>16500797</v>
      </c>
      <c r="M458" s="38">
        <v>14947572</v>
      </c>
    </row>
    <row r="459" spans="1:13" x14ac:dyDescent="0.2">
      <c r="A459" s="42">
        <v>204904</v>
      </c>
      <c r="B459" s="38">
        <v>27549</v>
      </c>
      <c r="C459" s="38">
        <v>9</v>
      </c>
      <c r="D459" s="38">
        <v>19603958</v>
      </c>
      <c r="E459" s="38">
        <v>10528</v>
      </c>
      <c r="F459" s="38">
        <v>9130</v>
      </c>
      <c r="G459" s="38">
        <v>10844</v>
      </c>
      <c r="H459" s="38">
        <v>11686</v>
      </c>
      <c r="I459" s="38">
        <v>10844</v>
      </c>
      <c r="J459" s="38">
        <v>19603958</v>
      </c>
      <c r="K459" s="38">
        <v>10528</v>
      </c>
      <c r="L459" s="38">
        <v>20192076</v>
      </c>
      <c r="M459" s="38">
        <v>19106231</v>
      </c>
    </row>
    <row r="460" spans="1:13" x14ac:dyDescent="0.2">
      <c r="A460" s="42">
        <v>205901</v>
      </c>
      <c r="B460" s="38">
        <v>27549</v>
      </c>
      <c r="C460" s="38">
        <v>9</v>
      </c>
      <c r="D460" s="38">
        <v>16788774</v>
      </c>
      <c r="E460" s="38">
        <v>10831</v>
      </c>
      <c r="F460" s="38">
        <v>9130</v>
      </c>
      <c r="G460" s="38">
        <v>11156</v>
      </c>
      <c r="H460" s="38">
        <v>11686</v>
      </c>
      <c r="I460" s="38">
        <v>11156</v>
      </c>
      <c r="J460" s="38">
        <v>16788774</v>
      </c>
      <c r="K460" s="38">
        <v>10831</v>
      </c>
      <c r="L460" s="38">
        <v>17292437</v>
      </c>
      <c r="M460" s="38">
        <v>14846898</v>
      </c>
    </row>
    <row r="461" spans="1:13" x14ac:dyDescent="0.2">
      <c r="A461" s="42">
        <v>205902</v>
      </c>
      <c r="B461" s="38">
        <v>27549</v>
      </c>
      <c r="C461" s="38">
        <v>9</v>
      </c>
      <c r="D461" s="38">
        <v>44472207</v>
      </c>
      <c r="E461" s="38">
        <v>10109</v>
      </c>
      <c r="F461" s="38">
        <v>9130</v>
      </c>
      <c r="G461" s="38">
        <v>10412</v>
      </c>
      <c r="H461" s="38">
        <v>11686</v>
      </c>
      <c r="I461" s="38">
        <v>10412</v>
      </c>
      <c r="J461" s="38">
        <v>44472207</v>
      </c>
      <c r="K461" s="38">
        <v>10109</v>
      </c>
      <c r="L461" s="38">
        <v>45806373</v>
      </c>
      <c r="M461" s="38">
        <v>40888868</v>
      </c>
    </row>
    <row r="462" spans="1:13" x14ac:dyDescent="0.2">
      <c r="A462" s="42">
        <v>205903</v>
      </c>
      <c r="B462" s="38">
        <v>27549</v>
      </c>
      <c r="C462" s="38">
        <v>9</v>
      </c>
      <c r="D462" s="38">
        <v>17500537</v>
      </c>
      <c r="E462" s="38">
        <v>8856</v>
      </c>
      <c r="F462" s="38">
        <v>9130</v>
      </c>
      <c r="G462" s="38">
        <v>9121</v>
      </c>
      <c r="H462" s="38">
        <v>11686</v>
      </c>
      <c r="I462" s="38">
        <v>9121</v>
      </c>
      <c r="J462" s="38">
        <v>17500537</v>
      </c>
      <c r="K462" s="38">
        <v>8856</v>
      </c>
      <c r="L462" s="38">
        <v>18025553</v>
      </c>
      <c r="M462" s="38">
        <v>18761002</v>
      </c>
    </row>
    <row r="463" spans="1:13" x14ac:dyDescent="0.2">
      <c r="A463" s="42">
        <v>205904</v>
      </c>
      <c r="B463" s="38">
        <v>27549</v>
      </c>
      <c r="C463" s="38">
        <v>9</v>
      </c>
      <c r="D463" s="38">
        <v>14963361</v>
      </c>
      <c r="E463" s="38">
        <v>9976</v>
      </c>
      <c r="F463" s="38">
        <v>9130</v>
      </c>
      <c r="G463" s="38">
        <v>10275</v>
      </c>
      <c r="H463" s="38">
        <v>11686</v>
      </c>
      <c r="I463" s="38">
        <v>10275</v>
      </c>
      <c r="J463" s="38">
        <v>14963361</v>
      </c>
      <c r="K463" s="38">
        <v>9976</v>
      </c>
      <c r="L463" s="38">
        <v>15412262</v>
      </c>
      <c r="M463" s="38">
        <v>15782715</v>
      </c>
    </row>
    <row r="464" spans="1:13" x14ac:dyDescent="0.2">
      <c r="A464" s="42">
        <v>205905</v>
      </c>
      <c r="B464" s="38">
        <v>27549</v>
      </c>
      <c r="C464" s="38">
        <v>9</v>
      </c>
      <c r="D464" s="38">
        <v>10526790</v>
      </c>
      <c r="E464" s="38">
        <v>11816</v>
      </c>
      <c r="F464" s="38">
        <v>9130</v>
      </c>
      <c r="G464" s="38">
        <v>12170</v>
      </c>
      <c r="H464" s="38">
        <v>11686</v>
      </c>
      <c r="I464" s="38">
        <v>11686</v>
      </c>
      <c r="J464" s="38">
        <v>10526790</v>
      </c>
      <c r="K464" s="38">
        <v>11816</v>
      </c>
      <c r="L464" s="38">
        <v>10526790</v>
      </c>
      <c r="M464" s="38">
        <v>10282038</v>
      </c>
    </row>
    <row r="465" spans="1:13" x14ac:dyDescent="0.2">
      <c r="A465" s="42">
        <v>205906</v>
      </c>
      <c r="B465" s="38">
        <v>27549</v>
      </c>
      <c r="C465" s="38">
        <v>9</v>
      </c>
      <c r="D465" s="38">
        <v>21698539</v>
      </c>
      <c r="E465" s="38">
        <v>10822</v>
      </c>
      <c r="F465" s="38">
        <v>9130</v>
      </c>
      <c r="G465" s="38">
        <v>11147</v>
      </c>
      <c r="H465" s="38">
        <v>11686</v>
      </c>
      <c r="I465" s="38">
        <v>11147</v>
      </c>
      <c r="J465" s="38">
        <v>21698539</v>
      </c>
      <c r="K465" s="38">
        <v>10822</v>
      </c>
      <c r="L465" s="38">
        <v>22349495</v>
      </c>
      <c r="M465" s="38">
        <v>19988013</v>
      </c>
    </row>
    <row r="466" spans="1:13" x14ac:dyDescent="0.2">
      <c r="A466" s="42">
        <v>205907</v>
      </c>
      <c r="B466" s="38">
        <v>27549</v>
      </c>
      <c r="C466" s="38">
        <v>9</v>
      </c>
      <c r="D466" s="38">
        <v>12510103</v>
      </c>
      <c r="E466" s="38">
        <v>12907</v>
      </c>
      <c r="F466" s="38">
        <v>9130</v>
      </c>
      <c r="G466" s="38">
        <v>13294</v>
      </c>
      <c r="H466" s="38">
        <v>11686</v>
      </c>
      <c r="I466" s="38">
        <v>11686</v>
      </c>
      <c r="J466" s="38">
        <v>12510103</v>
      </c>
      <c r="K466" s="38">
        <v>12907</v>
      </c>
      <c r="L466" s="38">
        <v>12510103</v>
      </c>
      <c r="M466" s="38">
        <v>12228890</v>
      </c>
    </row>
    <row r="467" spans="1:13" x14ac:dyDescent="0.2">
      <c r="A467" s="42">
        <v>206901</v>
      </c>
      <c r="B467" s="38">
        <v>27549</v>
      </c>
      <c r="C467" s="38">
        <v>9</v>
      </c>
      <c r="D467" s="38">
        <v>7683658</v>
      </c>
      <c r="E467" s="38">
        <v>11468</v>
      </c>
      <c r="F467" s="38">
        <v>9130</v>
      </c>
      <c r="G467" s="38">
        <v>11812</v>
      </c>
      <c r="H467" s="38">
        <v>11686</v>
      </c>
      <c r="I467" s="38">
        <v>11686</v>
      </c>
      <c r="J467" s="38">
        <v>7683658</v>
      </c>
      <c r="K467" s="38">
        <v>11468</v>
      </c>
      <c r="L467" s="38">
        <v>7829481</v>
      </c>
      <c r="M467" s="38">
        <v>7637616</v>
      </c>
    </row>
    <row r="468" spans="1:13" x14ac:dyDescent="0.2">
      <c r="A468" s="42">
        <v>206902</v>
      </c>
      <c r="B468" s="38">
        <v>27549</v>
      </c>
      <c r="C468" s="38">
        <v>9</v>
      </c>
      <c r="D468" s="38">
        <v>2138197</v>
      </c>
      <c r="E468" s="38">
        <v>17973</v>
      </c>
      <c r="F468" s="38">
        <v>9130</v>
      </c>
      <c r="G468" s="38">
        <v>18513</v>
      </c>
      <c r="H468" s="38">
        <v>11686</v>
      </c>
      <c r="I468" s="38">
        <v>11686</v>
      </c>
      <c r="J468" s="38">
        <v>2138197</v>
      </c>
      <c r="K468" s="38">
        <v>17973</v>
      </c>
      <c r="L468" s="38">
        <v>2138197</v>
      </c>
      <c r="M468" s="38">
        <v>2259111</v>
      </c>
    </row>
    <row r="469" spans="1:13" x14ac:dyDescent="0.2">
      <c r="A469" s="42">
        <v>206903</v>
      </c>
      <c r="B469" s="38">
        <v>27549</v>
      </c>
      <c r="C469" s="38">
        <v>9</v>
      </c>
      <c r="D469" s="38">
        <v>1795129</v>
      </c>
      <c r="E469" s="38">
        <v>16975</v>
      </c>
      <c r="F469" s="38">
        <v>9130</v>
      </c>
      <c r="G469" s="38">
        <v>17484</v>
      </c>
      <c r="H469" s="38">
        <v>11686</v>
      </c>
      <c r="I469" s="38">
        <v>11686</v>
      </c>
      <c r="J469" s="38">
        <v>1795129</v>
      </c>
      <c r="K469" s="38">
        <v>16975</v>
      </c>
      <c r="L469" s="38">
        <v>1795129</v>
      </c>
      <c r="M469" s="38">
        <v>2024466</v>
      </c>
    </row>
    <row r="470" spans="1:13" x14ac:dyDescent="0.2">
      <c r="A470" s="42">
        <v>207901</v>
      </c>
      <c r="B470" s="38">
        <v>27549</v>
      </c>
      <c r="C470" s="38">
        <v>9</v>
      </c>
      <c r="D470" s="38">
        <v>5805512</v>
      </c>
      <c r="E470" s="38">
        <v>11995</v>
      </c>
      <c r="F470" s="38">
        <v>9130</v>
      </c>
      <c r="G470" s="38">
        <v>12355</v>
      </c>
      <c r="H470" s="38">
        <v>11686</v>
      </c>
      <c r="I470" s="38">
        <v>11686</v>
      </c>
      <c r="J470" s="38">
        <v>5805512</v>
      </c>
      <c r="K470" s="38">
        <v>11995</v>
      </c>
      <c r="L470" s="38">
        <v>5805512</v>
      </c>
      <c r="M470" s="38">
        <v>5913616</v>
      </c>
    </row>
    <row r="471" spans="1:13" x14ac:dyDescent="0.2">
      <c r="A471" s="42">
        <v>208901</v>
      </c>
      <c r="B471" s="38">
        <v>27549</v>
      </c>
      <c r="C471" s="38">
        <v>9</v>
      </c>
      <c r="D471" s="38">
        <v>4689516</v>
      </c>
      <c r="E471" s="38">
        <v>20389</v>
      </c>
      <c r="F471" s="38">
        <v>9130</v>
      </c>
      <c r="G471" s="38">
        <v>21001</v>
      </c>
      <c r="H471" s="38">
        <v>11686</v>
      </c>
      <c r="I471" s="38">
        <v>11686</v>
      </c>
      <c r="J471" s="38">
        <v>4689516</v>
      </c>
      <c r="K471" s="38">
        <v>20389</v>
      </c>
      <c r="L471" s="38">
        <v>4689516</v>
      </c>
      <c r="M471" s="38">
        <v>4139358</v>
      </c>
    </row>
    <row r="472" spans="1:13" x14ac:dyDescent="0.2">
      <c r="A472" s="42">
        <v>208902</v>
      </c>
      <c r="B472" s="38">
        <v>27549</v>
      </c>
      <c r="C472" s="38">
        <v>9</v>
      </c>
      <c r="D472" s="38">
        <v>25387347</v>
      </c>
      <c r="E472" s="38">
        <v>10216</v>
      </c>
      <c r="F472" s="38">
        <v>9130</v>
      </c>
      <c r="G472" s="38">
        <v>10523</v>
      </c>
      <c r="H472" s="38">
        <v>11686</v>
      </c>
      <c r="I472" s="38">
        <v>10523</v>
      </c>
      <c r="J472" s="38">
        <v>25387347</v>
      </c>
      <c r="K472" s="38">
        <v>10216</v>
      </c>
      <c r="L472" s="38">
        <v>26148967</v>
      </c>
      <c r="M472" s="38">
        <v>23548902</v>
      </c>
    </row>
    <row r="473" spans="1:13" x14ac:dyDescent="0.2">
      <c r="A473" s="42">
        <v>208903</v>
      </c>
      <c r="B473" s="38">
        <v>27549</v>
      </c>
      <c r="C473" s="38">
        <v>9</v>
      </c>
      <c r="D473" s="38">
        <v>2648279</v>
      </c>
      <c r="E473" s="38">
        <v>10426</v>
      </c>
      <c r="F473" s="38">
        <v>9130</v>
      </c>
      <c r="G473" s="38">
        <v>10739</v>
      </c>
      <c r="H473" s="38">
        <v>11686</v>
      </c>
      <c r="I473" s="38">
        <v>10739</v>
      </c>
      <c r="J473" s="38">
        <v>2648279</v>
      </c>
      <c r="K473" s="38">
        <v>10426</v>
      </c>
      <c r="L473" s="38">
        <v>2727727</v>
      </c>
      <c r="M473" s="38">
        <v>2802843</v>
      </c>
    </row>
    <row r="474" spans="1:13" x14ac:dyDescent="0.2">
      <c r="A474" s="42">
        <v>209901</v>
      </c>
      <c r="B474" s="38">
        <v>27549</v>
      </c>
      <c r="C474" s="38">
        <v>9</v>
      </c>
      <c r="D474" s="38">
        <v>4957901</v>
      </c>
      <c r="E474" s="38">
        <v>10398</v>
      </c>
      <c r="F474" s="38">
        <v>9130</v>
      </c>
      <c r="G474" s="38">
        <v>10710</v>
      </c>
      <c r="H474" s="38">
        <v>11686</v>
      </c>
      <c r="I474" s="38">
        <v>10710</v>
      </c>
      <c r="J474" s="38">
        <v>4957901</v>
      </c>
      <c r="K474" s="38">
        <v>10398</v>
      </c>
      <c r="L474" s="38">
        <v>5106638</v>
      </c>
      <c r="M474" s="38">
        <v>5312997</v>
      </c>
    </row>
    <row r="475" spans="1:13" x14ac:dyDescent="0.2">
      <c r="A475" s="42">
        <v>209902</v>
      </c>
      <c r="B475" s="38">
        <v>27549</v>
      </c>
      <c r="C475" s="38">
        <v>9</v>
      </c>
      <c r="D475" s="38">
        <v>1650779</v>
      </c>
      <c r="E475" s="38">
        <v>15007</v>
      </c>
      <c r="F475" s="38">
        <v>9130</v>
      </c>
      <c r="G475" s="38">
        <v>15457</v>
      </c>
      <c r="H475" s="38">
        <v>11686</v>
      </c>
      <c r="I475" s="38">
        <v>11686</v>
      </c>
      <c r="J475" s="38">
        <v>1650779</v>
      </c>
      <c r="K475" s="38">
        <v>15007</v>
      </c>
      <c r="L475" s="38">
        <v>1650779</v>
      </c>
      <c r="M475" s="38">
        <v>1903631</v>
      </c>
    </row>
    <row r="476" spans="1:13" x14ac:dyDescent="0.2">
      <c r="A476" s="42">
        <v>210901</v>
      </c>
      <c r="B476" s="38">
        <v>27549</v>
      </c>
      <c r="C476" s="38">
        <v>9</v>
      </c>
      <c r="D476" s="38">
        <v>22951273</v>
      </c>
      <c r="E476" s="38">
        <v>9725</v>
      </c>
      <c r="F476" s="38">
        <v>9130</v>
      </c>
      <c r="G476" s="38">
        <v>10017</v>
      </c>
      <c r="H476" s="38">
        <v>11686</v>
      </c>
      <c r="I476" s="38">
        <v>10017</v>
      </c>
      <c r="J476" s="38">
        <v>22951273</v>
      </c>
      <c r="K476" s="38">
        <v>9725</v>
      </c>
      <c r="L476" s="38">
        <v>23639811</v>
      </c>
      <c r="M476" s="38">
        <v>25992590</v>
      </c>
    </row>
    <row r="477" spans="1:13" x14ac:dyDescent="0.2">
      <c r="A477" s="42">
        <v>210902</v>
      </c>
      <c r="B477" s="38">
        <v>27549</v>
      </c>
      <c r="C477" s="38">
        <v>9</v>
      </c>
      <c r="D477" s="38">
        <v>7351042</v>
      </c>
      <c r="E477" s="38">
        <v>11857</v>
      </c>
      <c r="F477" s="38">
        <v>9130</v>
      </c>
      <c r="G477" s="38">
        <v>12212</v>
      </c>
      <c r="H477" s="38">
        <v>11686</v>
      </c>
      <c r="I477" s="38">
        <v>11686</v>
      </c>
      <c r="J477" s="38">
        <v>7351042</v>
      </c>
      <c r="K477" s="38">
        <v>11857</v>
      </c>
      <c r="L477" s="38">
        <v>7351042</v>
      </c>
      <c r="M477" s="38">
        <v>7934988</v>
      </c>
    </row>
    <row r="478" spans="1:13" x14ac:dyDescent="0.2">
      <c r="A478" s="42">
        <v>210903</v>
      </c>
      <c r="B478" s="38">
        <v>27549</v>
      </c>
      <c r="C478" s="38">
        <v>9</v>
      </c>
      <c r="D478" s="38">
        <v>8476497</v>
      </c>
      <c r="E478" s="38">
        <v>11628</v>
      </c>
      <c r="F478" s="38">
        <v>9130</v>
      </c>
      <c r="G478" s="38">
        <v>11976</v>
      </c>
      <c r="H478" s="38">
        <v>11686</v>
      </c>
      <c r="I478" s="38">
        <v>11686</v>
      </c>
      <c r="J478" s="38">
        <v>8476497</v>
      </c>
      <c r="K478" s="38">
        <v>11628</v>
      </c>
      <c r="L478" s="38">
        <v>8518942</v>
      </c>
      <c r="M478" s="38">
        <v>8753940</v>
      </c>
    </row>
    <row r="479" spans="1:13" x14ac:dyDescent="0.2">
      <c r="A479" s="42">
        <v>210904</v>
      </c>
      <c r="B479" s="38">
        <v>27549</v>
      </c>
      <c r="C479" s="38">
        <v>9</v>
      </c>
      <c r="D479" s="38">
        <v>5945689</v>
      </c>
      <c r="E479" s="38">
        <v>11161</v>
      </c>
      <c r="F479" s="38">
        <v>9130</v>
      </c>
      <c r="G479" s="38">
        <v>11496</v>
      </c>
      <c r="H479" s="38">
        <v>11686</v>
      </c>
      <c r="I479" s="38">
        <v>11496</v>
      </c>
      <c r="J479" s="38">
        <v>5945689</v>
      </c>
      <c r="K479" s="38">
        <v>11161</v>
      </c>
      <c r="L479" s="38">
        <v>6124060</v>
      </c>
      <c r="M479" s="38">
        <v>6638615</v>
      </c>
    </row>
    <row r="480" spans="1:13" x14ac:dyDescent="0.2">
      <c r="A480" s="42">
        <v>43907</v>
      </c>
      <c r="B480" s="38">
        <v>27549</v>
      </c>
      <c r="C480" s="38">
        <v>9</v>
      </c>
      <c r="D480" s="38">
        <v>201117510</v>
      </c>
      <c r="E480" s="38">
        <v>8773</v>
      </c>
      <c r="F480" s="38">
        <v>9130</v>
      </c>
      <c r="G480" s="38">
        <v>9036</v>
      </c>
      <c r="H480" s="38">
        <v>11686</v>
      </c>
      <c r="I480" s="38">
        <v>9036</v>
      </c>
      <c r="J480" s="38">
        <v>201117510</v>
      </c>
      <c r="K480" s="38">
        <v>8773</v>
      </c>
      <c r="L480" s="38">
        <v>207151036</v>
      </c>
      <c r="M480" s="38">
        <v>206688736</v>
      </c>
    </row>
    <row r="481" spans="1:13" x14ac:dyDescent="0.2">
      <c r="A481" s="42">
        <v>43908</v>
      </c>
      <c r="B481" s="38">
        <v>27549</v>
      </c>
      <c r="C481" s="38">
        <v>9</v>
      </c>
      <c r="D481" s="38">
        <v>29111126</v>
      </c>
      <c r="E481" s="38">
        <v>8930</v>
      </c>
      <c r="F481" s="38">
        <v>9130</v>
      </c>
      <c r="G481" s="38">
        <v>9198</v>
      </c>
      <c r="H481" s="38">
        <v>11686</v>
      </c>
      <c r="I481" s="38">
        <v>9198</v>
      </c>
      <c r="J481" s="38">
        <v>29111126</v>
      </c>
      <c r="K481" s="38">
        <v>8930</v>
      </c>
      <c r="L481" s="38">
        <v>29984459</v>
      </c>
      <c r="M481" s="38">
        <v>29353451</v>
      </c>
    </row>
    <row r="482" spans="1:13" x14ac:dyDescent="0.2">
      <c r="A482" s="42">
        <v>43910</v>
      </c>
      <c r="B482" s="38">
        <v>27549</v>
      </c>
      <c r="C482" s="38">
        <v>9</v>
      </c>
      <c r="D482" s="38">
        <v>430352219</v>
      </c>
      <c r="E482" s="38">
        <v>8556</v>
      </c>
      <c r="F482" s="38">
        <v>9130</v>
      </c>
      <c r="G482" s="38">
        <v>8812</v>
      </c>
      <c r="H482" s="38">
        <v>11686</v>
      </c>
      <c r="I482" s="38">
        <v>8812</v>
      </c>
      <c r="J482" s="38">
        <v>430352219</v>
      </c>
      <c r="K482" s="38">
        <v>8556</v>
      </c>
      <c r="L482" s="38">
        <v>443262786</v>
      </c>
      <c r="M482" s="38">
        <v>455952808</v>
      </c>
    </row>
    <row r="483" spans="1:13" x14ac:dyDescent="0.2">
      <c r="A483" s="42">
        <v>43911</v>
      </c>
      <c r="B483" s="38">
        <v>27549</v>
      </c>
      <c r="C483" s="38">
        <v>9</v>
      </c>
      <c r="D483" s="38">
        <v>46555180</v>
      </c>
      <c r="E483" s="38">
        <v>9405</v>
      </c>
      <c r="F483" s="38">
        <v>9130</v>
      </c>
      <c r="G483" s="38">
        <v>9687</v>
      </c>
      <c r="H483" s="38">
        <v>11686</v>
      </c>
      <c r="I483" s="38">
        <v>9687</v>
      </c>
      <c r="J483" s="38">
        <v>46555180</v>
      </c>
      <c r="K483" s="38">
        <v>9405</v>
      </c>
      <c r="L483" s="38">
        <v>47951836</v>
      </c>
      <c r="M483" s="38">
        <v>49440523</v>
      </c>
    </row>
    <row r="484" spans="1:13" x14ac:dyDescent="0.2">
      <c r="A484" s="42">
        <v>43912</v>
      </c>
      <c r="B484" s="38">
        <v>27549</v>
      </c>
      <c r="C484" s="38">
        <v>9</v>
      </c>
      <c r="D484" s="38">
        <v>136015579</v>
      </c>
      <c r="E484" s="38">
        <v>8617</v>
      </c>
      <c r="F484" s="38">
        <v>9130</v>
      </c>
      <c r="G484" s="38">
        <v>8875</v>
      </c>
      <c r="H484" s="38">
        <v>11686</v>
      </c>
      <c r="I484" s="38">
        <v>8875</v>
      </c>
      <c r="J484" s="38">
        <v>136015579</v>
      </c>
      <c r="K484" s="38">
        <v>8617</v>
      </c>
      <c r="L484" s="38">
        <v>140096046</v>
      </c>
      <c r="M484" s="38">
        <v>136345609</v>
      </c>
    </row>
    <row r="485" spans="1:13" x14ac:dyDescent="0.2">
      <c r="A485" s="42">
        <v>43914</v>
      </c>
      <c r="B485" s="38">
        <v>27549</v>
      </c>
      <c r="C485" s="38">
        <v>9</v>
      </c>
      <c r="D485" s="38">
        <v>142144221</v>
      </c>
      <c r="E485" s="38">
        <v>8574</v>
      </c>
      <c r="F485" s="38">
        <v>9130</v>
      </c>
      <c r="G485" s="38">
        <v>8831</v>
      </c>
      <c r="H485" s="38">
        <v>11686</v>
      </c>
      <c r="I485" s="38">
        <v>8831</v>
      </c>
      <c r="J485" s="38">
        <v>142144221</v>
      </c>
      <c r="K485" s="38">
        <v>8574</v>
      </c>
      <c r="L485" s="38">
        <v>146408548</v>
      </c>
      <c r="M485" s="38">
        <v>151276618</v>
      </c>
    </row>
    <row r="486" spans="1:13" x14ac:dyDescent="0.2">
      <c r="A486" s="42">
        <v>43917</v>
      </c>
      <c r="B486" s="38">
        <v>27549</v>
      </c>
      <c r="C486" s="38">
        <v>9</v>
      </c>
      <c r="D486" s="38">
        <v>9665035</v>
      </c>
      <c r="E486" s="38">
        <v>11512</v>
      </c>
      <c r="F486" s="38">
        <v>9130</v>
      </c>
      <c r="G486" s="38">
        <v>11857</v>
      </c>
      <c r="H486" s="38">
        <v>11686</v>
      </c>
      <c r="I486" s="38">
        <v>11686</v>
      </c>
      <c r="J486" s="38">
        <v>9665035</v>
      </c>
      <c r="K486" s="38">
        <v>11512</v>
      </c>
      <c r="L486" s="38">
        <v>9810970</v>
      </c>
      <c r="M486" s="38">
        <v>10270162</v>
      </c>
    </row>
    <row r="487" spans="1:13" x14ac:dyDescent="0.2">
      <c r="A487" s="42">
        <v>43918</v>
      </c>
      <c r="B487" s="38">
        <v>27549</v>
      </c>
      <c r="C487" s="38">
        <v>9</v>
      </c>
      <c r="D487" s="38">
        <v>22167591</v>
      </c>
      <c r="E487" s="38">
        <v>9236</v>
      </c>
      <c r="F487" s="38">
        <v>9130</v>
      </c>
      <c r="G487" s="38">
        <v>9513</v>
      </c>
      <c r="H487" s="38">
        <v>11686</v>
      </c>
      <c r="I487" s="38">
        <v>9513</v>
      </c>
      <c r="J487" s="38">
        <v>22167591</v>
      </c>
      <c r="K487" s="38">
        <v>9236</v>
      </c>
      <c r="L487" s="38">
        <v>22832619</v>
      </c>
      <c r="M487" s="38">
        <v>23290986</v>
      </c>
    </row>
    <row r="488" spans="1:13" x14ac:dyDescent="0.2">
      <c r="A488" s="42">
        <v>43919</v>
      </c>
      <c r="B488" s="38">
        <v>27549</v>
      </c>
      <c r="C488" s="38">
        <v>9</v>
      </c>
      <c r="D488" s="38">
        <v>34195234</v>
      </c>
      <c r="E488" s="38">
        <v>7890</v>
      </c>
      <c r="F488" s="38">
        <v>9130</v>
      </c>
      <c r="G488" s="38">
        <v>8127</v>
      </c>
      <c r="H488" s="38">
        <v>11686</v>
      </c>
      <c r="I488" s="38">
        <v>8127</v>
      </c>
      <c r="J488" s="38">
        <v>34195234</v>
      </c>
      <c r="K488" s="38">
        <v>7890</v>
      </c>
      <c r="L488" s="38">
        <v>35221091</v>
      </c>
      <c r="M488" s="38">
        <v>36654106</v>
      </c>
    </row>
    <row r="489" spans="1:13" x14ac:dyDescent="0.2">
      <c r="A489" s="42">
        <v>44902</v>
      </c>
      <c r="B489" s="38">
        <v>27549</v>
      </c>
      <c r="C489" s="38">
        <v>9</v>
      </c>
      <c r="D489" s="38">
        <v>6180171</v>
      </c>
      <c r="E489" s="38">
        <v>11445</v>
      </c>
      <c r="F489" s="38">
        <v>9130</v>
      </c>
      <c r="G489" s="38">
        <v>11788</v>
      </c>
      <c r="H489" s="38">
        <v>11686</v>
      </c>
      <c r="I489" s="38">
        <v>11686</v>
      </c>
      <c r="J489" s="38">
        <v>6180171</v>
      </c>
      <c r="K489" s="38">
        <v>11445</v>
      </c>
      <c r="L489" s="38">
        <v>6310328</v>
      </c>
      <c r="M489" s="38">
        <v>6126515</v>
      </c>
    </row>
    <row r="490" spans="1:13" x14ac:dyDescent="0.2">
      <c r="A490" s="42">
        <v>45902</v>
      </c>
      <c r="B490" s="38">
        <v>27549</v>
      </c>
      <c r="C490" s="38">
        <v>9</v>
      </c>
      <c r="D490" s="38">
        <v>13371456</v>
      </c>
      <c r="E490" s="38">
        <v>9725</v>
      </c>
      <c r="F490" s="38">
        <v>9130</v>
      </c>
      <c r="G490" s="38">
        <v>10016</v>
      </c>
      <c r="H490" s="38">
        <v>11686</v>
      </c>
      <c r="I490" s="38">
        <v>10016</v>
      </c>
      <c r="J490" s="38">
        <v>13371456</v>
      </c>
      <c r="K490" s="38">
        <v>9725</v>
      </c>
      <c r="L490" s="38">
        <v>13772600</v>
      </c>
      <c r="M490" s="38">
        <v>13366686</v>
      </c>
    </row>
    <row r="491" spans="1:13" x14ac:dyDescent="0.2">
      <c r="A491" s="42">
        <v>45903</v>
      </c>
      <c r="B491" s="38">
        <v>27549</v>
      </c>
      <c r="C491" s="38">
        <v>9</v>
      </c>
      <c r="D491" s="38">
        <v>12963297</v>
      </c>
      <c r="E491" s="38">
        <v>10026</v>
      </c>
      <c r="F491" s="38">
        <v>9130</v>
      </c>
      <c r="G491" s="38">
        <v>10327</v>
      </c>
      <c r="H491" s="38">
        <v>11686</v>
      </c>
      <c r="I491" s="38">
        <v>10327</v>
      </c>
      <c r="J491" s="38">
        <v>12963297</v>
      </c>
      <c r="K491" s="38">
        <v>10026</v>
      </c>
      <c r="L491" s="38">
        <v>13352196</v>
      </c>
      <c r="M491" s="38">
        <v>13014281</v>
      </c>
    </row>
    <row r="492" spans="1:13" x14ac:dyDescent="0.2">
      <c r="A492" s="42">
        <v>45905</v>
      </c>
      <c r="B492" s="38">
        <v>27549</v>
      </c>
      <c r="C492" s="38">
        <v>9</v>
      </c>
      <c r="D492" s="38">
        <v>6843922</v>
      </c>
      <c r="E492" s="38">
        <v>11039</v>
      </c>
      <c r="F492" s="38">
        <v>9130</v>
      </c>
      <c r="G492" s="38">
        <v>11370</v>
      </c>
      <c r="H492" s="38">
        <v>11686</v>
      </c>
      <c r="I492" s="38">
        <v>11370</v>
      </c>
      <c r="J492" s="38">
        <v>6843922</v>
      </c>
      <c r="K492" s="38">
        <v>11039</v>
      </c>
      <c r="L492" s="38">
        <v>7049239</v>
      </c>
      <c r="M492" s="38">
        <v>7374599</v>
      </c>
    </row>
    <row r="493" spans="1:13" x14ac:dyDescent="0.2">
      <c r="A493" s="42">
        <v>46802</v>
      </c>
      <c r="B493" s="38">
        <v>27549</v>
      </c>
      <c r="C493" s="38">
        <v>9</v>
      </c>
      <c r="D493" s="38">
        <v>7493023</v>
      </c>
      <c r="E493" s="38">
        <v>18186</v>
      </c>
      <c r="F493" s="38">
        <v>9130</v>
      </c>
      <c r="G493" s="38">
        <v>18731</v>
      </c>
      <c r="H493" s="38">
        <v>11686</v>
      </c>
      <c r="I493" s="38">
        <v>11686</v>
      </c>
      <c r="J493" s="38">
        <v>7493023</v>
      </c>
      <c r="K493" s="38">
        <v>18186</v>
      </c>
      <c r="L493" s="38">
        <v>7493023</v>
      </c>
      <c r="M493" s="38">
        <v>7180421</v>
      </c>
    </row>
    <row r="494" spans="1:13" x14ac:dyDescent="0.2">
      <c r="A494" s="42">
        <v>46901</v>
      </c>
      <c r="B494" s="38">
        <v>27549</v>
      </c>
      <c r="C494" s="38">
        <v>9</v>
      </c>
      <c r="D494" s="38">
        <v>66609350</v>
      </c>
      <c r="E494" s="38">
        <v>7675</v>
      </c>
      <c r="F494" s="38">
        <v>9130</v>
      </c>
      <c r="G494" s="38">
        <v>7905</v>
      </c>
      <c r="H494" s="38">
        <v>11686</v>
      </c>
      <c r="I494" s="38">
        <v>7905</v>
      </c>
      <c r="J494" s="38">
        <v>66609350</v>
      </c>
      <c r="K494" s="38">
        <v>7675</v>
      </c>
      <c r="L494" s="38">
        <v>68607630</v>
      </c>
      <c r="M494" s="38">
        <v>68181112</v>
      </c>
    </row>
    <row r="495" spans="1:13" x14ac:dyDescent="0.2">
      <c r="A495" s="42">
        <v>46902</v>
      </c>
      <c r="B495" s="38">
        <v>27549</v>
      </c>
      <c r="C495" s="38">
        <v>9</v>
      </c>
      <c r="D495" s="38">
        <v>185751504</v>
      </c>
      <c r="E495" s="38">
        <v>7799</v>
      </c>
      <c r="F495" s="38">
        <v>9130</v>
      </c>
      <c r="G495" s="38">
        <v>8033</v>
      </c>
      <c r="H495" s="38">
        <v>11686</v>
      </c>
      <c r="I495" s="38">
        <v>8033</v>
      </c>
      <c r="J495" s="38">
        <v>185751504</v>
      </c>
      <c r="K495" s="38">
        <v>7799</v>
      </c>
      <c r="L495" s="38">
        <v>191324049</v>
      </c>
      <c r="M495" s="38">
        <v>183327153</v>
      </c>
    </row>
    <row r="496" spans="1:13" x14ac:dyDescent="0.2">
      <c r="A496" s="42">
        <v>47901</v>
      </c>
      <c r="B496" s="38">
        <v>27549</v>
      </c>
      <c r="C496" s="38">
        <v>9</v>
      </c>
      <c r="D496" s="38">
        <v>12816889</v>
      </c>
      <c r="E496" s="38">
        <v>10725</v>
      </c>
      <c r="F496" s="38">
        <v>9130</v>
      </c>
      <c r="G496" s="38">
        <v>11047</v>
      </c>
      <c r="H496" s="38">
        <v>11686</v>
      </c>
      <c r="I496" s="38">
        <v>11047</v>
      </c>
      <c r="J496" s="38">
        <v>12816889</v>
      </c>
      <c r="K496" s="38">
        <v>10725</v>
      </c>
      <c r="L496" s="38">
        <v>13201396</v>
      </c>
      <c r="M496" s="38">
        <v>13252209</v>
      </c>
    </row>
    <row r="497" spans="1:13" x14ac:dyDescent="0.2">
      <c r="A497" s="42">
        <v>47902</v>
      </c>
      <c r="B497" s="38">
        <v>27549</v>
      </c>
      <c r="C497" s="38">
        <v>9</v>
      </c>
      <c r="D497" s="38">
        <v>7472059</v>
      </c>
      <c r="E497" s="38">
        <v>10629</v>
      </c>
      <c r="F497" s="38">
        <v>9130</v>
      </c>
      <c r="G497" s="38">
        <v>10948</v>
      </c>
      <c r="H497" s="38">
        <v>11686</v>
      </c>
      <c r="I497" s="38">
        <v>10948</v>
      </c>
      <c r="J497" s="38">
        <v>7472059</v>
      </c>
      <c r="K497" s="38">
        <v>10629</v>
      </c>
      <c r="L497" s="38">
        <v>7696221</v>
      </c>
      <c r="M497" s="38">
        <v>8739804</v>
      </c>
    </row>
    <row r="498" spans="1:13" x14ac:dyDescent="0.2">
      <c r="A498" s="42">
        <v>47903</v>
      </c>
      <c r="B498" s="38">
        <v>27549</v>
      </c>
      <c r="C498" s="38">
        <v>9</v>
      </c>
      <c r="D498" s="38">
        <v>1906054</v>
      </c>
      <c r="E498" s="38">
        <v>14440</v>
      </c>
      <c r="F498" s="38">
        <v>9130</v>
      </c>
      <c r="G498" s="38">
        <v>14873</v>
      </c>
      <c r="H498" s="38">
        <v>11686</v>
      </c>
      <c r="I498" s="38">
        <v>11686</v>
      </c>
      <c r="J498" s="38">
        <v>1906054</v>
      </c>
      <c r="K498" s="38">
        <v>14440</v>
      </c>
      <c r="L498" s="38">
        <v>1906054</v>
      </c>
      <c r="M498" s="38">
        <v>2204073</v>
      </c>
    </row>
    <row r="499" spans="1:13" x14ac:dyDescent="0.2">
      <c r="A499" s="42">
        <v>47905</v>
      </c>
      <c r="B499" s="38">
        <v>27549</v>
      </c>
      <c r="C499" s="38">
        <v>9</v>
      </c>
      <c r="D499" s="38">
        <v>1640676</v>
      </c>
      <c r="E499" s="38">
        <v>13672</v>
      </c>
      <c r="F499" s="38">
        <v>9130</v>
      </c>
      <c r="G499" s="38">
        <v>14082</v>
      </c>
      <c r="H499" s="38">
        <v>11686</v>
      </c>
      <c r="I499" s="38">
        <v>11686</v>
      </c>
      <c r="J499" s="38">
        <v>1640676</v>
      </c>
      <c r="K499" s="38">
        <v>13672</v>
      </c>
      <c r="L499" s="38">
        <v>1640676</v>
      </c>
      <c r="M499" s="38">
        <v>1798215</v>
      </c>
    </row>
    <row r="500" spans="1:13" x14ac:dyDescent="0.2">
      <c r="A500" s="42">
        <v>48901</v>
      </c>
      <c r="B500" s="38">
        <v>27549</v>
      </c>
      <c r="C500" s="38">
        <v>9</v>
      </c>
      <c r="D500" s="38">
        <v>2936237</v>
      </c>
      <c r="E500" s="38">
        <v>13982</v>
      </c>
      <c r="F500" s="38">
        <v>9130</v>
      </c>
      <c r="G500" s="38">
        <v>14402</v>
      </c>
      <c r="H500" s="38">
        <v>11686</v>
      </c>
      <c r="I500" s="38">
        <v>11686</v>
      </c>
      <c r="J500" s="38">
        <v>2936237</v>
      </c>
      <c r="K500" s="38">
        <v>13982</v>
      </c>
      <c r="L500" s="38">
        <v>2936237</v>
      </c>
      <c r="M500" s="38">
        <v>2866784</v>
      </c>
    </row>
    <row r="501" spans="1:13" x14ac:dyDescent="0.2">
      <c r="A501" s="42">
        <v>48903</v>
      </c>
      <c r="B501" s="38">
        <v>27549</v>
      </c>
      <c r="C501" s="38">
        <v>9</v>
      </c>
      <c r="D501" s="38">
        <v>3186101</v>
      </c>
      <c r="E501" s="38">
        <v>13974</v>
      </c>
      <c r="F501" s="38">
        <v>9130</v>
      </c>
      <c r="G501" s="38">
        <v>14393</v>
      </c>
      <c r="H501" s="38">
        <v>11686</v>
      </c>
      <c r="I501" s="38">
        <v>11686</v>
      </c>
      <c r="J501" s="38">
        <v>3186101</v>
      </c>
      <c r="K501" s="38">
        <v>13974</v>
      </c>
      <c r="L501" s="38">
        <v>3186101</v>
      </c>
      <c r="M501" s="38">
        <v>3518047</v>
      </c>
    </row>
    <row r="502" spans="1:13" x14ac:dyDescent="0.2">
      <c r="A502" s="42">
        <v>49901</v>
      </c>
      <c r="B502" s="38">
        <v>27549</v>
      </c>
      <c r="C502" s="38">
        <v>9</v>
      </c>
      <c r="D502" s="38">
        <v>28033690</v>
      </c>
      <c r="E502" s="38">
        <v>9836</v>
      </c>
      <c r="F502" s="38">
        <v>9130</v>
      </c>
      <c r="G502" s="38">
        <v>10131</v>
      </c>
      <c r="H502" s="38">
        <v>11686</v>
      </c>
      <c r="I502" s="38">
        <v>10131</v>
      </c>
      <c r="J502" s="38">
        <v>28033690</v>
      </c>
      <c r="K502" s="38">
        <v>9836</v>
      </c>
      <c r="L502" s="38">
        <v>28874701</v>
      </c>
      <c r="M502" s="38">
        <v>30129529</v>
      </c>
    </row>
    <row r="503" spans="1:13" x14ac:dyDescent="0.2">
      <c r="A503" s="42">
        <v>49902</v>
      </c>
      <c r="B503" s="38">
        <v>27549</v>
      </c>
      <c r="C503" s="38">
        <v>9</v>
      </c>
      <c r="D503" s="38">
        <v>4678823</v>
      </c>
      <c r="E503" s="38">
        <v>9988</v>
      </c>
      <c r="F503" s="38">
        <v>9130</v>
      </c>
      <c r="G503" s="38">
        <v>10288</v>
      </c>
      <c r="H503" s="38">
        <v>11686</v>
      </c>
      <c r="I503" s="38">
        <v>10288</v>
      </c>
      <c r="J503" s="38">
        <v>4678823</v>
      </c>
      <c r="K503" s="38">
        <v>9988</v>
      </c>
      <c r="L503" s="38">
        <v>4819188</v>
      </c>
      <c r="M503" s="38">
        <v>4997738</v>
      </c>
    </row>
    <row r="504" spans="1:13" x14ac:dyDescent="0.2">
      <c r="A504" s="42">
        <v>49903</v>
      </c>
      <c r="B504" s="38">
        <v>27549</v>
      </c>
      <c r="C504" s="38">
        <v>9</v>
      </c>
      <c r="D504" s="38">
        <v>8525862</v>
      </c>
      <c r="E504" s="38">
        <v>10724</v>
      </c>
      <c r="F504" s="38">
        <v>9130</v>
      </c>
      <c r="G504" s="38">
        <v>11046</v>
      </c>
      <c r="H504" s="38">
        <v>11686</v>
      </c>
      <c r="I504" s="38">
        <v>11046</v>
      </c>
      <c r="J504" s="38">
        <v>8525862</v>
      </c>
      <c r="K504" s="38">
        <v>10724</v>
      </c>
      <c r="L504" s="38">
        <v>8781637</v>
      </c>
      <c r="M504" s="38">
        <v>9306138</v>
      </c>
    </row>
    <row r="505" spans="1:13" x14ac:dyDescent="0.2">
      <c r="A505" s="42">
        <v>49905</v>
      </c>
      <c r="B505" s="38">
        <v>27549</v>
      </c>
      <c r="C505" s="38">
        <v>9</v>
      </c>
      <c r="D505" s="38">
        <v>10828613</v>
      </c>
      <c r="E505" s="38">
        <v>10008</v>
      </c>
      <c r="F505" s="38">
        <v>9130</v>
      </c>
      <c r="G505" s="38">
        <v>10308</v>
      </c>
      <c r="H505" s="38">
        <v>11686</v>
      </c>
      <c r="I505" s="38">
        <v>10308</v>
      </c>
      <c r="J505" s="38">
        <v>10828613</v>
      </c>
      <c r="K505" s="38">
        <v>10008</v>
      </c>
      <c r="L505" s="38">
        <v>11153471</v>
      </c>
      <c r="M505" s="38">
        <v>10825730</v>
      </c>
    </row>
    <row r="506" spans="1:13" x14ac:dyDescent="0.2">
      <c r="A506" s="42">
        <v>49906</v>
      </c>
      <c r="B506" s="38">
        <v>27549</v>
      </c>
      <c r="C506" s="38">
        <v>9</v>
      </c>
      <c r="D506" s="38">
        <v>4841254</v>
      </c>
      <c r="E506" s="38">
        <v>10389</v>
      </c>
      <c r="F506" s="38">
        <v>9130</v>
      </c>
      <c r="G506" s="38">
        <v>10701</v>
      </c>
      <c r="H506" s="38">
        <v>11686</v>
      </c>
      <c r="I506" s="38">
        <v>10701</v>
      </c>
      <c r="J506" s="38">
        <v>4841254</v>
      </c>
      <c r="K506" s="38">
        <v>10389</v>
      </c>
      <c r="L506" s="38">
        <v>4986492</v>
      </c>
      <c r="M506" s="38">
        <v>5268646</v>
      </c>
    </row>
    <row r="507" spans="1:13" x14ac:dyDescent="0.2">
      <c r="A507" s="42">
        <v>49907</v>
      </c>
      <c r="B507" s="38">
        <v>27549</v>
      </c>
      <c r="C507" s="38">
        <v>9</v>
      </c>
      <c r="D507" s="38">
        <v>3528092</v>
      </c>
      <c r="E507" s="38">
        <v>6890</v>
      </c>
      <c r="F507" s="38">
        <v>9130</v>
      </c>
      <c r="G507" s="38">
        <v>7096</v>
      </c>
      <c r="H507" s="38">
        <v>11686</v>
      </c>
      <c r="I507" s="38">
        <v>7096</v>
      </c>
      <c r="J507" s="38">
        <v>3528092</v>
      </c>
      <c r="K507" s="38">
        <v>6890</v>
      </c>
      <c r="L507" s="38">
        <v>3633935</v>
      </c>
      <c r="M507" s="38">
        <v>5452477</v>
      </c>
    </row>
    <row r="508" spans="1:13" x14ac:dyDescent="0.2">
      <c r="A508" s="42">
        <v>49908</v>
      </c>
      <c r="B508" s="38">
        <v>27549</v>
      </c>
      <c r="C508" s="38">
        <v>9</v>
      </c>
      <c r="D508" s="38">
        <v>812485</v>
      </c>
      <c r="E508" s="38">
        <v>11607</v>
      </c>
      <c r="F508" s="38">
        <v>9130</v>
      </c>
      <c r="G508" s="38">
        <v>11955</v>
      </c>
      <c r="H508" s="38">
        <v>11686</v>
      </c>
      <c r="I508" s="38">
        <v>11686</v>
      </c>
      <c r="J508" s="38">
        <v>812485</v>
      </c>
      <c r="K508" s="38">
        <v>11607</v>
      </c>
      <c r="L508" s="38">
        <v>818005</v>
      </c>
      <c r="M508" s="38">
        <v>935999</v>
      </c>
    </row>
    <row r="509" spans="1:13" x14ac:dyDescent="0.2">
      <c r="A509" s="42">
        <v>49909</v>
      </c>
      <c r="B509" s="38">
        <v>27549</v>
      </c>
      <c r="C509" s="38">
        <v>9</v>
      </c>
      <c r="D509" s="38">
        <v>924572</v>
      </c>
      <c r="E509" s="38">
        <v>15195</v>
      </c>
      <c r="F509" s="38">
        <v>9130</v>
      </c>
      <c r="G509" s="38">
        <v>15650</v>
      </c>
      <c r="H509" s="38">
        <v>11686</v>
      </c>
      <c r="I509" s="38">
        <v>11686</v>
      </c>
      <c r="J509" s="38">
        <v>924572</v>
      </c>
      <c r="K509" s="38">
        <v>15195</v>
      </c>
      <c r="L509" s="38">
        <v>924572</v>
      </c>
      <c r="M509" s="38">
        <v>1032853</v>
      </c>
    </row>
    <row r="510" spans="1:13" x14ac:dyDescent="0.2">
      <c r="A510" s="42">
        <v>50901</v>
      </c>
      <c r="B510" s="38">
        <v>27549</v>
      </c>
      <c r="C510" s="38">
        <v>9</v>
      </c>
      <c r="D510" s="38">
        <v>2746015</v>
      </c>
      <c r="E510" s="38">
        <v>12163</v>
      </c>
      <c r="F510" s="38">
        <v>9130</v>
      </c>
      <c r="G510" s="38">
        <v>12528</v>
      </c>
      <c r="H510" s="38">
        <v>11686</v>
      </c>
      <c r="I510" s="38">
        <v>11686</v>
      </c>
      <c r="J510" s="38">
        <v>2746015</v>
      </c>
      <c r="K510" s="38">
        <v>12163</v>
      </c>
      <c r="L510" s="38">
        <v>2746015</v>
      </c>
      <c r="M510" s="38">
        <v>2958853</v>
      </c>
    </row>
    <row r="511" spans="1:13" x14ac:dyDescent="0.2">
      <c r="A511" s="42">
        <v>50902</v>
      </c>
      <c r="B511" s="38">
        <v>27549</v>
      </c>
      <c r="C511" s="38">
        <v>9</v>
      </c>
      <c r="D511" s="38">
        <v>21794393</v>
      </c>
      <c r="E511" s="38">
        <v>8568</v>
      </c>
      <c r="F511" s="38">
        <v>9130</v>
      </c>
      <c r="G511" s="38">
        <v>8826</v>
      </c>
      <c r="H511" s="38">
        <v>11686</v>
      </c>
      <c r="I511" s="38">
        <v>8826</v>
      </c>
      <c r="J511" s="38">
        <v>21794393</v>
      </c>
      <c r="K511" s="38">
        <v>8568</v>
      </c>
      <c r="L511" s="38">
        <v>22448224</v>
      </c>
      <c r="M511" s="38">
        <v>23226942</v>
      </c>
    </row>
    <row r="512" spans="1:13" x14ac:dyDescent="0.2">
      <c r="A512" s="42">
        <v>50904</v>
      </c>
      <c r="B512" s="38">
        <v>27549</v>
      </c>
      <c r="C512" s="38">
        <v>9</v>
      </c>
      <c r="D512" s="38">
        <v>1989211</v>
      </c>
      <c r="E512" s="38">
        <v>13174</v>
      </c>
      <c r="F512" s="38">
        <v>9130</v>
      </c>
      <c r="G512" s="38">
        <v>13569</v>
      </c>
      <c r="H512" s="38">
        <v>11686</v>
      </c>
      <c r="I512" s="38">
        <v>11686</v>
      </c>
      <c r="J512" s="38">
        <v>1989211</v>
      </c>
      <c r="K512" s="38">
        <v>13174</v>
      </c>
      <c r="L512" s="38">
        <v>1989211</v>
      </c>
      <c r="M512" s="38">
        <v>2087172</v>
      </c>
    </row>
    <row r="513" spans="1:13" x14ac:dyDescent="0.2">
      <c r="A513" s="42">
        <v>50909</v>
      </c>
      <c r="B513" s="38">
        <v>27549</v>
      </c>
      <c r="C513" s="38">
        <v>9</v>
      </c>
      <c r="D513" s="38">
        <v>3419389</v>
      </c>
      <c r="E513" s="38">
        <v>12212</v>
      </c>
      <c r="F513" s="38">
        <v>9130</v>
      </c>
      <c r="G513" s="38">
        <v>12578</v>
      </c>
      <c r="H513" s="38">
        <v>11686</v>
      </c>
      <c r="I513" s="38">
        <v>11686</v>
      </c>
      <c r="J513" s="38">
        <v>3419389</v>
      </c>
      <c r="K513" s="38">
        <v>12212</v>
      </c>
      <c r="L513" s="38">
        <v>3419389</v>
      </c>
      <c r="M513" s="38">
        <v>3762006</v>
      </c>
    </row>
    <row r="514" spans="1:13" x14ac:dyDescent="0.2">
      <c r="A514" s="42">
        <v>50910</v>
      </c>
      <c r="B514" s="38">
        <v>27549</v>
      </c>
      <c r="C514" s="38">
        <v>9</v>
      </c>
      <c r="D514" s="38">
        <v>64974162</v>
      </c>
      <c r="E514" s="38">
        <v>8663</v>
      </c>
      <c r="F514" s="38">
        <v>9130</v>
      </c>
      <c r="G514" s="38">
        <v>8923</v>
      </c>
      <c r="H514" s="38">
        <v>11686</v>
      </c>
      <c r="I514" s="38">
        <v>8923</v>
      </c>
      <c r="J514" s="38">
        <v>64974162</v>
      </c>
      <c r="K514" s="38">
        <v>8663</v>
      </c>
      <c r="L514" s="38">
        <v>66923387</v>
      </c>
      <c r="M514" s="38">
        <v>71545135</v>
      </c>
    </row>
    <row r="515" spans="1:13" x14ac:dyDescent="0.2">
      <c r="A515" s="42">
        <v>51901</v>
      </c>
      <c r="B515" s="38">
        <v>27549</v>
      </c>
      <c r="C515" s="38">
        <v>9</v>
      </c>
      <c r="D515" s="38">
        <v>2784140</v>
      </c>
      <c r="E515" s="38">
        <v>14108</v>
      </c>
      <c r="F515" s="38">
        <v>9130</v>
      </c>
      <c r="G515" s="38">
        <v>14531</v>
      </c>
      <c r="H515" s="38">
        <v>11686</v>
      </c>
      <c r="I515" s="38">
        <v>11686</v>
      </c>
      <c r="J515" s="38">
        <v>2784140</v>
      </c>
      <c r="K515" s="38">
        <v>14108</v>
      </c>
      <c r="L515" s="38">
        <v>2784140</v>
      </c>
      <c r="M515" s="38">
        <v>2721994</v>
      </c>
    </row>
    <row r="516" spans="1:13" x14ac:dyDescent="0.2">
      <c r="A516" s="42">
        <v>52901</v>
      </c>
      <c r="B516" s="38">
        <v>27549</v>
      </c>
      <c r="C516" s="38">
        <v>9</v>
      </c>
      <c r="D516" s="38">
        <v>15831728</v>
      </c>
      <c r="E516" s="38">
        <v>15038</v>
      </c>
      <c r="F516" s="38">
        <v>9130</v>
      </c>
      <c r="G516" s="38">
        <v>15489</v>
      </c>
      <c r="H516" s="38">
        <v>11686</v>
      </c>
      <c r="I516" s="38">
        <v>11686</v>
      </c>
      <c r="J516" s="38">
        <v>14905224</v>
      </c>
      <c r="K516" s="38">
        <v>14158</v>
      </c>
      <c r="L516" s="38">
        <v>14905224</v>
      </c>
      <c r="M516" s="38">
        <v>12068974</v>
      </c>
    </row>
    <row r="517" spans="1:13" x14ac:dyDescent="0.2">
      <c r="A517" s="42">
        <v>53001</v>
      </c>
      <c r="B517" s="38">
        <v>27549</v>
      </c>
      <c r="C517" s="38">
        <v>9</v>
      </c>
      <c r="D517" s="38">
        <v>9167513</v>
      </c>
      <c r="E517" s="38">
        <v>13096</v>
      </c>
      <c r="F517" s="38">
        <v>9130</v>
      </c>
      <c r="G517" s="38">
        <v>13489</v>
      </c>
      <c r="H517" s="38">
        <v>11686</v>
      </c>
      <c r="I517" s="38">
        <v>11686</v>
      </c>
      <c r="J517" s="38">
        <v>9167513</v>
      </c>
      <c r="K517" s="38">
        <v>13096</v>
      </c>
      <c r="L517" s="38">
        <v>9167513</v>
      </c>
      <c r="M517" s="38">
        <v>8178661</v>
      </c>
    </row>
    <row r="518" spans="1:13" x14ac:dyDescent="0.2">
      <c r="A518" s="42">
        <v>54901</v>
      </c>
      <c r="B518" s="38">
        <v>27549</v>
      </c>
      <c r="C518" s="38">
        <v>9</v>
      </c>
      <c r="D518" s="38">
        <v>4684778</v>
      </c>
      <c r="E518" s="38">
        <v>14029</v>
      </c>
      <c r="F518" s="38">
        <v>9130</v>
      </c>
      <c r="G518" s="38">
        <v>14450</v>
      </c>
      <c r="H518" s="38">
        <v>11686</v>
      </c>
      <c r="I518" s="38">
        <v>11686</v>
      </c>
      <c r="J518" s="38">
        <v>4684778</v>
      </c>
      <c r="K518" s="38">
        <v>14029</v>
      </c>
      <c r="L518" s="38">
        <v>4684778</v>
      </c>
      <c r="M518" s="38">
        <v>4560952</v>
      </c>
    </row>
    <row r="519" spans="1:13" x14ac:dyDescent="0.2">
      <c r="A519" s="42">
        <v>54902</v>
      </c>
      <c r="B519" s="38">
        <v>27549</v>
      </c>
      <c r="C519" s="38">
        <v>9</v>
      </c>
      <c r="D519" s="38">
        <v>3558138</v>
      </c>
      <c r="E519" s="38">
        <v>14805</v>
      </c>
      <c r="F519" s="38">
        <v>9130</v>
      </c>
      <c r="G519" s="38">
        <v>15249</v>
      </c>
      <c r="H519" s="38">
        <v>11686</v>
      </c>
      <c r="I519" s="38">
        <v>11686</v>
      </c>
      <c r="J519" s="38">
        <v>3558138</v>
      </c>
      <c r="K519" s="38">
        <v>14805</v>
      </c>
      <c r="L519" s="38">
        <v>3558138</v>
      </c>
      <c r="M519" s="38">
        <v>3251715</v>
      </c>
    </row>
    <row r="520" spans="1:13" x14ac:dyDescent="0.2">
      <c r="A520" s="42">
        <v>54903</v>
      </c>
      <c r="B520" s="38">
        <v>27549</v>
      </c>
      <c r="C520" s="38">
        <v>9</v>
      </c>
      <c r="D520" s="38">
        <v>6166699</v>
      </c>
      <c r="E520" s="38">
        <v>13140</v>
      </c>
      <c r="F520" s="38">
        <v>9130</v>
      </c>
      <c r="G520" s="38">
        <v>13534</v>
      </c>
      <c r="H520" s="38">
        <v>11686</v>
      </c>
      <c r="I520" s="38">
        <v>11686</v>
      </c>
      <c r="J520" s="38">
        <v>6166699</v>
      </c>
      <c r="K520" s="38">
        <v>13140</v>
      </c>
      <c r="L520" s="38">
        <v>6166699</v>
      </c>
      <c r="M520" s="38">
        <v>5876506</v>
      </c>
    </row>
    <row r="521" spans="1:13" x14ac:dyDescent="0.2">
      <c r="A521" s="42">
        <v>55901</v>
      </c>
      <c r="B521" s="38">
        <v>27549</v>
      </c>
      <c r="C521" s="38">
        <v>9</v>
      </c>
      <c r="D521" s="38">
        <v>5808554</v>
      </c>
      <c r="E521" s="38">
        <v>17362</v>
      </c>
      <c r="F521" s="38">
        <v>9130</v>
      </c>
      <c r="G521" s="38">
        <v>17883</v>
      </c>
      <c r="H521" s="38">
        <v>11686</v>
      </c>
      <c r="I521" s="38">
        <v>11686</v>
      </c>
      <c r="J521" s="38">
        <v>5808554</v>
      </c>
      <c r="K521" s="38">
        <v>17362</v>
      </c>
      <c r="L521" s="38">
        <v>5808554</v>
      </c>
      <c r="M521" s="38">
        <v>5351243</v>
      </c>
    </row>
    <row r="522" spans="1:13" x14ac:dyDescent="0.2">
      <c r="A522" s="42">
        <v>56901</v>
      </c>
      <c r="B522" s="38">
        <v>27549</v>
      </c>
      <c r="C522" s="38">
        <v>9</v>
      </c>
      <c r="D522" s="38">
        <v>13696085</v>
      </c>
      <c r="E522" s="38">
        <v>8560</v>
      </c>
      <c r="F522" s="38">
        <v>9130</v>
      </c>
      <c r="G522" s="38">
        <v>8817</v>
      </c>
      <c r="H522" s="38">
        <v>11686</v>
      </c>
      <c r="I522" s="38">
        <v>8817</v>
      </c>
      <c r="J522" s="38">
        <v>13696085</v>
      </c>
      <c r="K522" s="38">
        <v>8560</v>
      </c>
      <c r="L522" s="38">
        <v>14106967</v>
      </c>
      <c r="M522" s="38">
        <v>14326602</v>
      </c>
    </row>
    <row r="523" spans="1:13" x14ac:dyDescent="0.2">
      <c r="A523" s="42">
        <v>56902</v>
      </c>
      <c r="B523" s="38">
        <v>27549</v>
      </c>
      <c r="C523" s="38">
        <v>9</v>
      </c>
      <c r="D523" s="38">
        <v>2409119</v>
      </c>
      <c r="E523" s="38">
        <v>14531</v>
      </c>
      <c r="F523" s="38">
        <v>9130</v>
      </c>
      <c r="G523" s="38">
        <v>14967</v>
      </c>
      <c r="H523" s="38">
        <v>11686</v>
      </c>
      <c r="I523" s="38">
        <v>11686</v>
      </c>
      <c r="J523" s="38">
        <v>2409119</v>
      </c>
      <c r="K523" s="38">
        <v>14531</v>
      </c>
      <c r="L523" s="38">
        <v>2409119</v>
      </c>
      <c r="M523" s="38">
        <v>2360402</v>
      </c>
    </row>
    <row r="524" spans="1:13" x14ac:dyDescent="0.2">
      <c r="A524" s="42">
        <v>57802</v>
      </c>
      <c r="B524" s="38">
        <v>27549</v>
      </c>
      <c r="C524" s="38">
        <v>9</v>
      </c>
      <c r="D524" s="38">
        <v>6202475</v>
      </c>
      <c r="E524" s="38">
        <v>10801</v>
      </c>
      <c r="F524" s="38">
        <v>9130</v>
      </c>
      <c r="G524" s="38">
        <v>11125</v>
      </c>
      <c r="H524" s="38">
        <v>11686</v>
      </c>
      <c r="I524" s="38">
        <v>11125</v>
      </c>
      <c r="J524" s="38">
        <v>6202475</v>
      </c>
      <c r="K524" s="38">
        <v>10801</v>
      </c>
      <c r="L524" s="38">
        <v>6388550</v>
      </c>
      <c r="M524" s="38">
        <v>6342793</v>
      </c>
    </row>
    <row r="525" spans="1:13" x14ac:dyDescent="0.2">
      <c r="A525" s="42">
        <v>57803</v>
      </c>
      <c r="B525" s="38">
        <v>27549</v>
      </c>
      <c r="C525" s="38">
        <v>9</v>
      </c>
      <c r="D525" s="38">
        <v>190806168</v>
      </c>
      <c r="E525" s="38">
        <v>10121</v>
      </c>
      <c r="F525" s="38">
        <v>9130</v>
      </c>
      <c r="G525" s="38">
        <v>10425</v>
      </c>
      <c r="H525" s="38">
        <v>11686</v>
      </c>
      <c r="I525" s="38">
        <v>10425</v>
      </c>
      <c r="J525" s="38">
        <v>190806168</v>
      </c>
      <c r="K525" s="38">
        <v>10121</v>
      </c>
      <c r="L525" s="38">
        <v>196530353</v>
      </c>
      <c r="M525" s="38">
        <v>203520166</v>
      </c>
    </row>
    <row r="526" spans="1:13" x14ac:dyDescent="0.2">
      <c r="A526" s="42">
        <v>57804</v>
      </c>
      <c r="B526" s="38">
        <v>27549</v>
      </c>
      <c r="C526" s="38">
        <v>9</v>
      </c>
      <c r="D526" s="38">
        <v>50624858</v>
      </c>
      <c r="E526" s="38">
        <v>10890</v>
      </c>
      <c r="F526" s="38">
        <v>9130</v>
      </c>
      <c r="G526" s="38">
        <v>11217</v>
      </c>
      <c r="H526" s="38">
        <v>11686</v>
      </c>
      <c r="I526" s="38">
        <v>11217</v>
      </c>
      <c r="J526" s="38">
        <v>50624858</v>
      </c>
      <c r="K526" s="38">
        <v>10890</v>
      </c>
      <c r="L526" s="38">
        <v>52143604</v>
      </c>
      <c r="M526" s="38">
        <v>52422012</v>
      </c>
    </row>
    <row r="527" spans="1:13" x14ac:dyDescent="0.2">
      <c r="A527" s="42">
        <v>57805</v>
      </c>
      <c r="B527" s="38">
        <v>27549</v>
      </c>
      <c r="C527" s="38">
        <v>9</v>
      </c>
      <c r="D527" s="38">
        <v>2099701</v>
      </c>
      <c r="E527" s="38">
        <v>10268</v>
      </c>
      <c r="F527" s="38">
        <v>9130</v>
      </c>
      <c r="G527" s="38">
        <v>10576</v>
      </c>
      <c r="H527" s="38">
        <v>11686</v>
      </c>
      <c r="I527" s="38">
        <v>10576</v>
      </c>
      <c r="J527" s="38">
        <v>2099701</v>
      </c>
      <c r="K527" s="38">
        <v>10268</v>
      </c>
      <c r="L527" s="38">
        <v>2162692</v>
      </c>
      <c r="M527" s="38">
        <v>2239352</v>
      </c>
    </row>
    <row r="528" spans="1:13" x14ac:dyDescent="0.2">
      <c r="A528" s="42">
        <v>57806</v>
      </c>
      <c r="B528" s="38">
        <v>27549</v>
      </c>
      <c r="C528" s="38">
        <v>9</v>
      </c>
      <c r="D528" s="38">
        <v>12969391</v>
      </c>
      <c r="E528" s="38">
        <v>10406</v>
      </c>
      <c r="F528" s="38">
        <v>9130</v>
      </c>
      <c r="G528" s="38">
        <v>10718</v>
      </c>
      <c r="H528" s="38">
        <v>11686</v>
      </c>
      <c r="I528" s="38">
        <v>10718</v>
      </c>
      <c r="J528" s="38">
        <v>12969391</v>
      </c>
      <c r="K528" s="38">
        <v>10406</v>
      </c>
      <c r="L528" s="38">
        <v>13358473</v>
      </c>
      <c r="M528" s="38">
        <v>13312352</v>
      </c>
    </row>
    <row r="529" spans="1:13" x14ac:dyDescent="0.2">
      <c r="A529" s="42">
        <v>57807</v>
      </c>
      <c r="B529" s="38">
        <v>27549</v>
      </c>
      <c r="C529" s="38">
        <v>9</v>
      </c>
      <c r="D529" s="38">
        <v>54364902</v>
      </c>
      <c r="E529" s="38">
        <v>10165</v>
      </c>
      <c r="F529" s="38">
        <v>9130</v>
      </c>
      <c r="G529" s="38">
        <v>10470</v>
      </c>
      <c r="H529" s="38">
        <v>11686</v>
      </c>
      <c r="I529" s="38">
        <v>10470</v>
      </c>
      <c r="J529" s="38">
        <v>54364902</v>
      </c>
      <c r="K529" s="38">
        <v>10165</v>
      </c>
      <c r="L529" s="38">
        <v>55995849</v>
      </c>
      <c r="M529" s="38">
        <v>56047884</v>
      </c>
    </row>
    <row r="530" spans="1:13" x14ac:dyDescent="0.2">
      <c r="A530" s="42">
        <v>57808</v>
      </c>
      <c r="B530" s="38">
        <v>27549</v>
      </c>
      <c r="C530" s="38">
        <v>9</v>
      </c>
      <c r="D530" s="38">
        <v>18395066</v>
      </c>
      <c r="E530" s="38">
        <v>8978</v>
      </c>
      <c r="F530" s="38">
        <v>9130</v>
      </c>
      <c r="G530" s="38">
        <v>9248</v>
      </c>
      <c r="H530" s="38">
        <v>11686</v>
      </c>
      <c r="I530" s="38">
        <v>9248</v>
      </c>
      <c r="J530" s="38">
        <v>18395066</v>
      </c>
      <c r="K530" s="38">
        <v>8978</v>
      </c>
      <c r="L530" s="38">
        <v>18946918</v>
      </c>
      <c r="M530" s="38">
        <v>19661711</v>
      </c>
    </row>
    <row r="531" spans="1:13" x14ac:dyDescent="0.2">
      <c r="A531" s="42">
        <v>57809</v>
      </c>
      <c r="B531" s="38">
        <v>27549</v>
      </c>
      <c r="C531" s="38">
        <v>9</v>
      </c>
      <c r="D531" s="38">
        <v>1024569</v>
      </c>
      <c r="E531" s="38">
        <v>10331</v>
      </c>
      <c r="F531" s="38">
        <v>9130</v>
      </c>
      <c r="G531" s="38">
        <v>10641</v>
      </c>
      <c r="H531" s="38">
        <v>11686</v>
      </c>
      <c r="I531" s="38">
        <v>10641</v>
      </c>
      <c r="J531" s="38">
        <v>1024569</v>
      </c>
      <c r="K531" s="38">
        <v>10331</v>
      </c>
      <c r="L531" s="38">
        <v>1055306</v>
      </c>
      <c r="M531" s="38">
        <v>1194376</v>
      </c>
    </row>
    <row r="532" spans="1:13" x14ac:dyDescent="0.2">
      <c r="A532" s="42">
        <v>57810</v>
      </c>
      <c r="B532" s="38">
        <v>27549</v>
      </c>
      <c r="C532" s="38">
        <v>9</v>
      </c>
      <c r="D532" s="38">
        <v>3780895</v>
      </c>
      <c r="E532" s="38">
        <v>10497</v>
      </c>
      <c r="F532" s="38">
        <v>9130</v>
      </c>
      <c r="G532" s="38">
        <v>10812</v>
      </c>
      <c r="H532" s="38">
        <v>11686</v>
      </c>
      <c r="I532" s="38">
        <v>10812</v>
      </c>
      <c r="J532" s="38">
        <v>3780895</v>
      </c>
      <c r="K532" s="38">
        <v>10497</v>
      </c>
      <c r="L532" s="38">
        <v>3894322</v>
      </c>
      <c r="M532" s="38">
        <v>4114024</v>
      </c>
    </row>
    <row r="533" spans="1:13" x14ac:dyDescent="0.2">
      <c r="A533" s="42">
        <v>57813</v>
      </c>
      <c r="B533" s="38">
        <v>27549</v>
      </c>
      <c r="C533" s="38">
        <v>9</v>
      </c>
      <c r="D533" s="38">
        <v>34869511</v>
      </c>
      <c r="E533" s="38">
        <v>10509</v>
      </c>
      <c r="F533" s="38">
        <v>9130</v>
      </c>
      <c r="G533" s="38">
        <v>10824</v>
      </c>
      <c r="H533" s="38">
        <v>11686</v>
      </c>
      <c r="I533" s="38">
        <v>10824</v>
      </c>
      <c r="J533" s="38">
        <v>34869511</v>
      </c>
      <c r="K533" s="38">
        <v>10509</v>
      </c>
      <c r="L533" s="38">
        <v>35915596</v>
      </c>
      <c r="M533" s="38">
        <v>37744266</v>
      </c>
    </row>
    <row r="534" spans="1:13" x14ac:dyDescent="0.2">
      <c r="A534" s="42">
        <v>57814</v>
      </c>
      <c r="B534" s="38">
        <v>27549</v>
      </c>
      <c r="C534" s="38">
        <v>9</v>
      </c>
      <c r="D534" s="38">
        <v>6617299</v>
      </c>
      <c r="E534" s="38">
        <v>14810</v>
      </c>
      <c r="F534" s="38">
        <v>9130</v>
      </c>
      <c r="G534" s="38">
        <v>15254</v>
      </c>
      <c r="H534" s="38">
        <v>11686</v>
      </c>
      <c r="I534" s="38">
        <v>11686</v>
      </c>
      <c r="J534" s="38">
        <v>6617299</v>
      </c>
      <c r="K534" s="38">
        <v>14810</v>
      </c>
      <c r="L534" s="38">
        <v>6617299</v>
      </c>
      <c r="M534" s="38">
        <v>6428981</v>
      </c>
    </row>
    <row r="535" spans="1:13" x14ac:dyDescent="0.2">
      <c r="A535" s="42">
        <v>57816</v>
      </c>
      <c r="B535" s="38">
        <v>27549</v>
      </c>
      <c r="C535" s="38">
        <v>9</v>
      </c>
      <c r="D535" s="38">
        <v>14264678</v>
      </c>
      <c r="E535" s="38">
        <v>10307</v>
      </c>
      <c r="F535" s="38">
        <v>9130</v>
      </c>
      <c r="G535" s="38">
        <v>10617</v>
      </c>
      <c r="H535" s="38">
        <v>11686</v>
      </c>
      <c r="I535" s="38">
        <v>10617</v>
      </c>
      <c r="J535" s="38">
        <v>14264678</v>
      </c>
      <c r="K535" s="38">
        <v>10307</v>
      </c>
      <c r="L535" s="38">
        <v>14692619</v>
      </c>
      <c r="M535" s="38">
        <v>14169210</v>
      </c>
    </row>
    <row r="536" spans="1:13" x14ac:dyDescent="0.2">
      <c r="A536" s="42">
        <v>57819</v>
      </c>
      <c r="B536" s="38">
        <v>27549</v>
      </c>
      <c r="C536" s="38">
        <v>9</v>
      </c>
      <c r="D536" s="38">
        <v>2057818</v>
      </c>
      <c r="E536" s="38">
        <v>10689</v>
      </c>
      <c r="F536" s="38">
        <v>9130</v>
      </c>
      <c r="G536" s="38">
        <v>11010</v>
      </c>
      <c r="H536" s="38">
        <v>11686</v>
      </c>
      <c r="I536" s="38">
        <v>11010</v>
      </c>
      <c r="J536" s="38">
        <v>2057818</v>
      </c>
      <c r="K536" s="38">
        <v>10689</v>
      </c>
      <c r="L536" s="38">
        <v>2119553</v>
      </c>
      <c r="M536" s="38">
        <v>2112006</v>
      </c>
    </row>
    <row r="537" spans="1:13" x14ac:dyDescent="0.2">
      <c r="A537" s="42">
        <v>57827</v>
      </c>
      <c r="B537" s="38">
        <v>27549</v>
      </c>
      <c r="C537" s="38">
        <v>9</v>
      </c>
      <c r="D537" s="38">
        <v>5864416</v>
      </c>
      <c r="E537" s="38">
        <v>10243</v>
      </c>
      <c r="F537" s="38">
        <v>9130</v>
      </c>
      <c r="G537" s="38">
        <v>10550</v>
      </c>
      <c r="H537" s="38">
        <v>11686</v>
      </c>
      <c r="I537" s="38">
        <v>10550</v>
      </c>
      <c r="J537" s="38">
        <v>5864416</v>
      </c>
      <c r="K537" s="38">
        <v>10243</v>
      </c>
      <c r="L537" s="38">
        <v>6040349</v>
      </c>
      <c r="M537" s="38">
        <v>6196513</v>
      </c>
    </row>
    <row r="538" spans="1:13" x14ac:dyDescent="0.2">
      <c r="A538" s="42">
        <v>57828</v>
      </c>
      <c r="B538" s="38">
        <v>27549</v>
      </c>
      <c r="C538" s="38">
        <v>9</v>
      </c>
      <c r="D538" s="38">
        <v>10639038</v>
      </c>
      <c r="E538" s="38">
        <v>10696</v>
      </c>
      <c r="F538" s="38">
        <v>9130</v>
      </c>
      <c r="G538" s="38">
        <v>11016</v>
      </c>
      <c r="H538" s="38">
        <v>11686</v>
      </c>
      <c r="I538" s="38">
        <v>11016</v>
      </c>
      <c r="J538" s="38">
        <v>10639038</v>
      </c>
      <c r="K538" s="38">
        <v>10696</v>
      </c>
      <c r="L538" s="38">
        <v>10958209</v>
      </c>
      <c r="M538" s="38">
        <v>10863365</v>
      </c>
    </row>
    <row r="539" spans="1:13" x14ac:dyDescent="0.2">
      <c r="A539" s="42">
        <v>57829</v>
      </c>
      <c r="B539" s="38">
        <v>27549</v>
      </c>
      <c r="C539" s="38">
        <v>9</v>
      </c>
      <c r="D539" s="38">
        <v>13657106</v>
      </c>
      <c r="E539" s="38">
        <v>10561</v>
      </c>
      <c r="F539" s="38">
        <v>9130</v>
      </c>
      <c r="G539" s="38">
        <v>10878</v>
      </c>
      <c r="H539" s="38">
        <v>11686</v>
      </c>
      <c r="I539" s="38">
        <v>10878</v>
      </c>
      <c r="J539" s="38">
        <v>13657106</v>
      </c>
      <c r="K539" s="38">
        <v>10561</v>
      </c>
      <c r="L539" s="38">
        <v>14066819</v>
      </c>
      <c r="M539" s="38">
        <v>14573498</v>
      </c>
    </row>
    <row r="540" spans="1:13" x14ac:dyDescent="0.2">
      <c r="A540" s="42">
        <v>57830</v>
      </c>
      <c r="B540" s="38">
        <v>27549</v>
      </c>
      <c r="C540" s="38">
        <v>9</v>
      </c>
      <c r="D540" s="38">
        <v>12805166</v>
      </c>
      <c r="E540" s="38">
        <v>10619</v>
      </c>
      <c r="F540" s="38">
        <v>9130</v>
      </c>
      <c r="G540" s="38">
        <v>10938</v>
      </c>
      <c r="H540" s="38">
        <v>11686</v>
      </c>
      <c r="I540" s="38">
        <v>10938</v>
      </c>
      <c r="J540" s="38">
        <v>12805166</v>
      </c>
      <c r="K540" s="38">
        <v>10619</v>
      </c>
      <c r="L540" s="38">
        <v>13189321</v>
      </c>
      <c r="M540" s="38">
        <v>13536153</v>
      </c>
    </row>
    <row r="541" spans="1:13" x14ac:dyDescent="0.2">
      <c r="A541" s="42">
        <v>57831</v>
      </c>
      <c r="B541" s="38">
        <v>27549</v>
      </c>
      <c r="C541" s="38">
        <v>9</v>
      </c>
      <c r="D541" s="38">
        <v>6821335</v>
      </c>
      <c r="E541" s="38">
        <v>10394</v>
      </c>
      <c r="F541" s="38">
        <v>9130</v>
      </c>
      <c r="G541" s="38">
        <v>10706</v>
      </c>
      <c r="H541" s="38">
        <v>11686</v>
      </c>
      <c r="I541" s="38">
        <v>10706</v>
      </c>
      <c r="J541" s="38">
        <v>6821335</v>
      </c>
      <c r="K541" s="38">
        <v>10394</v>
      </c>
      <c r="L541" s="38">
        <v>7025975</v>
      </c>
      <c r="M541" s="38">
        <v>7119448</v>
      </c>
    </row>
    <row r="542" spans="1:13" x14ac:dyDescent="0.2">
      <c r="A542" s="42">
        <v>57833</v>
      </c>
      <c r="B542" s="38">
        <v>27549</v>
      </c>
      <c r="C542" s="38">
        <v>9</v>
      </c>
      <c r="D542" s="38">
        <v>5428445</v>
      </c>
      <c r="E542" s="38">
        <v>9547</v>
      </c>
      <c r="F542" s="38">
        <v>9130</v>
      </c>
      <c r="G542" s="38">
        <v>9834</v>
      </c>
      <c r="H542" s="38">
        <v>11686</v>
      </c>
      <c r="I542" s="38">
        <v>9834</v>
      </c>
      <c r="J542" s="38">
        <v>5428445</v>
      </c>
      <c r="K542" s="38">
        <v>9547</v>
      </c>
      <c r="L542" s="38">
        <v>5591298</v>
      </c>
      <c r="M542" s="38">
        <v>5597339</v>
      </c>
    </row>
    <row r="543" spans="1:13" x14ac:dyDescent="0.2">
      <c r="A543" s="42">
        <v>57834</v>
      </c>
      <c r="B543" s="38">
        <v>27549</v>
      </c>
      <c r="C543" s="38">
        <v>9</v>
      </c>
      <c r="D543" s="38">
        <v>5068279</v>
      </c>
      <c r="E543" s="38">
        <v>11649</v>
      </c>
      <c r="F543" s="38">
        <v>9130</v>
      </c>
      <c r="G543" s="38">
        <v>11998</v>
      </c>
      <c r="H543" s="38">
        <v>11686</v>
      </c>
      <c r="I543" s="38">
        <v>11686</v>
      </c>
      <c r="J543" s="38">
        <v>5068279</v>
      </c>
      <c r="K543" s="38">
        <v>11649</v>
      </c>
      <c r="L543" s="38">
        <v>5084406</v>
      </c>
      <c r="M543" s="38">
        <v>5086266</v>
      </c>
    </row>
    <row r="544" spans="1:13" x14ac:dyDescent="0.2">
      <c r="A544" s="42">
        <v>57835</v>
      </c>
      <c r="B544" s="38">
        <v>27549</v>
      </c>
      <c r="C544" s="38">
        <v>9</v>
      </c>
      <c r="D544" s="38">
        <v>14070952</v>
      </c>
      <c r="E544" s="38">
        <v>10634</v>
      </c>
      <c r="F544" s="38">
        <v>9130</v>
      </c>
      <c r="G544" s="38">
        <v>10953</v>
      </c>
      <c r="H544" s="38">
        <v>11686</v>
      </c>
      <c r="I544" s="38">
        <v>10953</v>
      </c>
      <c r="J544" s="38">
        <v>14070952</v>
      </c>
      <c r="K544" s="38">
        <v>10634</v>
      </c>
      <c r="L544" s="38">
        <v>14493081</v>
      </c>
      <c r="M544" s="38">
        <v>15464823</v>
      </c>
    </row>
    <row r="545" spans="1:13" x14ac:dyDescent="0.2">
      <c r="A545" s="42">
        <v>57836</v>
      </c>
      <c r="B545" s="38">
        <v>27549</v>
      </c>
      <c r="C545" s="38">
        <v>9</v>
      </c>
      <c r="D545" s="38">
        <v>2924552</v>
      </c>
      <c r="E545" s="38">
        <v>9813</v>
      </c>
      <c r="F545" s="38">
        <v>9130</v>
      </c>
      <c r="G545" s="38">
        <v>10107</v>
      </c>
      <c r="H545" s="38">
        <v>11686</v>
      </c>
      <c r="I545" s="38">
        <v>10107</v>
      </c>
      <c r="J545" s="38">
        <v>2924552</v>
      </c>
      <c r="K545" s="38">
        <v>9813</v>
      </c>
      <c r="L545" s="38">
        <v>3012289</v>
      </c>
      <c r="M545" s="38">
        <v>3104939</v>
      </c>
    </row>
    <row r="546" spans="1:13" x14ac:dyDescent="0.2">
      <c r="A546" s="42">
        <v>57839</v>
      </c>
      <c r="B546" s="38">
        <v>27549</v>
      </c>
      <c r="C546" s="38">
        <v>9</v>
      </c>
      <c r="D546" s="38">
        <v>10178487</v>
      </c>
      <c r="E546" s="38">
        <v>10884</v>
      </c>
      <c r="F546" s="38">
        <v>9130</v>
      </c>
      <c r="G546" s="38">
        <v>11211</v>
      </c>
      <c r="H546" s="38">
        <v>11686</v>
      </c>
      <c r="I546" s="38">
        <v>11211</v>
      </c>
      <c r="J546" s="38">
        <v>10178487</v>
      </c>
      <c r="K546" s="38">
        <v>10884</v>
      </c>
      <c r="L546" s="38">
        <v>10483842</v>
      </c>
      <c r="M546" s="38">
        <v>10908619</v>
      </c>
    </row>
    <row r="547" spans="1:13" x14ac:dyDescent="0.2">
      <c r="A547" s="42">
        <v>57840</v>
      </c>
      <c r="B547" s="38">
        <v>27549</v>
      </c>
      <c r="C547" s="38">
        <v>9</v>
      </c>
      <c r="D547" s="38">
        <v>4449803</v>
      </c>
      <c r="E547" s="38">
        <v>8885</v>
      </c>
      <c r="F547" s="38">
        <v>9130</v>
      </c>
      <c r="G547" s="38">
        <v>9152</v>
      </c>
      <c r="H547" s="38">
        <v>11686</v>
      </c>
      <c r="I547" s="38">
        <v>9152</v>
      </c>
      <c r="J547" s="38">
        <v>4449803</v>
      </c>
      <c r="K547" s="38">
        <v>8885</v>
      </c>
      <c r="L547" s="38">
        <v>4583297</v>
      </c>
      <c r="M547" s="38">
        <v>4933990</v>
      </c>
    </row>
    <row r="548" spans="1:13" x14ac:dyDescent="0.2">
      <c r="A548" s="42">
        <v>57841</v>
      </c>
      <c r="B548" s="38">
        <v>27549</v>
      </c>
      <c r="C548" s="38">
        <v>9</v>
      </c>
      <c r="D548" s="38">
        <v>9519629</v>
      </c>
      <c r="E548" s="38">
        <v>10004</v>
      </c>
      <c r="F548" s="38">
        <v>9130</v>
      </c>
      <c r="G548" s="38">
        <v>10304</v>
      </c>
      <c r="H548" s="38">
        <v>11686</v>
      </c>
      <c r="I548" s="38">
        <v>10304</v>
      </c>
      <c r="J548" s="38">
        <v>9519629</v>
      </c>
      <c r="K548" s="38">
        <v>10004</v>
      </c>
      <c r="L548" s="38">
        <v>9805218</v>
      </c>
      <c r="M548" s="38">
        <v>10667927</v>
      </c>
    </row>
    <row r="549" spans="1:13" x14ac:dyDescent="0.2">
      <c r="A549" s="42">
        <v>57844</v>
      </c>
      <c r="B549" s="38">
        <v>27549</v>
      </c>
      <c r="C549" s="38">
        <v>9</v>
      </c>
      <c r="D549" s="38">
        <v>6997862</v>
      </c>
      <c r="E549" s="38">
        <v>10166</v>
      </c>
      <c r="F549" s="38">
        <v>9130</v>
      </c>
      <c r="G549" s="38">
        <v>10471</v>
      </c>
      <c r="H549" s="38">
        <v>11686</v>
      </c>
      <c r="I549" s="38">
        <v>10471</v>
      </c>
      <c r="J549" s="38">
        <v>6997862</v>
      </c>
      <c r="K549" s="38">
        <v>10166</v>
      </c>
      <c r="L549" s="38">
        <v>7207798</v>
      </c>
      <c r="M549" s="38">
        <v>7143686</v>
      </c>
    </row>
    <row r="550" spans="1:13" x14ac:dyDescent="0.2">
      <c r="A550" s="42">
        <v>57845</v>
      </c>
      <c r="B550" s="38">
        <v>27549</v>
      </c>
      <c r="C550" s="38">
        <v>9</v>
      </c>
      <c r="D550" s="38">
        <v>10034321</v>
      </c>
      <c r="E550" s="38">
        <v>8751</v>
      </c>
      <c r="F550" s="38">
        <v>9130</v>
      </c>
      <c r="G550" s="38">
        <v>9013</v>
      </c>
      <c r="H550" s="38">
        <v>11686</v>
      </c>
      <c r="I550" s="38">
        <v>9013</v>
      </c>
      <c r="J550" s="38">
        <v>10034321</v>
      </c>
      <c r="K550" s="38">
        <v>8751</v>
      </c>
      <c r="L550" s="38">
        <v>10335351</v>
      </c>
      <c r="M550" s="38">
        <v>10781460</v>
      </c>
    </row>
    <row r="551" spans="1:13" x14ac:dyDescent="0.2">
      <c r="A551" s="42">
        <v>57846</v>
      </c>
      <c r="B551" s="38">
        <v>27549</v>
      </c>
      <c r="C551" s="38">
        <v>9</v>
      </c>
      <c r="D551" s="38">
        <v>15313835</v>
      </c>
      <c r="E551" s="38">
        <v>10178</v>
      </c>
      <c r="F551" s="38">
        <v>9130</v>
      </c>
      <c r="G551" s="38">
        <v>10484</v>
      </c>
      <c r="H551" s="38">
        <v>11686</v>
      </c>
      <c r="I551" s="38">
        <v>10484</v>
      </c>
      <c r="J551" s="38">
        <v>15313835</v>
      </c>
      <c r="K551" s="38">
        <v>10178</v>
      </c>
      <c r="L551" s="38">
        <v>15773250</v>
      </c>
      <c r="M551" s="38">
        <v>16067990</v>
      </c>
    </row>
    <row r="552" spans="1:13" x14ac:dyDescent="0.2">
      <c r="A552" s="42">
        <v>57847</v>
      </c>
      <c r="B552" s="38">
        <v>27549</v>
      </c>
      <c r="C552" s="38">
        <v>9</v>
      </c>
      <c r="D552" s="38">
        <v>10226608</v>
      </c>
      <c r="E552" s="38">
        <v>9195</v>
      </c>
      <c r="F552" s="38">
        <v>9130</v>
      </c>
      <c r="G552" s="38">
        <v>9471</v>
      </c>
      <c r="H552" s="38">
        <v>11686</v>
      </c>
      <c r="I552" s="38">
        <v>9471</v>
      </c>
      <c r="J552" s="38">
        <v>10226608</v>
      </c>
      <c r="K552" s="38">
        <v>9195</v>
      </c>
      <c r="L552" s="38">
        <v>10533407</v>
      </c>
      <c r="M552" s="38">
        <v>10621639</v>
      </c>
    </row>
    <row r="553" spans="1:13" x14ac:dyDescent="0.2">
      <c r="A553" s="42">
        <v>57848</v>
      </c>
      <c r="B553" s="38">
        <v>27549</v>
      </c>
      <c r="C553" s="38">
        <v>9</v>
      </c>
      <c r="D553" s="38">
        <v>183940241</v>
      </c>
      <c r="E553" s="38">
        <v>9875</v>
      </c>
      <c r="F553" s="38">
        <v>9130</v>
      </c>
      <c r="G553" s="38">
        <v>10171</v>
      </c>
      <c r="H553" s="38">
        <v>11686</v>
      </c>
      <c r="I553" s="38">
        <v>10171</v>
      </c>
      <c r="J553" s="38">
        <v>183940241</v>
      </c>
      <c r="K553" s="38">
        <v>9875</v>
      </c>
      <c r="L553" s="38">
        <v>189458448</v>
      </c>
      <c r="M553" s="38">
        <v>189552048</v>
      </c>
    </row>
    <row r="554" spans="1:13" x14ac:dyDescent="0.2">
      <c r="A554" s="42">
        <v>57850</v>
      </c>
      <c r="B554" s="38">
        <v>27549</v>
      </c>
      <c r="C554" s="38">
        <v>9</v>
      </c>
      <c r="D554" s="38">
        <v>11238996</v>
      </c>
      <c r="E554" s="38">
        <v>9212</v>
      </c>
      <c r="F554" s="38">
        <v>9130</v>
      </c>
      <c r="G554" s="38">
        <v>9488</v>
      </c>
      <c r="H554" s="38">
        <v>11686</v>
      </c>
      <c r="I554" s="38">
        <v>9488</v>
      </c>
      <c r="J554" s="38">
        <v>11238996</v>
      </c>
      <c r="K554" s="38">
        <v>9212</v>
      </c>
      <c r="L554" s="38">
        <v>11576166</v>
      </c>
      <c r="M554" s="38">
        <v>11898515</v>
      </c>
    </row>
    <row r="555" spans="1:13" x14ac:dyDescent="0.2">
      <c r="A555" s="42">
        <v>57851</v>
      </c>
      <c r="B555" s="38">
        <v>27549</v>
      </c>
      <c r="C555" s="38">
        <v>9</v>
      </c>
      <c r="D555" s="38">
        <v>503620</v>
      </c>
      <c r="E555" s="38">
        <v>10109</v>
      </c>
      <c r="F555" s="38">
        <v>9130</v>
      </c>
      <c r="G555" s="38">
        <v>10412</v>
      </c>
      <c r="H555" s="38">
        <v>11686</v>
      </c>
      <c r="I555" s="38">
        <v>10412</v>
      </c>
      <c r="J555" s="38">
        <v>503620</v>
      </c>
      <c r="K555" s="38">
        <v>10109</v>
      </c>
      <c r="L555" s="38">
        <v>518729</v>
      </c>
      <c r="M555" s="38">
        <v>552099</v>
      </c>
    </row>
    <row r="556" spans="1:13" x14ac:dyDescent="0.2">
      <c r="A556" s="42">
        <v>57903</v>
      </c>
      <c r="B556" s="38">
        <v>27549</v>
      </c>
      <c r="C556" s="38">
        <v>9</v>
      </c>
      <c r="D556" s="38">
        <v>244459379</v>
      </c>
      <c r="E556" s="38">
        <v>10436</v>
      </c>
      <c r="F556" s="38">
        <v>9130</v>
      </c>
      <c r="G556" s="38">
        <v>10749</v>
      </c>
      <c r="H556" s="38">
        <v>11686</v>
      </c>
      <c r="I556" s="38">
        <v>10749</v>
      </c>
      <c r="J556" s="38">
        <v>244459379</v>
      </c>
      <c r="K556" s="38">
        <v>10436</v>
      </c>
      <c r="L556" s="38">
        <v>251793160</v>
      </c>
      <c r="M556" s="38">
        <v>232134956</v>
      </c>
    </row>
    <row r="557" spans="1:13" x14ac:dyDescent="0.2">
      <c r="A557" s="42">
        <v>57904</v>
      </c>
      <c r="B557" s="38">
        <v>27549</v>
      </c>
      <c r="C557" s="38">
        <v>9</v>
      </c>
      <c r="D557" s="38">
        <v>61777705</v>
      </c>
      <c r="E557" s="38">
        <v>8375</v>
      </c>
      <c r="F557" s="38">
        <v>9130</v>
      </c>
      <c r="G557" s="38">
        <v>8626</v>
      </c>
      <c r="H557" s="38">
        <v>11686</v>
      </c>
      <c r="I557" s="38">
        <v>8626</v>
      </c>
      <c r="J557" s="38">
        <v>61777705</v>
      </c>
      <c r="K557" s="38">
        <v>8375</v>
      </c>
      <c r="L557" s="38">
        <v>63631036</v>
      </c>
      <c r="M557" s="38">
        <v>64141760</v>
      </c>
    </row>
    <row r="558" spans="1:13" x14ac:dyDescent="0.2">
      <c r="A558" s="42">
        <v>57905</v>
      </c>
      <c r="B558" s="38">
        <v>27549</v>
      </c>
      <c r="C558" s="38">
        <v>9</v>
      </c>
      <c r="D558" s="38">
        <v>1353948628</v>
      </c>
      <c r="E558" s="38">
        <v>9741</v>
      </c>
      <c r="F558" s="38">
        <v>9130</v>
      </c>
      <c r="G558" s="38">
        <v>10033</v>
      </c>
      <c r="H558" s="38">
        <v>11686</v>
      </c>
      <c r="I558" s="38">
        <v>10033</v>
      </c>
      <c r="J558" s="38">
        <v>1353948628</v>
      </c>
      <c r="K558" s="38">
        <v>9741</v>
      </c>
      <c r="L558" s="38">
        <v>1394567087</v>
      </c>
      <c r="M558" s="38">
        <v>1386273247</v>
      </c>
    </row>
    <row r="559" spans="1:13" x14ac:dyDescent="0.2">
      <c r="A559" s="42">
        <v>57906</v>
      </c>
      <c r="B559" s="38">
        <v>27549</v>
      </c>
      <c r="C559" s="38">
        <v>9</v>
      </c>
      <c r="D559" s="38">
        <v>82914507</v>
      </c>
      <c r="E559" s="38">
        <v>9422</v>
      </c>
      <c r="F559" s="38">
        <v>9130</v>
      </c>
      <c r="G559" s="38">
        <v>9705</v>
      </c>
      <c r="H559" s="38">
        <v>11686</v>
      </c>
      <c r="I559" s="38">
        <v>9705</v>
      </c>
      <c r="J559" s="38">
        <v>82914507</v>
      </c>
      <c r="K559" s="38">
        <v>9422</v>
      </c>
      <c r="L559" s="38">
        <v>85401942</v>
      </c>
      <c r="M559" s="38">
        <v>86223261</v>
      </c>
    </row>
    <row r="560" spans="1:13" x14ac:dyDescent="0.2">
      <c r="A560" s="42">
        <v>57907</v>
      </c>
      <c r="B560" s="38">
        <v>27549</v>
      </c>
      <c r="C560" s="38">
        <v>9</v>
      </c>
      <c r="D560" s="38">
        <v>111118664</v>
      </c>
      <c r="E560" s="38">
        <v>9323</v>
      </c>
      <c r="F560" s="38">
        <v>9130</v>
      </c>
      <c r="G560" s="38">
        <v>9603</v>
      </c>
      <c r="H560" s="38">
        <v>11686</v>
      </c>
      <c r="I560" s="38">
        <v>9603</v>
      </c>
      <c r="J560" s="38">
        <v>111118664</v>
      </c>
      <c r="K560" s="38">
        <v>9323</v>
      </c>
      <c r="L560" s="38">
        <v>114452224</v>
      </c>
      <c r="M560" s="38">
        <v>117871059</v>
      </c>
    </row>
    <row r="561" spans="1:13" x14ac:dyDescent="0.2">
      <c r="A561" s="42">
        <v>57909</v>
      </c>
      <c r="B561" s="38">
        <v>27549</v>
      </c>
      <c r="C561" s="38">
        <v>9</v>
      </c>
      <c r="D561" s="38">
        <v>458941493</v>
      </c>
      <c r="E561" s="38">
        <v>8788</v>
      </c>
      <c r="F561" s="38">
        <v>9130</v>
      </c>
      <c r="G561" s="38">
        <v>9052</v>
      </c>
      <c r="H561" s="38">
        <v>11686</v>
      </c>
      <c r="I561" s="38">
        <v>9052</v>
      </c>
      <c r="J561" s="38">
        <v>458941493</v>
      </c>
      <c r="K561" s="38">
        <v>8788</v>
      </c>
      <c r="L561" s="38">
        <v>472709738</v>
      </c>
      <c r="M561" s="38">
        <v>467939304</v>
      </c>
    </row>
    <row r="562" spans="1:13" x14ac:dyDescent="0.2">
      <c r="A562" s="42">
        <v>57910</v>
      </c>
      <c r="B562" s="38">
        <v>27549</v>
      </c>
      <c r="C562" s="38">
        <v>9</v>
      </c>
      <c r="D562" s="38">
        <v>262140957</v>
      </c>
      <c r="E562" s="38">
        <v>9598</v>
      </c>
      <c r="F562" s="38">
        <v>9130</v>
      </c>
      <c r="G562" s="38">
        <v>9886</v>
      </c>
      <c r="H562" s="38">
        <v>11686</v>
      </c>
      <c r="I562" s="38">
        <v>9886</v>
      </c>
      <c r="J562" s="38">
        <v>262140957</v>
      </c>
      <c r="K562" s="38">
        <v>9598</v>
      </c>
      <c r="L562" s="38">
        <v>270005186</v>
      </c>
      <c r="M562" s="38">
        <v>277666413</v>
      </c>
    </row>
    <row r="563" spans="1:13" x14ac:dyDescent="0.2">
      <c r="A563" s="42">
        <v>57911</v>
      </c>
      <c r="B563" s="38">
        <v>27549</v>
      </c>
      <c r="C563" s="38">
        <v>9</v>
      </c>
      <c r="D563" s="38">
        <v>48062411</v>
      </c>
      <c r="E563" s="38">
        <v>7354</v>
      </c>
      <c r="F563" s="38">
        <v>9130</v>
      </c>
      <c r="G563" s="38">
        <v>7574</v>
      </c>
      <c r="H563" s="38">
        <v>11686</v>
      </c>
      <c r="I563" s="38">
        <v>7574</v>
      </c>
      <c r="J563" s="38">
        <v>45443211</v>
      </c>
      <c r="K563" s="38">
        <v>6953</v>
      </c>
      <c r="L563" s="38">
        <v>49504284</v>
      </c>
      <c r="M563" s="38">
        <v>52648634</v>
      </c>
    </row>
    <row r="564" spans="1:13" x14ac:dyDescent="0.2">
      <c r="A564" s="42">
        <v>57912</v>
      </c>
      <c r="B564" s="38">
        <v>27549</v>
      </c>
      <c r="C564" s="38">
        <v>9</v>
      </c>
      <c r="D564" s="38">
        <v>296864025</v>
      </c>
      <c r="E564" s="38">
        <v>9576</v>
      </c>
      <c r="F564" s="38">
        <v>9130</v>
      </c>
      <c r="G564" s="38">
        <v>9864</v>
      </c>
      <c r="H564" s="38">
        <v>11686</v>
      </c>
      <c r="I564" s="38">
        <v>9864</v>
      </c>
      <c r="J564" s="38">
        <v>296864025</v>
      </c>
      <c r="K564" s="38">
        <v>9576</v>
      </c>
      <c r="L564" s="38">
        <v>305769945</v>
      </c>
      <c r="M564" s="38">
        <v>293584042</v>
      </c>
    </row>
    <row r="565" spans="1:13" x14ac:dyDescent="0.2">
      <c r="A565" s="42">
        <v>57913</v>
      </c>
      <c r="B565" s="38">
        <v>27549</v>
      </c>
      <c r="C565" s="38">
        <v>9</v>
      </c>
      <c r="D565" s="38">
        <v>65536057</v>
      </c>
      <c r="E565" s="38">
        <v>9745</v>
      </c>
      <c r="F565" s="38">
        <v>9130</v>
      </c>
      <c r="G565" s="38">
        <v>10037</v>
      </c>
      <c r="H565" s="38">
        <v>11686</v>
      </c>
      <c r="I565" s="38">
        <v>10037</v>
      </c>
      <c r="J565" s="38">
        <v>65536057</v>
      </c>
      <c r="K565" s="38">
        <v>9745</v>
      </c>
      <c r="L565" s="38">
        <v>67502139</v>
      </c>
      <c r="M565" s="38">
        <v>66895881</v>
      </c>
    </row>
    <row r="566" spans="1:13" x14ac:dyDescent="0.2">
      <c r="A566" s="42">
        <v>57914</v>
      </c>
      <c r="B566" s="38">
        <v>27549</v>
      </c>
      <c r="C566" s="38">
        <v>9</v>
      </c>
      <c r="D566" s="38">
        <v>322445718</v>
      </c>
      <c r="E566" s="38">
        <v>8678</v>
      </c>
      <c r="F566" s="38">
        <v>9130</v>
      </c>
      <c r="G566" s="38">
        <v>8938</v>
      </c>
      <c r="H566" s="38">
        <v>11686</v>
      </c>
      <c r="I566" s="38">
        <v>8938</v>
      </c>
      <c r="J566" s="38">
        <v>322445718</v>
      </c>
      <c r="K566" s="38">
        <v>8678</v>
      </c>
      <c r="L566" s="38">
        <v>332119090</v>
      </c>
      <c r="M566" s="38">
        <v>340932250</v>
      </c>
    </row>
    <row r="567" spans="1:13" x14ac:dyDescent="0.2">
      <c r="A567" s="42">
        <v>57916</v>
      </c>
      <c r="B567" s="38">
        <v>27549</v>
      </c>
      <c r="C567" s="38">
        <v>9</v>
      </c>
      <c r="D567" s="38">
        <v>320222014</v>
      </c>
      <c r="E567" s="38">
        <v>8676</v>
      </c>
      <c r="F567" s="38">
        <v>9130</v>
      </c>
      <c r="G567" s="38">
        <v>8936</v>
      </c>
      <c r="H567" s="38">
        <v>11686</v>
      </c>
      <c r="I567" s="38">
        <v>8936</v>
      </c>
      <c r="J567" s="38">
        <v>320222014</v>
      </c>
      <c r="K567" s="38">
        <v>8676</v>
      </c>
      <c r="L567" s="38">
        <v>329828674</v>
      </c>
      <c r="M567" s="38">
        <v>336136445</v>
      </c>
    </row>
    <row r="568" spans="1:13" x14ac:dyDescent="0.2">
      <c r="A568" s="42">
        <v>57919</v>
      </c>
      <c r="B568" s="38">
        <v>27549</v>
      </c>
      <c r="C568" s="38">
        <v>9</v>
      </c>
      <c r="D568" s="38">
        <v>16124643</v>
      </c>
      <c r="E568" s="38">
        <v>8421</v>
      </c>
      <c r="F568" s="38">
        <v>9130</v>
      </c>
      <c r="G568" s="38">
        <v>8674</v>
      </c>
      <c r="H568" s="38">
        <v>11686</v>
      </c>
      <c r="I568" s="38">
        <v>8674</v>
      </c>
      <c r="J568" s="38">
        <v>16124643</v>
      </c>
      <c r="K568" s="38">
        <v>8421</v>
      </c>
      <c r="L568" s="38">
        <v>16608383</v>
      </c>
      <c r="M568" s="38">
        <v>18772740</v>
      </c>
    </row>
    <row r="569" spans="1:13" x14ac:dyDescent="0.2">
      <c r="A569" s="42">
        <v>57922</v>
      </c>
      <c r="B569" s="38">
        <v>27549</v>
      </c>
      <c r="C569" s="38">
        <v>9</v>
      </c>
      <c r="D569" s="38">
        <v>104994883</v>
      </c>
      <c r="E569" s="38">
        <v>8313</v>
      </c>
      <c r="F569" s="38">
        <v>9130</v>
      </c>
      <c r="G569" s="38">
        <v>8563</v>
      </c>
      <c r="H569" s="38">
        <v>11686</v>
      </c>
      <c r="I569" s="38">
        <v>8563</v>
      </c>
      <c r="J569" s="38">
        <v>104994883</v>
      </c>
      <c r="K569" s="38">
        <v>8313</v>
      </c>
      <c r="L569" s="38">
        <v>108144730</v>
      </c>
      <c r="M569" s="38">
        <v>109313029</v>
      </c>
    </row>
    <row r="570" spans="1:13" x14ac:dyDescent="0.2">
      <c r="A570" s="42">
        <v>57950</v>
      </c>
      <c r="B570" s="38">
        <v>27549</v>
      </c>
      <c r="C570" s="38">
        <v>9</v>
      </c>
      <c r="D570" s="38">
        <v>171666</v>
      </c>
      <c r="E570" s="38">
        <v>0</v>
      </c>
      <c r="F570" s="38">
        <v>9130</v>
      </c>
      <c r="G570" s="38">
        <v>0</v>
      </c>
      <c r="H570" s="38">
        <v>11686</v>
      </c>
      <c r="I570" s="38">
        <v>11686</v>
      </c>
      <c r="J570" s="38">
        <v>171666</v>
      </c>
      <c r="K570" s="38">
        <v>0</v>
      </c>
      <c r="L570" s="38">
        <v>0</v>
      </c>
      <c r="M570" s="38">
        <v>474591</v>
      </c>
    </row>
    <row r="571" spans="1:13" x14ac:dyDescent="0.2">
      <c r="A571" s="42">
        <v>58902</v>
      </c>
      <c r="B571" s="38">
        <v>27549</v>
      </c>
      <c r="C571" s="38">
        <v>9</v>
      </c>
      <c r="D571" s="38">
        <v>1494564</v>
      </c>
      <c r="E571" s="38">
        <v>14255</v>
      </c>
      <c r="F571" s="38">
        <v>9130</v>
      </c>
      <c r="G571" s="38">
        <v>14682</v>
      </c>
      <c r="H571" s="38">
        <v>11686</v>
      </c>
      <c r="I571" s="38">
        <v>11686</v>
      </c>
      <c r="J571" s="38">
        <v>1477671</v>
      </c>
      <c r="K571" s="38">
        <v>14094</v>
      </c>
      <c r="L571" s="38">
        <v>1477671</v>
      </c>
      <c r="M571" s="38">
        <v>1848022</v>
      </c>
    </row>
    <row r="572" spans="1:13" x14ac:dyDescent="0.2">
      <c r="A572" s="42">
        <v>58905</v>
      </c>
      <c r="B572" s="38">
        <v>27549</v>
      </c>
      <c r="C572" s="38">
        <v>9</v>
      </c>
      <c r="D572" s="38">
        <v>5033572</v>
      </c>
      <c r="E572" s="38">
        <v>20904</v>
      </c>
      <c r="F572" s="38">
        <v>9130</v>
      </c>
      <c r="G572" s="38">
        <v>21531</v>
      </c>
      <c r="H572" s="38">
        <v>11686</v>
      </c>
      <c r="I572" s="38">
        <v>11686</v>
      </c>
      <c r="J572" s="38">
        <v>4853223</v>
      </c>
      <c r="K572" s="38">
        <v>20155</v>
      </c>
      <c r="L572" s="38">
        <v>4853223</v>
      </c>
      <c r="M572" s="38">
        <v>3930941</v>
      </c>
    </row>
    <row r="573" spans="1:13" x14ac:dyDescent="0.2">
      <c r="A573" s="42">
        <v>58906</v>
      </c>
      <c r="B573" s="38">
        <v>27549</v>
      </c>
      <c r="C573" s="38">
        <v>9</v>
      </c>
      <c r="D573" s="38">
        <v>19278706</v>
      </c>
      <c r="E573" s="38">
        <v>11170</v>
      </c>
      <c r="F573" s="38">
        <v>9130</v>
      </c>
      <c r="G573" s="38">
        <v>11505</v>
      </c>
      <c r="H573" s="38">
        <v>11686</v>
      </c>
      <c r="I573" s="38">
        <v>11505</v>
      </c>
      <c r="J573" s="38">
        <v>19278706</v>
      </c>
      <c r="K573" s="38">
        <v>11170</v>
      </c>
      <c r="L573" s="38">
        <v>19857067</v>
      </c>
      <c r="M573" s="38">
        <v>17927337</v>
      </c>
    </row>
    <row r="574" spans="1:13" x14ac:dyDescent="0.2">
      <c r="A574" s="42">
        <v>58909</v>
      </c>
      <c r="B574" s="38">
        <v>27549</v>
      </c>
      <c r="C574" s="38">
        <v>9</v>
      </c>
      <c r="D574" s="38">
        <v>3265779</v>
      </c>
      <c r="E574" s="38">
        <v>13747</v>
      </c>
      <c r="F574" s="38">
        <v>9130</v>
      </c>
      <c r="G574" s="38">
        <v>14159</v>
      </c>
      <c r="H574" s="38">
        <v>11686</v>
      </c>
      <c r="I574" s="38">
        <v>11686</v>
      </c>
      <c r="J574" s="38">
        <v>3265779</v>
      </c>
      <c r="K574" s="38">
        <v>13747</v>
      </c>
      <c r="L574" s="38">
        <v>3265779</v>
      </c>
      <c r="M574" s="38">
        <v>3338027</v>
      </c>
    </row>
    <row r="575" spans="1:13" x14ac:dyDescent="0.2">
      <c r="A575" s="42">
        <v>59901</v>
      </c>
      <c r="B575" s="38">
        <v>27549</v>
      </c>
      <c r="C575" s="38">
        <v>9</v>
      </c>
      <c r="D575" s="38">
        <v>34871289</v>
      </c>
      <c r="E575" s="38">
        <v>9091</v>
      </c>
      <c r="F575" s="38">
        <v>9130</v>
      </c>
      <c r="G575" s="38">
        <v>9364</v>
      </c>
      <c r="H575" s="38">
        <v>11686</v>
      </c>
      <c r="I575" s="38">
        <v>9364</v>
      </c>
      <c r="J575" s="38">
        <v>34871289</v>
      </c>
      <c r="K575" s="38">
        <v>9091</v>
      </c>
      <c r="L575" s="38">
        <v>35917428</v>
      </c>
      <c r="M575" s="38">
        <v>35925582</v>
      </c>
    </row>
    <row r="576" spans="1:13" x14ac:dyDescent="0.2">
      <c r="A576" s="42">
        <v>59902</v>
      </c>
      <c r="B576" s="38">
        <v>27549</v>
      </c>
      <c r="C576" s="38">
        <v>9</v>
      </c>
      <c r="D576" s="38">
        <v>1508754</v>
      </c>
      <c r="E576" s="38">
        <v>11919</v>
      </c>
      <c r="F576" s="38">
        <v>9130</v>
      </c>
      <c r="G576" s="38">
        <v>12277</v>
      </c>
      <c r="H576" s="38">
        <v>11686</v>
      </c>
      <c r="I576" s="38">
        <v>11686</v>
      </c>
      <c r="J576" s="38">
        <v>1508754</v>
      </c>
      <c r="K576" s="38">
        <v>11919</v>
      </c>
      <c r="L576" s="38">
        <v>1508754</v>
      </c>
      <c r="M576" s="38">
        <v>1868806</v>
      </c>
    </row>
    <row r="577" spans="1:13" x14ac:dyDescent="0.2">
      <c r="A577" s="42">
        <v>60902</v>
      </c>
      <c r="B577" s="38">
        <v>27549</v>
      </c>
      <c r="C577" s="38">
        <v>9</v>
      </c>
      <c r="D577" s="38">
        <v>8596981</v>
      </c>
      <c r="E577" s="38">
        <v>11312</v>
      </c>
      <c r="F577" s="38">
        <v>9130</v>
      </c>
      <c r="G577" s="38">
        <v>11651</v>
      </c>
      <c r="H577" s="38">
        <v>11686</v>
      </c>
      <c r="I577" s="38">
        <v>11651</v>
      </c>
      <c r="J577" s="38">
        <v>8596981</v>
      </c>
      <c r="K577" s="38">
        <v>11312</v>
      </c>
      <c r="L577" s="38">
        <v>8854890</v>
      </c>
      <c r="M577" s="38">
        <v>9198654</v>
      </c>
    </row>
    <row r="578" spans="1:13" x14ac:dyDescent="0.2">
      <c r="A578" s="42">
        <v>60914</v>
      </c>
      <c r="B578" s="38">
        <v>27549</v>
      </c>
      <c r="C578" s="38">
        <v>9</v>
      </c>
      <c r="D578" s="38">
        <v>2246731</v>
      </c>
      <c r="E578" s="38">
        <v>14711</v>
      </c>
      <c r="F578" s="38">
        <v>9130</v>
      </c>
      <c r="G578" s="38">
        <v>15152</v>
      </c>
      <c r="H578" s="38">
        <v>11686</v>
      </c>
      <c r="I578" s="38">
        <v>11686</v>
      </c>
      <c r="J578" s="38">
        <v>2246731</v>
      </c>
      <c r="K578" s="38">
        <v>14711</v>
      </c>
      <c r="L578" s="38">
        <v>2246731</v>
      </c>
      <c r="M578" s="38">
        <v>2310476</v>
      </c>
    </row>
    <row r="579" spans="1:13" x14ac:dyDescent="0.2">
      <c r="A579" s="42">
        <v>61501</v>
      </c>
      <c r="B579" s="38">
        <v>27549</v>
      </c>
      <c r="C579" s="38">
        <v>9</v>
      </c>
      <c r="D579" s="38">
        <v>2814484</v>
      </c>
      <c r="E579" s="38">
        <v>7748</v>
      </c>
      <c r="F579" s="38">
        <v>9130</v>
      </c>
      <c r="G579" s="38">
        <v>7980</v>
      </c>
      <c r="H579" s="38">
        <v>11686</v>
      </c>
      <c r="I579" s="38">
        <v>7980</v>
      </c>
      <c r="J579" s="38">
        <v>2814484</v>
      </c>
      <c r="K579" s="38">
        <v>7748</v>
      </c>
      <c r="L579" s="38">
        <v>2898919</v>
      </c>
      <c r="M579" s="38">
        <v>3347952</v>
      </c>
    </row>
    <row r="580" spans="1:13" x14ac:dyDescent="0.2">
      <c r="A580" s="42">
        <v>61802</v>
      </c>
      <c r="B580" s="38">
        <v>27549</v>
      </c>
      <c r="C580" s="38">
        <v>9</v>
      </c>
      <c r="D580" s="38">
        <v>5868693</v>
      </c>
      <c r="E580" s="38">
        <v>10537</v>
      </c>
      <c r="F580" s="38">
        <v>9130</v>
      </c>
      <c r="G580" s="38">
        <v>10853</v>
      </c>
      <c r="H580" s="38">
        <v>11686</v>
      </c>
      <c r="I580" s="38">
        <v>10853</v>
      </c>
      <c r="J580" s="38">
        <v>5868693</v>
      </c>
      <c r="K580" s="38">
        <v>10537</v>
      </c>
      <c r="L580" s="38">
        <v>6044754</v>
      </c>
      <c r="M580" s="38">
        <v>6055230</v>
      </c>
    </row>
    <row r="581" spans="1:13" x14ac:dyDescent="0.2">
      <c r="A581" s="42">
        <v>61804</v>
      </c>
      <c r="B581" s="38">
        <v>27549</v>
      </c>
      <c r="C581" s="38">
        <v>9</v>
      </c>
      <c r="D581" s="38">
        <v>10608924</v>
      </c>
      <c r="E581" s="38">
        <v>8663</v>
      </c>
      <c r="F581" s="38">
        <v>9130</v>
      </c>
      <c r="G581" s="38">
        <v>8923</v>
      </c>
      <c r="H581" s="38">
        <v>11686</v>
      </c>
      <c r="I581" s="38">
        <v>8923</v>
      </c>
      <c r="J581" s="38">
        <v>10608924</v>
      </c>
      <c r="K581" s="38">
        <v>8663</v>
      </c>
      <c r="L581" s="38">
        <v>10927192</v>
      </c>
      <c r="M581" s="38">
        <v>10809606</v>
      </c>
    </row>
    <row r="582" spans="1:13" x14ac:dyDescent="0.2">
      <c r="A582" s="42">
        <v>61805</v>
      </c>
      <c r="B582" s="38">
        <v>27549</v>
      </c>
      <c r="C582" s="38">
        <v>9</v>
      </c>
      <c r="D582" s="38">
        <v>4871190</v>
      </c>
      <c r="E582" s="38">
        <v>8644</v>
      </c>
      <c r="F582" s="38">
        <v>9130</v>
      </c>
      <c r="G582" s="38">
        <v>8904</v>
      </c>
      <c r="H582" s="38">
        <v>11686</v>
      </c>
      <c r="I582" s="38">
        <v>8904</v>
      </c>
      <c r="J582" s="38">
        <v>4871190</v>
      </c>
      <c r="K582" s="38">
        <v>8644</v>
      </c>
      <c r="L582" s="38">
        <v>5017325</v>
      </c>
      <c r="M582" s="38">
        <v>5025765</v>
      </c>
    </row>
    <row r="583" spans="1:13" x14ac:dyDescent="0.2">
      <c r="A583" s="42">
        <v>61901</v>
      </c>
      <c r="B583" s="38">
        <v>27549</v>
      </c>
      <c r="C583" s="38">
        <v>9</v>
      </c>
      <c r="D583" s="38">
        <v>258310065</v>
      </c>
      <c r="E583" s="38">
        <v>8827</v>
      </c>
      <c r="F583" s="38">
        <v>9130</v>
      </c>
      <c r="G583" s="38">
        <v>9091</v>
      </c>
      <c r="H583" s="38">
        <v>11686</v>
      </c>
      <c r="I583" s="38">
        <v>9091</v>
      </c>
      <c r="J583" s="38">
        <v>258310065</v>
      </c>
      <c r="K583" s="38">
        <v>8827</v>
      </c>
      <c r="L583" s="38">
        <v>266059367</v>
      </c>
      <c r="M583" s="38">
        <v>259048995</v>
      </c>
    </row>
    <row r="584" spans="1:13" x14ac:dyDescent="0.2">
      <c r="A584" s="42">
        <v>61902</v>
      </c>
      <c r="B584" s="38">
        <v>27549</v>
      </c>
      <c r="C584" s="38">
        <v>9</v>
      </c>
      <c r="D584" s="38">
        <v>413142110</v>
      </c>
      <c r="E584" s="38">
        <v>8449</v>
      </c>
      <c r="F584" s="38">
        <v>9130</v>
      </c>
      <c r="G584" s="38">
        <v>8703</v>
      </c>
      <c r="H584" s="38">
        <v>11686</v>
      </c>
      <c r="I584" s="38">
        <v>8703</v>
      </c>
      <c r="J584" s="38">
        <v>413142110</v>
      </c>
      <c r="K584" s="38">
        <v>8449</v>
      </c>
      <c r="L584" s="38">
        <v>425536374</v>
      </c>
      <c r="M584" s="38">
        <v>416252034</v>
      </c>
    </row>
    <row r="585" spans="1:13" x14ac:dyDescent="0.2">
      <c r="A585" s="42">
        <v>61903</v>
      </c>
      <c r="B585" s="38">
        <v>27549</v>
      </c>
      <c r="C585" s="38">
        <v>9</v>
      </c>
      <c r="D585" s="38">
        <v>13205918</v>
      </c>
      <c r="E585" s="38">
        <v>10006</v>
      </c>
      <c r="F585" s="38">
        <v>9130</v>
      </c>
      <c r="G585" s="38">
        <v>10306</v>
      </c>
      <c r="H585" s="38">
        <v>11686</v>
      </c>
      <c r="I585" s="38">
        <v>10306</v>
      </c>
      <c r="J585" s="38">
        <v>13205918</v>
      </c>
      <c r="K585" s="38">
        <v>10006</v>
      </c>
      <c r="L585" s="38">
        <v>13602095</v>
      </c>
      <c r="M585" s="38">
        <v>13627560</v>
      </c>
    </row>
    <row r="586" spans="1:13" x14ac:dyDescent="0.2">
      <c r="A586" s="42">
        <v>61905</v>
      </c>
      <c r="B586" s="38">
        <v>27549</v>
      </c>
      <c r="C586" s="38">
        <v>9</v>
      </c>
      <c r="D586" s="38">
        <v>18232657</v>
      </c>
      <c r="E586" s="38">
        <v>9088</v>
      </c>
      <c r="F586" s="38">
        <v>9130</v>
      </c>
      <c r="G586" s="38">
        <v>9361</v>
      </c>
      <c r="H586" s="38">
        <v>11686</v>
      </c>
      <c r="I586" s="38">
        <v>9361</v>
      </c>
      <c r="J586" s="38">
        <v>18232657</v>
      </c>
      <c r="K586" s="38">
        <v>9088</v>
      </c>
      <c r="L586" s="38">
        <v>18779637</v>
      </c>
      <c r="M586" s="38">
        <v>18686381</v>
      </c>
    </row>
    <row r="587" spans="1:13" x14ac:dyDescent="0.2">
      <c r="A587" s="42">
        <v>61906</v>
      </c>
      <c r="B587" s="38">
        <v>27549</v>
      </c>
      <c r="C587" s="38">
        <v>9</v>
      </c>
      <c r="D587" s="38">
        <v>12399770</v>
      </c>
      <c r="E587" s="38">
        <v>7794</v>
      </c>
      <c r="F587" s="38">
        <v>9130</v>
      </c>
      <c r="G587" s="38">
        <v>8028</v>
      </c>
      <c r="H587" s="38">
        <v>11686</v>
      </c>
      <c r="I587" s="38">
        <v>8028</v>
      </c>
      <c r="J587" s="38">
        <v>12399770</v>
      </c>
      <c r="K587" s="38">
        <v>7794</v>
      </c>
      <c r="L587" s="38">
        <v>12771763</v>
      </c>
      <c r="M587" s="38">
        <v>13630761</v>
      </c>
    </row>
    <row r="588" spans="1:13" x14ac:dyDescent="0.2">
      <c r="A588" s="42">
        <v>61907</v>
      </c>
      <c r="B588" s="38">
        <v>27549</v>
      </c>
      <c r="C588" s="38">
        <v>9</v>
      </c>
      <c r="D588" s="38">
        <v>23352804</v>
      </c>
      <c r="E588" s="38">
        <v>9117</v>
      </c>
      <c r="F588" s="38">
        <v>9130</v>
      </c>
      <c r="G588" s="38">
        <v>9391</v>
      </c>
      <c r="H588" s="38">
        <v>11686</v>
      </c>
      <c r="I588" s="38">
        <v>9391</v>
      </c>
      <c r="J588" s="38">
        <v>23352804</v>
      </c>
      <c r="K588" s="38">
        <v>9117</v>
      </c>
      <c r="L588" s="38">
        <v>24053389</v>
      </c>
      <c r="M588" s="38">
        <v>23673322</v>
      </c>
    </row>
    <row r="589" spans="1:13" x14ac:dyDescent="0.2">
      <c r="A589" s="42">
        <v>61908</v>
      </c>
      <c r="B589" s="38">
        <v>27549</v>
      </c>
      <c r="C589" s="38">
        <v>9</v>
      </c>
      <c r="D589" s="38">
        <v>24050276</v>
      </c>
      <c r="E589" s="38">
        <v>9415</v>
      </c>
      <c r="F589" s="38">
        <v>9130</v>
      </c>
      <c r="G589" s="38">
        <v>9698</v>
      </c>
      <c r="H589" s="38">
        <v>11686</v>
      </c>
      <c r="I589" s="38">
        <v>9698</v>
      </c>
      <c r="J589" s="38">
        <v>24050276</v>
      </c>
      <c r="K589" s="38">
        <v>9415</v>
      </c>
      <c r="L589" s="38">
        <v>24771784</v>
      </c>
      <c r="M589" s="38">
        <v>24887776</v>
      </c>
    </row>
    <row r="590" spans="1:13" x14ac:dyDescent="0.2">
      <c r="A590" s="42">
        <v>61910</v>
      </c>
      <c r="B590" s="38">
        <v>27549</v>
      </c>
      <c r="C590" s="38">
        <v>9</v>
      </c>
      <c r="D590" s="38">
        <v>29624433</v>
      </c>
      <c r="E590" s="38">
        <v>8791</v>
      </c>
      <c r="F590" s="38">
        <v>9130</v>
      </c>
      <c r="G590" s="38">
        <v>9054</v>
      </c>
      <c r="H590" s="38">
        <v>11686</v>
      </c>
      <c r="I590" s="38">
        <v>9054</v>
      </c>
      <c r="J590" s="38">
        <v>29624433</v>
      </c>
      <c r="K590" s="38">
        <v>8791</v>
      </c>
      <c r="L590" s="38">
        <v>30513166</v>
      </c>
      <c r="M590" s="38">
        <v>29599520</v>
      </c>
    </row>
    <row r="591" spans="1:13" x14ac:dyDescent="0.2">
      <c r="A591" s="42">
        <v>61911</v>
      </c>
      <c r="B591" s="38">
        <v>27549</v>
      </c>
      <c r="C591" s="38">
        <v>9</v>
      </c>
      <c r="D591" s="38">
        <v>194419853</v>
      </c>
      <c r="E591" s="38">
        <v>7997</v>
      </c>
      <c r="F591" s="38">
        <v>9130</v>
      </c>
      <c r="G591" s="38">
        <v>8237</v>
      </c>
      <c r="H591" s="38">
        <v>11686</v>
      </c>
      <c r="I591" s="38">
        <v>8237</v>
      </c>
      <c r="J591" s="38">
        <v>194419853</v>
      </c>
      <c r="K591" s="38">
        <v>7997</v>
      </c>
      <c r="L591" s="38">
        <v>200252449</v>
      </c>
      <c r="M591" s="38">
        <v>198855147</v>
      </c>
    </row>
    <row r="592" spans="1:13" x14ac:dyDescent="0.2">
      <c r="A592" s="42">
        <v>61912</v>
      </c>
      <c r="B592" s="38">
        <v>27549</v>
      </c>
      <c r="C592" s="38">
        <v>9</v>
      </c>
      <c r="D592" s="38">
        <v>36353604</v>
      </c>
      <c r="E592" s="38">
        <v>9433</v>
      </c>
      <c r="F592" s="38">
        <v>9130</v>
      </c>
      <c r="G592" s="38">
        <v>9716</v>
      </c>
      <c r="H592" s="38">
        <v>11686</v>
      </c>
      <c r="I592" s="38">
        <v>9716</v>
      </c>
      <c r="J592" s="38">
        <v>36353604</v>
      </c>
      <c r="K592" s="38">
        <v>9433</v>
      </c>
      <c r="L592" s="38">
        <v>37444212</v>
      </c>
      <c r="M592" s="38">
        <v>36792023</v>
      </c>
    </row>
    <row r="593" spans="1:13" x14ac:dyDescent="0.2">
      <c r="A593" s="42">
        <v>61914</v>
      </c>
      <c r="B593" s="38">
        <v>27549</v>
      </c>
      <c r="C593" s="38">
        <v>9</v>
      </c>
      <c r="D593" s="38">
        <v>67130682</v>
      </c>
      <c r="E593" s="38">
        <v>8868</v>
      </c>
      <c r="F593" s="38">
        <v>9130</v>
      </c>
      <c r="G593" s="38">
        <v>9134</v>
      </c>
      <c r="H593" s="38">
        <v>11686</v>
      </c>
      <c r="I593" s="38">
        <v>9134</v>
      </c>
      <c r="J593" s="38">
        <v>67130682</v>
      </c>
      <c r="K593" s="38">
        <v>8868</v>
      </c>
      <c r="L593" s="38">
        <v>69144602</v>
      </c>
      <c r="M593" s="38">
        <v>70580665</v>
      </c>
    </row>
    <row r="594" spans="1:13" x14ac:dyDescent="0.2">
      <c r="A594" s="42">
        <v>62901</v>
      </c>
      <c r="B594" s="38">
        <v>27549</v>
      </c>
      <c r="C594" s="38">
        <v>9</v>
      </c>
      <c r="D594" s="38">
        <v>22908864</v>
      </c>
      <c r="E594" s="38">
        <v>11687</v>
      </c>
      <c r="F594" s="38">
        <v>9130</v>
      </c>
      <c r="G594" s="38">
        <v>12037</v>
      </c>
      <c r="H594" s="38">
        <v>11686</v>
      </c>
      <c r="I594" s="38">
        <v>11686</v>
      </c>
      <c r="J594" s="38">
        <v>22908864</v>
      </c>
      <c r="K594" s="38">
        <v>11687</v>
      </c>
      <c r="L594" s="38">
        <v>22908864</v>
      </c>
      <c r="M594" s="38">
        <v>18486893</v>
      </c>
    </row>
    <row r="595" spans="1:13" x14ac:dyDescent="0.2">
      <c r="A595" s="42">
        <v>62902</v>
      </c>
      <c r="B595" s="38">
        <v>27549</v>
      </c>
      <c r="C595" s="38">
        <v>9</v>
      </c>
      <c r="D595" s="38">
        <v>3653442</v>
      </c>
      <c r="E595" s="38">
        <v>25932</v>
      </c>
      <c r="F595" s="38">
        <v>9130</v>
      </c>
      <c r="G595" s="38">
        <v>26710</v>
      </c>
      <c r="H595" s="38">
        <v>11686</v>
      </c>
      <c r="I595" s="38">
        <v>11686</v>
      </c>
      <c r="J595" s="38">
        <v>3653442</v>
      </c>
      <c r="K595" s="38">
        <v>25932</v>
      </c>
      <c r="L595" s="38">
        <v>3653442</v>
      </c>
      <c r="M595" s="38">
        <v>2423413</v>
      </c>
    </row>
    <row r="596" spans="1:13" x14ac:dyDescent="0.2">
      <c r="A596" s="42">
        <v>62903</v>
      </c>
      <c r="B596" s="38">
        <v>27549</v>
      </c>
      <c r="C596" s="38">
        <v>9</v>
      </c>
      <c r="D596" s="38">
        <v>15324842</v>
      </c>
      <c r="E596" s="38">
        <v>10425</v>
      </c>
      <c r="F596" s="38">
        <v>9130</v>
      </c>
      <c r="G596" s="38">
        <v>10738</v>
      </c>
      <c r="H596" s="38">
        <v>11686</v>
      </c>
      <c r="I596" s="38">
        <v>10738</v>
      </c>
      <c r="J596" s="38">
        <v>15324842</v>
      </c>
      <c r="K596" s="38">
        <v>10425</v>
      </c>
      <c r="L596" s="38">
        <v>15784587</v>
      </c>
      <c r="M596" s="38">
        <v>15743052</v>
      </c>
    </row>
    <row r="597" spans="1:13" x14ac:dyDescent="0.2">
      <c r="A597" s="42">
        <v>62904</v>
      </c>
      <c r="B597" s="38">
        <v>27549</v>
      </c>
      <c r="C597" s="38">
        <v>9</v>
      </c>
      <c r="D597" s="38">
        <v>6285984</v>
      </c>
      <c r="E597" s="38">
        <v>12572</v>
      </c>
      <c r="F597" s="38">
        <v>9130</v>
      </c>
      <c r="G597" s="38">
        <v>12949</v>
      </c>
      <c r="H597" s="38">
        <v>11686</v>
      </c>
      <c r="I597" s="38">
        <v>11686</v>
      </c>
      <c r="J597" s="38">
        <v>6285984</v>
      </c>
      <c r="K597" s="38">
        <v>12572</v>
      </c>
      <c r="L597" s="38">
        <v>6285984</v>
      </c>
      <c r="M597" s="38">
        <v>6594397</v>
      </c>
    </row>
    <row r="598" spans="1:13" x14ac:dyDescent="0.2">
      <c r="A598" s="42">
        <v>62905</v>
      </c>
      <c r="B598" s="38">
        <v>27549</v>
      </c>
      <c r="C598" s="38">
        <v>9</v>
      </c>
      <c r="D598" s="38">
        <v>1765215</v>
      </c>
      <c r="E598" s="38">
        <v>21527</v>
      </c>
      <c r="F598" s="38">
        <v>9130</v>
      </c>
      <c r="G598" s="38">
        <v>22173</v>
      </c>
      <c r="H598" s="38">
        <v>11686</v>
      </c>
      <c r="I598" s="38">
        <v>11686</v>
      </c>
      <c r="J598" s="38">
        <v>1765215</v>
      </c>
      <c r="K598" s="38">
        <v>21527</v>
      </c>
      <c r="L598" s="38">
        <v>1765215</v>
      </c>
      <c r="M598" s="38">
        <v>1429867</v>
      </c>
    </row>
    <row r="599" spans="1:13" x14ac:dyDescent="0.2">
      <c r="A599" s="42">
        <v>62906</v>
      </c>
      <c r="B599" s="38">
        <v>27549</v>
      </c>
      <c r="C599" s="38">
        <v>9</v>
      </c>
      <c r="D599" s="38">
        <v>1147438</v>
      </c>
      <c r="E599" s="38">
        <v>10413</v>
      </c>
      <c r="F599" s="38">
        <v>9130</v>
      </c>
      <c r="G599" s="38">
        <v>10726</v>
      </c>
      <c r="H599" s="38">
        <v>11686</v>
      </c>
      <c r="I599" s="38">
        <v>10726</v>
      </c>
      <c r="J599" s="38">
        <v>1147438</v>
      </c>
      <c r="K599" s="38">
        <v>10413</v>
      </c>
      <c r="L599" s="38">
        <v>1181862</v>
      </c>
      <c r="M599" s="38">
        <v>1382581</v>
      </c>
    </row>
    <row r="600" spans="1:13" x14ac:dyDescent="0.2">
      <c r="A600" s="42">
        <v>63903</v>
      </c>
      <c r="B600" s="38">
        <v>27549</v>
      </c>
      <c r="C600" s="38">
        <v>9</v>
      </c>
      <c r="D600" s="38">
        <v>2821194</v>
      </c>
      <c r="E600" s="38">
        <v>12005</v>
      </c>
      <c r="F600" s="38">
        <v>9130</v>
      </c>
      <c r="G600" s="38">
        <v>12365</v>
      </c>
      <c r="H600" s="38">
        <v>11686</v>
      </c>
      <c r="I600" s="38">
        <v>11686</v>
      </c>
      <c r="J600" s="38">
        <v>2821194</v>
      </c>
      <c r="K600" s="38">
        <v>12005</v>
      </c>
      <c r="L600" s="38">
        <v>2821194</v>
      </c>
      <c r="M600" s="38">
        <v>2963242</v>
      </c>
    </row>
    <row r="601" spans="1:13" x14ac:dyDescent="0.2">
      <c r="A601" s="42">
        <v>63906</v>
      </c>
      <c r="B601" s="38">
        <v>27549</v>
      </c>
      <c r="C601" s="38">
        <v>9</v>
      </c>
      <c r="D601" s="38">
        <v>1972215</v>
      </c>
      <c r="E601" s="38">
        <v>21673</v>
      </c>
      <c r="F601" s="38">
        <v>9130</v>
      </c>
      <c r="G601" s="38">
        <v>22323</v>
      </c>
      <c r="H601" s="38">
        <v>11686</v>
      </c>
      <c r="I601" s="38">
        <v>11686</v>
      </c>
      <c r="J601" s="38">
        <v>1972215</v>
      </c>
      <c r="K601" s="38">
        <v>21673</v>
      </c>
      <c r="L601" s="38">
        <v>1972215</v>
      </c>
      <c r="M601" s="38">
        <v>1903755</v>
      </c>
    </row>
    <row r="602" spans="1:13" x14ac:dyDescent="0.2">
      <c r="A602" s="42">
        <v>64903</v>
      </c>
      <c r="B602" s="38">
        <v>27549</v>
      </c>
      <c r="C602" s="38">
        <v>9</v>
      </c>
      <c r="D602" s="38">
        <v>24836933</v>
      </c>
      <c r="E602" s="38">
        <v>12452</v>
      </c>
      <c r="F602" s="38">
        <v>9130</v>
      </c>
      <c r="G602" s="38">
        <v>12825</v>
      </c>
      <c r="H602" s="38">
        <v>11686</v>
      </c>
      <c r="I602" s="38">
        <v>11686</v>
      </c>
      <c r="J602" s="38">
        <v>24836933</v>
      </c>
      <c r="K602" s="38">
        <v>12452</v>
      </c>
      <c r="L602" s="38">
        <v>24836933</v>
      </c>
      <c r="M602" s="38">
        <v>21789206</v>
      </c>
    </row>
    <row r="603" spans="1:13" x14ac:dyDescent="0.2">
      <c r="A603" s="42">
        <v>65901</v>
      </c>
      <c r="B603" s="38">
        <v>27549</v>
      </c>
      <c r="C603" s="38">
        <v>9</v>
      </c>
      <c r="D603" s="38">
        <v>5459554</v>
      </c>
      <c r="E603" s="38">
        <v>12846</v>
      </c>
      <c r="F603" s="38">
        <v>9130</v>
      </c>
      <c r="G603" s="38">
        <v>13231</v>
      </c>
      <c r="H603" s="38">
        <v>11686</v>
      </c>
      <c r="I603" s="38">
        <v>11686</v>
      </c>
      <c r="J603" s="38">
        <v>5459554</v>
      </c>
      <c r="K603" s="38">
        <v>12846</v>
      </c>
      <c r="L603" s="38">
        <v>5459554</v>
      </c>
      <c r="M603" s="38">
        <v>3885873</v>
      </c>
    </row>
    <row r="604" spans="1:13" x14ac:dyDescent="0.2">
      <c r="A604" s="42">
        <v>65902</v>
      </c>
      <c r="B604" s="38">
        <v>27549</v>
      </c>
      <c r="C604" s="38">
        <v>9</v>
      </c>
      <c r="D604" s="38">
        <v>1663262</v>
      </c>
      <c r="E604" s="38">
        <v>16306</v>
      </c>
      <c r="F604" s="38">
        <v>9130</v>
      </c>
      <c r="G604" s="38">
        <v>16796</v>
      </c>
      <c r="H604" s="38">
        <v>11686</v>
      </c>
      <c r="I604" s="38">
        <v>11686</v>
      </c>
      <c r="J604" s="38">
        <v>1663262</v>
      </c>
      <c r="K604" s="38">
        <v>16306</v>
      </c>
      <c r="L604" s="38">
        <v>1663262</v>
      </c>
      <c r="M604" s="38">
        <v>1605932</v>
      </c>
    </row>
    <row r="605" spans="1:13" x14ac:dyDescent="0.2">
      <c r="A605" s="42">
        <v>66005</v>
      </c>
      <c r="B605" s="38">
        <v>27549</v>
      </c>
      <c r="C605" s="38">
        <v>9</v>
      </c>
      <c r="D605" s="38">
        <v>614853</v>
      </c>
      <c r="E605" s="38">
        <v>21959</v>
      </c>
      <c r="F605" s="38">
        <v>9130</v>
      </c>
      <c r="G605" s="38">
        <v>22618</v>
      </c>
      <c r="H605" s="38">
        <v>11686</v>
      </c>
      <c r="I605" s="38">
        <v>11686</v>
      </c>
      <c r="J605" s="38">
        <v>614853</v>
      </c>
      <c r="K605" s="38">
        <v>21959</v>
      </c>
      <c r="L605" s="38">
        <v>614853</v>
      </c>
      <c r="M605" s="38">
        <v>726987</v>
      </c>
    </row>
    <row r="606" spans="1:13" x14ac:dyDescent="0.2">
      <c r="A606" s="42">
        <v>66901</v>
      </c>
      <c r="B606" s="38">
        <v>27549</v>
      </c>
      <c r="C606" s="38">
        <v>9</v>
      </c>
      <c r="D606" s="38">
        <v>4028383</v>
      </c>
      <c r="E606" s="38">
        <v>14285</v>
      </c>
      <c r="F606" s="38">
        <v>9130</v>
      </c>
      <c r="G606" s="38">
        <v>14714</v>
      </c>
      <c r="H606" s="38">
        <v>11686</v>
      </c>
      <c r="I606" s="38">
        <v>11686</v>
      </c>
      <c r="J606" s="38">
        <v>4028383</v>
      </c>
      <c r="K606" s="38">
        <v>14285</v>
      </c>
      <c r="L606" s="38">
        <v>4028383</v>
      </c>
      <c r="M606" s="38">
        <v>2393050</v>
      </c>
    </row>
    <row r="607" spans="1:13" x14ac:dyDescent="0.2">
      <c r="A607" s="42">
        <v>66902</v>
      </c>
      <c r="B607" s="38">
        <v>27549</v>
      </c>
      <c r="C607" s="38">
        <v>9</v>
      </c>
      <c r="D607" s="38">
        <v>12893033</v>
      </c>
      <c r="E607" s="38">
        <v>9880</v>
      </c>
      <c r="F607" s="38">
        <v>9130</v>
      </c>
      <c r="G607" s="38">
        <v>10176</v>
      </c>
      <c r="H607" s="38">
        <v>11686</v>
      </c>
      <c r="I607" s="38">
        <v>10176</v>
      </c>
      <c r="J607" s="38">
        <v>12893033</v>
      </c>
      <c r="K607" s="38">
        <v>9880</v>
      </c>
      <c r="L607" s="38">
        <v>13279824</v>
      </c>
      <c r="M607" s="38">
        <v>13109314</v>
      </c>
    </row>
    <row r="608" spans="1:13" x14ac:dyDescent="0.2">
      <c r="A608" s="42">
        <v>66903</v>
      </c>
      <c r="B608" s="38">
        <v>27549</v>
      </c>
      <c r="C608" s="38">
        <v>9</v>
      </c>
      <c r="D608" s="38">
        <v>9107231</v>
      </c>
      <c r="E608" s="38">
        <v>13005</v>
      </c>
      <c r="F608" s="38">
        <v>9130</v>
      </c>
      <c r="G608" s="38">
        <v>13395</v>
      </c>
      <c r="H608" s="38">
        <v>11686</v>
      </c>
      <c r="I608" s="38">
        <v>11686</v>
      </c>
      <c r="J608" s="38">
        <v>9107231</v>
      </c>
      <c r="K608" s="38">
        <v>13005</v>
      </c>
      <c r="L608" s="38">
        <v>9107231</v>
      </c>
      <c r="M608" s="38">
        <v>8541234</v>
      </c>
    </row>
    <row r="609" spans="1:13" x14ac:dyDescent="0.2">
      <c r="A609" s="42">
        <v>67902</v>
      </c>
      <c r="B609" s="38">
        <v>27549</v>
      </c>
      <c r="C609" s="38">
        <v>9</v>
      </c>
      <c r="D609" s="38">
        <v>8630938</v>
      </c>
      <c r="E609" s="38">
        <v>10590</v>
      </c>
      <c r="F609" s="38">
        <v>9130</v>
      </c>
      <c r="G609" s="38">
        <v>10908</v>
      </c>
      <c r="H609" s="38">
        <v>11686</v>
      </c>
      <c r="I609" s="38">
        <v>10908</v>
      </c>
      <c r="J609" s="38">
        <v>8630938</v>
      </c>
      <c r="K609" s="38">
        <v>10590</v>
      </c>
      <c r="L609" s="38">
        <v>8889866</v>
      </c>
      <c r="M609" s="38">
        <v>9580462</v>
      </c>
    </row>
    <row r="610" spans="1:13" x14ac:dyDescent="0.2">
      <c r="A610" s="42">
        <v>67903</v>
      </c>
      <c r="B610" s="38">
        <v>27549</v>
      </c>
      <c r="C610" s="38">
        <v>9</v>
      </c>
      <c r="D610" s="38">
        <v>10058321</v>
      </c>
      <c r="E610" s="38">
        <v>9534</v>
      </c>
      <c r="F610" s="38">
        <v>9130</v>
      </c>
      <c r="G610" s="38">
        <v>9820</v>
      </c>
      <c r="H610" s="38">
        <v>11686</v>
      </c>
      <c r="I610" s="38">
        <v>9820</v>
      </c>
      <c r="J610" s="38">
        <v>10058321</v>
      </c>
      <c r="K610" s="38">
        <v>9534</v>
      </c>
      <c r="L610" s="38">
        <v>10360070</v>
      </c>
      <c r="M610" s="38">
        <v>10873259</v>
      </c>
    </row>
    <row r="611" spans="1:13" x14ac:dyDescent="0.2">
      <c r="A611" s="42">
        <v>67904</v>
      </c>
      <c r="B611" s="38">
        <v>27549</v>
      </c>
      <c r="C611" s="38">
        <v>9</v>
      </c>
      <c r="D611" s="38">
        <v>3249528</v>
      </c>
      <c r="E611" s="38">
        <v>11698</v>
      </c>
      <c r="F611" s="38">
        <v>9130</v>
      </c>
      <c r="G611" s="38">
        <v>12049</v>
      </c>
      <c r="H611" s="38">
        <v>11686</v>
      </c>
      <c r="I611" s="38">
        <v>11686</v>
      </c>
      <c r="J611" s="38">
        <v>3249528</v>
      </c>
      <c r="K611" s="38">
        <v>11698</v>
      </c>
      <c r="L611" s="38">
        <v>3249528</v>
      </c>
      <c r="M611" s="38">
        <v>3632367</v>
      </c>
    </row>
    <row r="612" spans="1:13" x14ac:dyDescent="0.2">
      <c r="A612" s="42">
        <v>67907</v>
      </c>
      <c r="B612" s="38">
        <v>27549</v>
      </c>
      <c r="C612" s="38">
        <v>9</v>
      </c>
      <c r="D612" s="38">
        <v>3680838</v>
      </c>
      <c r="E612" s="38">
        <v>11259</v>
      </c>
      <c r="F612" s="38">
        <v>9130</v>
      </c>
      <c r="G612" s="38">
        <v>11597</v>
      </c>
      <c r="H612" s="38">
        <v>11686</v>
      </c>
      <c r="I612" s="38">
        <v>11597</v>
      </c>
      <c r="J612" s="38">
        <v>3680838</v>
      </c>
      <c r="K612" s="38">
        <v>11259</v>
      </c>
      <c r="L612" s="38">
        <v>3791263</v>
      </c>
      <c r="M612" s="38">
        <v>4220429</v>
      </c>
    </row>
    <row r="613" spans="1:13" x14ac:dyDescent="0.2">
      <c r="A613" s="42">
        <v>210905</v>
      </c>
      <c r="B613" s="38">
        <v>27549</v>
      </c>
      <c r="C613" s="38">
        <v>9</v>
      </c>
      <c r="D613" s="38">
        <v>7054068</v>
      </c>
      <c r="E613" s="38">
        <v>11323</v>
      </c>
      <c r="F613" s="38">
        <v>9130</v>
      </c>
      <c r="G613" s="38">
        <v>11662</v>
      </c>
      <c r="H613" s="38">
        <v>11686</v>
      </c>
      <c r="I613" s="38">
        <v>11662</v>
      </c>
      <c r="J613" s="38">
        <v>7054068</v>
      </c>
      <c r="K613" s="38">
        <v>11323</v>
      </c>
      <c r="L613" s="38">
        <v>7265690</v>
      </c>
      <c r="M613" s="38">
        <v>8199993</v>
      </c>
    </row>
    <row r="614" spans="1:13" x14ac:dyDescent="0.2">
      <c r="A614" s="42">
        <v>210906</v>
      </c>
      <c r="B614" s="38">
        <v>27549</v>
      </c>
      <c r="C614" s="38">
        <v>9</v>
      </c>
      <c r="D614" s="38">
        <v>1094296</v>
      </c>
      <c r="E614" s="38">
        <v>13679</v>
      </c>
      <c r="F614" s="38">
        <v>9130</v>
      </c>
      <c r="G614" s="38">
        <v>14089</v>
      </c>
      <c r="H614" s="38">
        <v>11686</v>
      </c>
      <c r="I614" s="38">
        <v>11686</v>
      </c>
      <c r="J614" s="38">
        <v>1094296</v>
      </c>
      <c r="K614" s="38">
        <v>13679</v>
      </c>
      <c r="L614" s="38">
        <v>1094296</v>
      </c>
      <c r="M614" s="38">
        <v>1262805</v>
      </c>
    </row>
    <row r="615" spans="1:13" x14ac:dyDescent="0.2">
      <c r="A615" s="42">
        <v>211901</v>
      </c>
      <c r="B615" s="38">
        <v>27549</v>
      </c>
      <c r="C615" s="38">
        <v>9</v>
      </c>
      <c r="D615" s="38">
        <v>1445989</v>
      </c>
      <c r="E615" s="38">
        <v>14079</v>
      </c>
      <c r="F615" s="38">
        <v>9130</v>
      </c>
      <c r="G615" s="38">
        <v>14501</v>
      </c>
      <c r="H615" s="38">
        <v>11686</v>
      </c>
      <c r="I615" s="38">
        <v>11686</v>
      </c>
      <c r="J615" s="38">
        <v>1445989</v>
      </c>
      <c r="K615" s="38">
        <v>14079</v>
      </c>
      <c r="L615" s="38">
        <v>1445989</v>
      </c>
      <c r="M615" s="38">
        <v>1608632</v>
      </c>
    </row>
    <row r="616" spans="1:13" x14ac:dyDescent="0.2">
      <c r="A616" s="42">
        <v>211902</v>
      </c>
      <c r="B616" s="38">
        <v>27549</v>
      </c>
      <c r="C616" s="38">
        <v>9</v>
      </c>
      <c r="D616" s="38">
        <v>6447371</v>
      </c>
      <c r="E616" s="38">
        <v>12238</v>
      </c>
      <c r="F616" s="38">
        <v>9130</v>
      </c>
      <c r="G616" s="38">
        <v>12605</v>
      </c>
      <c r="H616" s="38">
        <v>11686</v>
      </c>
      <c r="I616" s="38">
        <v>11686</v>
      </c>
      <c r="J616" s="38">
        <v>6447371</v>
      </c>
      <c r="K616" s="38">
        <v>12238</v>
      </c>
      <c r="L616" s="38">
        <v>6447371</v>
      </c>
      <c r="M616" s="38">
        <v>6711086</v>
      </c>
    </row>
    <row r="617" spans="1:13" x14ac:dyDescent="0.2">
      <c r="A617" s="42">
        <v>212801</v>
      </c>
      <c r="B617" s="38">
        <v>27549</v>
      </c>
      <c r="C617" s="38">
        <v>9</v>
      </c>
      <c r="D617" s="38">
        <v>18560643</v>
      </c>
      <c r="E617" s="38">
        <v>9839</v>
      </c>
      <c r="F617" s="38">
        <v>9130</v>
      </c>
      <c r="G617" s="38">
        <v>10134</v>
      </c>
      <c r="H617" s="38">
        <v>11686</v>
      </c>
      <c r="I617" s="38">
        <v>10134</v>
      </c>
      <c r="J617" s="38">
        <v>18560643</v>
      </c>
      <c r="K617" s="38">
        <v>9839</v>
      </c>
      <c r="L617" s="38">
        <v>19117462</v>
      </c>
      <c r="M617" s="38">
        <v>18842893</v>
      </c>
    </row>
    <row r="618" spans="1:13" x14ac:dyDescent="0.2">
      <c r="A618" s="42">
        <v>212804</v>
      </c>
      <c r="B618" s="38">
        <v>27549</v>
      </c>
      <c r="C618" s="38">
        <v>9</v>
      </c>
      <c r="D618" s="38">
        <v>7353686</v>
      </c>
      <c r="E618" s="38">
        <v>9135</v>
      </c>
      <c r="F618" s="38">
        <v>9130</v>
      </c>
      <c r="G618" s="38">
        <v>9409</v>
      </c>
      <c r="H618" s="38">
        <v>11686</v>
      </c>
      <c r="I618" s="38">
        <v>9409</v>
      </c>
      <c r="J618" s="38">
        <v>7353686</v>
      </c>
      <c r="K618" s="38">
        <v>9135</v>
      </c>
      <c r="L618" s="38">
        <v>7574297</v>
      </c>
      <c r="M618" s="38">
        <v>7473924</v>
      </c>
    </row>
    <row r="619" spans="1:13" x14ac:dyDescent="0.2">
      <c r="A619" s="42">
        <v>212901</v>
      </c>
      <c r="B619" s="38">
        <v>27549</v>
      </c>
      <c r="C619" s="38">
        <v>9</v>
      </c>
      <c r="D619" s="38">
        <v>8556214</v>
      </c>
      <c r="E619" s="38">
        <v>10116</v>
      </c>
      <c r="F619" s="38">
        <v>9130</v>
      </c>
      <c r="G619" s="38">
        <v>10419</v>
      </c>
      <c r="H619" s="38">
        <v>11686</v>
      </c>
      <c r="I619" s="38">
        <v>10419</v>
      </c>
      <c r="J619" s="38">
        <v>8556214</v>
      </c>
      <c r="K619" s="38">
        <v>10116</v>
      </c>
      <c r="L619" s="38">
        <v>8812900</v>
      </c>
      <c r="M619" s="38">
        <v>9218395</v>
      </c>
    </row>
    <row r="620" spans="1:13" x14ac:dyDescent="0.2">
      <c r="A620" s="42">
        <v>212902</v>
      </c>
      <c r="B620" s="38">
        <v>27549</v>
      </c>
      <c r="C620" s="38">
        <v>9</v>
      </c>
      <c r="D620" s="38">
        <v>22225613</v>
      </c>
      <c r="E620" s="38">
        <v>8855</v>
      </c>
      <c r="F620" s="38">
        <v>9130</v>
      </c>
      <c r="G620" s="38">
        <v>9120</v>
      </c>
      <c r="H620" s="38">
        <v>11686</v>
      </c>
      <c r="I620" s="38">
        <v>9120</v>
      </c>
      <c r="J620" s="38">
        <v>22225613</v>
      </c>
      <c r="K620" s="38">
        <v>8855</v>
      </c>
      <c r="L620" s="38">
        <v>22892381</v>
      </c>
      <c r="M620" s="38">
        <v>23142268</v>
      </c>
    </row>
    <row r="621" spans="1:13" x14ac:dyDescent="0.2">
      <c r="A621" s="42">
        <v>212903</v>
      </c>
      <c r="B621" s="38">
        <v>27549</v>
      </c>
      <c r="C621" s="38">
        <v>9</v>
      </c>
      <c r="D621" s="38">
        <v>33016223</v>
      </c>
      <c r="E621" s="38">
        <v>8423</v>
      </c>
      <c r="F621" s="38">
        <v>9130</v>
      </c>
      <c r="G621" s="38">
        <v>8675</v>
      </c>
      <c r="H621" s="38">
        <v>11686</v>
      </c>
      <c r="I621" s="38">
        <v>8675</v>
      </c>
      <c r="J621" s="38">
        <v>33016223</v>
      </c>
      <c r="K621" s="38">
        <v>8423</v>
      </c>
      <c r="L621" s="38">
        <v>34006710</v>
      </c>
      <c r="M621" s="38">
        <v>34914222</v>
      </c>
    </row>
    <row r="622" spans="1:13" x14ac:dyDescent="0.2">
      <c r="A622" s="42">
        <v>212904</v>
      </c>
      <c r="B622" s="38">
        <v>27549</v>
      </c>
      <c r="C622" s="38">
        <v>9</v>
      </c>
      <c r="D622" s="38">
        <v>10633264</v>
      </c>
      <c r="E622" s="38">
        <v>10400</v>
      </c>
      <c r="F622" s="38">
        <v>9130</v>
      </c>
      <c r="G622" s="38">
        <v>10712</v>
      </c>
      <c r="H622" s="38">
        <v>11686</v>
      </c>
      <c r="I622" s="38">
        <v>10712</v>
      </c>
      <c r="J622" s="38">
        <v>10633264</v>
      </c>
      <c r="K622" s="38">
        <v>10400</v>
      </c>
      <c r="L622" s="38">
        <v>10952262</v>
      </c>
      <c r="M622" s="38">
        <v>11134488</v>
      </c>
    </row>
    <row r="623" spans="1:13" x14ac:dyDescent="0.2">
      <c r="A623" s="42">
        <v>212905</v>
      </c>
      <c r="B623" s="38">
        <v>27549</v>
      </c>
      <c r="C623" s="38">
        <v>9</v>
      </c>
      <c r="D623" s="38">
        <v>141304148</v>
      </c>
      <c r="E623" s="38">
        <v>8436</v>
      </c>
      <c r="F623" s="38">
        <v>9130</v>
      </c>
      <c r="G623" s="38">
        <v>8689</v>
      </c>
      <c r="H623" s="38">
        <v>11686</v>
      </c>
      <c r="I623" s="38">
        <v>8689</v>
      </c>
      <c r="J623" s="38">
        <v>141304148</v>
      </c>
      <c r="K623" s="38">
        <v>8436</v>
      </c>
      <c r="L623" s="38">
        <v>145543272</v>
      </c>
      <c r="M623" s="38">
        <v>150936497</v>
      </c>
    </row>
    <row r="624" spans="1:13" x14ac:dyDescent="0.2">
      <c r="A624" s="42">
        <v>212906</v>
      </c>
      <c r="B624" s="38">
        <v>27549</v>
      </c>
      <c r="C624" s="38">
        <v>9</v>
      </c>
      <c r="D624" s="38">
        <v>36763896</v>
      </c>
      <c r="E624" s="38">
        <v>8131</v>
      </c>
      <c r="F624" s="38">
        <v>9130</v>
      </c>
      <c r="G624" s="38">
        <v>8375</v>
      </c>
      <c r="H624" s="38">
        <v>11686</v>
      </c>
      <c r="I624" s="38">
        <v>8375</v>
      </c>
      <c r="J624" s="38">
        <v>36763896</v>
      </c>
      <c r="K624" s="38">
        <v>8131</v>
      </c>
      <c r="L624" s="38">
        <v>37866813</v>
      </c>
      <c r="M624" s="38">
        <v>38619165</v>
      </c>
    </row>
    <row r="625" spans="1:13" x14ac:dyDescent="0.2">
      <c r="A625" s="42">
        <v>212909</v>
      </c>
      <c r="B625" s="38">
        <v>27549</v>
      </c>
      <c r="C625" s="38">
        <v>9</v>
      </c>
      <c r="D625" s="38">
        <v>31435540</v>
      </c>
      <c r="E625" s="38">
        <v>9590</v>
      </c>
      <c r="F625" s="38">
        <v>9130</v>
      </c>
      <c r="G625" s="38">
        <v>9878</v>
      </c>
      <c r="H625" s="38">
        <v>11686</v>
      </c>
      <c r="I625" s="38">
        <v>9878</v>
      </c>
      <c r="J625" s="38">
        <v>31435540</v>
      </c>
      <c r="K625" s="38">
        <v>9590</v>
      </c>
      <c r="L625" s="38">
        <v>32378606</v>
      </c>
      <c r="M625" s="38">
        <v>33950255</v>
      </c>
    </row>
    <row r="626" spans="1:13" x14ac:dyDescent="0.2">
      <c r="A626" s="42">
        <v>212910</v>
      </c>
      <c r="B626" s="38">
        <v>27549</v>
      </c>
      <c r="C626" s="38">
        <v>9</v>
      </c>
      <c r="D626" s="38">
        <v>12123804</v>
      </c>
      <c r="E626" s="38">
        <v>12015</v>
      </c>
      <c r="F626" s="38">
        <v>9130</v>
      </c>
      <c r="G626" s="38">
        <v>12376</v>
      </c>
      <c r="H626" s="38">
        <v>11686</v>
      </c>
      <c r="I626" s="38">
        <v>11686</v>
      </c>
      <c r="J626" s="38">
        <v>12123804</v>
      </c>
      <c r="K626" s="38">
        <v>12015</v>
      </c>
      <c r="L626" s="38">
        <v>12123804</v>
      </c>
      <c r="M626" s="38">
        <v>11489293</v>
      </c>
    </row>
    <row r="627" spans="1:13" x14ac:dyDescent="0.2">
      <c r="A627" s="42">
        <v>213801</v>
      </c>
      <c r="B627" s="38">
        <v>27549</v>
      </c>
      <c r="C627" s="38">
        <v>9</v>
      </c>
      <c r="D627" s="38">
        <v>2370509</v>
      </c>
      <c r="E627" s="38">
        <v>11231</v>
      </c>
      <c r="F627" s="38">
        <v>9130</v>
      </c>
      <c r="G627" s="38">
        <v>11568</v>
      </c>
      <c r="H627" s="38">
        <v>11686</v>
      </c>
      <c r="I627" s="38">
        <v>11568</v>
      </c>
      <c r="J627" s="38">
        <v>2370509</v>
      </c>
      <c r="K627" s="38">
        <v>11231</v>
      </c>
      <c r="L627" s="38">
        <v>2441624</v>
      </c>
      <c r="M627" s="38">
        <v>2298554</v>
      </c>
    </row>
    <row r="628" spans="1:13" x14ac:dyDescent="0.2">
      <c r="A628" s="42">
        <v>213901</v>
      </c>
      <c r="B628" s="38">
        <v>27549</v>
      </c>
      <c r="C628" s="38">
        <v>9</v>
      </c>
      <c r="D628" s="38">
        <v>18965903</v>
      </c>
      <c r="E628" s="38">
        <v>10392</v>
      </c>
      <c r="F628" s="38">
        <v>9130</v>
      </c>
      <c r="G628" s="38">
        <v>10704</v>
      </c>
      <c r="H628" s="38">
        <v>11686</v>
      </c>
      <c r="I628" s="38">
        <v>10704</v>
      </c>
      <c r="J628" s="38">
        <v>12586705</v>
      </c>
      <c r="K628" s="38">
        <v>6897</v>
      </c>
      <c r="L628" s="38">
        <v>19534880</v>
      </c>
      <c r="M628" s="38">
        <v>21984648</v>
      </c>
    </row>
    <row r="629" spans="1:13" x14ac:dyDescent="0.2">
      <c r="A629" s="42">
        <v>214901</v>
      </c>
      <c r="B629" s="38">
        <v>27549</v>
      </c>
      <c r="C629" s="38">
        <v>9</v>
      </c>
      <c r="D629" s="38">
        <v>91048584</v>
      </c>
      <c r="E629" s="38">
        <v>9484</v>
      </c>
      <c r="F629" s="38">
        <v>9130</v>
      </c>
      <c r="G629" s="38">
        <v>9769</v>
      </c>
      <c r="H629" s="38">
        <v>11686</v>
      </c>
      <c r="I629" s="38">
        <v>9769</v>
      </c>
      <c r="J629" s="38">
        <v>91048584</v>
      </c>
      <c r="K629" s="38">
        <v>9484</v>
      </c>
      <c r="L629" s="38">
        <v>93780042</v>
      </c>
      <c r="M629" s="38">
        <v>100874541</v>
      </c>
    </row>
    <row r="630" spans="1:13" x14ac:dyDescent="0.2">
      <c r="A630" s="42">
        <v>214902</v>
      </c>
      <c r="B630" s="38">
        <v>27549</v>
      </c>
      <c r="C630" s="38">
        <v>9</v>
      </c>
      <c r="D630" s="38">
        <v>3100745</v>
      </c>
      <c r="E630" s="38">
        <v>14582</v>
      </c>
      <c r="F630" s="38">
        <v>9130</v>
      </c>
      <c r="G630" s="38">
        <v>15019</v>
      </c>
      <c r="H630" s="38">
        <v>11686</v>
      </c>
      <c r="I630" s="38">
        <v>11686</v>
      </c>
      <c r="J630" s="38">
        <v>3100745</v>
      </c>
      <c r="K630" s="38">
        <v>14582</v>
      </c>
      <c r="L630" s="38">
        <v>3100745</v>
      </c>
      <c r="M630" s="38">
        <v>3194639</v>
      </c>
    </row>
    <row r="631" spans="1:13" x14ac:dyDescent="0.2">
      <c r="A631" s="42">
        <v>214903</v>
      </c>
      <c r="B631" s="38">
        <v>27549</v>
      </c>
      <c r="C631" s="38">
        <v>9</v>
      </c>
      <c r="D631" s="38">
        <v>53296089</v>
      </c>
      <c r="E631" s="38">
        <v>9189</v>
      </c>
      <c r="F631" s="38">
        <v>9130</v>
      </c>
      <c r="G631" s="38">
        <v>9465</v>
      </c>
      <c r="H631" s="38">
        <v>11686</v>
      </c>
      <c r="I631" s="38">
        <v>9465</v>
      </c>
      <c r="J631" s="38">
        <v>53296089</v>
      </c>
      <c r="K631" s="38">
        <v>9189</v>
      </c>
      <c r="L631" s="38">
        <v>54894971</v>
      </c>
      <c r="M631" s="38">
        <v>57283717</v>
      </c>
    </row>
    <row r="632" spans="1:13" x14ac:dyDescent="0.2">
      <c r="A632" s="42">
        <v>215901</v>
      </c>
      <c r="B632" s="38">
        <v>27549</v>
      </c>
      <c r="C632" s="38">
        <v>9</v>
      </c>
      <c r="D632" s="38">
        <v>13096439</v>
      </c>
      <c r="E632" s="38">
        <v>9759</v>
      </c>
      <c r="F632" s="38">
        <v>9130</v>
      </c>
      <c r="G632" s="38">
        <v>10052</v>
      </c>
      <c r="H632" s="38">
        <v>11686</v>
      </c>
      <c r="I632" s="38">
        <v>10052</v>
      </c>
      <c r="J632" s="38">
        <v>13096439</v>
      </c>
      <c r="K632" s="38">
        <v>9759</v>
      </c>
      <c r="L632" s="38">
        <v>13489332</v>
      </c>
      <c r="M632" s="38">
        <v>13228665</v>
      </c>
    </row>
    <row r="633" spans="1:13" x14ac:dyDescent="0.2">
      <c r="A633" s="42">
        <v>216901</v>
      </c>
      <c r="B633" s="38">
        <v>27549</v>
      </c>
      <c r="C633" s="38">
        <v>9</v>
      </c>
      <c r="D633" s="38">
        <v>6618729</v>
      </c>
      <c r="E633" s="38">
        <v>22892</v>
      </c>
      <c r="F633" s="38">
        <v>9130</v>
      </c>
      <c r="G633" s="38">
        <v>23578</v>
      </c>
      <c r="H633" s="38">
        <v>11686</v>
      </c>
      <c r="I633" s="38">
        <v>11686</v>
      </c>
      <c r="J633" s="38">
        <v>6618729</v>
      </c>
      <c r="K633" s="38">
        <v>22892</v>
      </c>
      <c r="L633" s="38">
        <v>6618729</v>
      </c>
      <c r="M633" s="38">
        <v>8641175</v>
      </c>
    </row>
    <row r="634" spans="1:13" x14ac:dyDescent="0.2">
      <c r="A634" s="42">
        <v>217901</v>
      </c>
      <c r="B634" s="38">
        <v>27549</v>
      </c>
      <c r="C634" s="38">
        <v>9</v>
      </c>
      <c r="D634" s="38">
        <v>2567400</v>
      </c>
      <c r="E634" s="38">
        <v>12922</v>
      </c>
      <c r="F634" s="38">
        <v>9130</v>
      </c>
      <c r="G634" s="38">
        <v>13310</v>
      </c>
      <c r="H634" s="38">
        <v>11686</v>
      </c>
      <c r="I634" s="38">
        <v>11686</v>
      </c>
      <c r="J634" s="38">
        <v>2567400</v>
      </c>
      <c r="K634" s="38">
        <v>12922</v>
      </c>
      <c r="L634" s="38">
        <v>2567400</v>
      </c>
      <c r="M634" s="38">
        <v>2564062</v>
      </c>
    </row>
    <row r="635" spans="1:13" x14ac:dyDescent="0.2">
      <c r="A635" s="42">
        <v>218901</v>
      </c>
      <c r="B635" s="38">
        <v>27549</v>
      </c>
      <c r="C635" s="38">
        <v>9</v>
      </c>
      <c r="D635" s="38">
        <v>8878746</v>
      </c>
      <c r="E635" s="38">
        <v>11919</v>
      </c>
      <c r="F635" s="38">
        <v>9130</v>
      </c>
      <c r="G635" s="38">
        <v>12277</v>
      </c>
      <c r="H635" s="38">
        <v>11686</v>
      </c>
      <c r="I635" s="38">
        <v>11686</v>
      </c>
      <c r="J635" s="38">
        <v>8878746</v>
      </c>
      <c r="K635" s="38">
        <v>11919</v>
      </c>
      <c r="L635" s="38">
        <v>8878746</v>
      </c>
      <c r="M635" s="38">
        <v>8356899</v>
      </c>
    </row>
    <row r="636" spans="1:13" x14ac:dyDescent="0.2">
      <c r="A636" s="42">
        <v>219901</v>
      </c>
      <c r="B636" s="38">
        <v>27549</v>
      </c>
      <c r="C636" s="38">
        <v>9</v>
      </c>
      <c r="D636" s="38">
        <v>2781875</v>
      </c>
      <c r="E636" s="38">
        <v>12043</v>
      </c>
      <c r="F636" s="38">
        <v>9130</v>
      </c>
      <c r="G636" s="38">
        <v>12404</v>
      </c>
      <c r="H636" s="38">
        <v>11686</v>
      </c>
      <c r="I636" s="38">
        <v>11686</v>
      </c>
      <c r="J636" s="38">
        <v>2781875</v>
      </c>
      <c r="K636" s="38">
        <v>12043</v>
      </c>
      <c r="L636" s="38">
        <v>2781875</v>
      </c>
      <c r="M636" s="38">
        <v>2569932</v>
      </c>
    </row>
    <row r="637" spans="1:13" x14ac:dyDescent="0.2">
      <c r="A637" s="42">
        <v>219903</v>
      </c>
      <c r="B637" s="38">
        <v>27549</v>
      </c>
      <c r="C637" s="38">
        <v>9</v>
      </c>
      <c r="D637" s="38">
        <v>11739141</v>
      </c>
      <c r="E637" s="38">
        <v>11623</v>
      </c>
      <c r="F637" s="38">
        <v>9130</v>
      </c>
      <c r="G637" s="38">
        <v>11972</v>
      </c>
      <c r="H637" s="38">
        <v>11686</v>
      </c>
      <c r="I637" s="38">
        <v>11686</v>
      </c>
      <c r="J637" s="38">
        <v>11739141</v>
      </c>
      <c r="K637" s="38">
        <v>11623</v>
      </c>
      <c r="L637" s="38">
        <v>11802650</v>
      </c>
      <c r="M637" s="38">
        <v>11278090</v>
      </c>
    </row>
    <row r="638" spans="1:13" x14ac:dyDescent="0.2">
      <c r="A638" s="42">
        <v>219905</v>
      </c>
      <c r="B638" s="38">
        <v>27549</v>
      </c>
      <c r="C638" s="38">
        <v>9</v>
      </c>
      <c r="D638" s="38">
        <v>3645311</v>
      </c>
      <c r="E638" s="38">
        <v>14042</v>
      </c>
      <c r="F638" s="38">
        <v>9130</v>
      </c>
      <c r="G638" s="38">
        <v>14463</v>
      </c>
      <c r="H638" s="38">
        <v>11686</v>
      </c>
      <c r="I638" s="38">
        <v>11686</v>
      </c>
      <c r="J638" s="38">
        <v>3645311</v>
      </c>
      <c r="K638" s="38">
        <v>14042</v>
      </c>
      <c r="L638" s="38">
        <v>3645311</v>
      </c>
      <c r="M638" s="38">
        <v>3337971</v>
      </c>
    </row>
    <row r="639" spans="1:13" x14ac:dyDescent="0.2">
      <c r="A639" s="42">
        <v>220801</v>
      </c>
      <c r="B639" s="38">
        <v>27549</v>
      </c>
      <c r="C639" s="38">
        <v>9</v>
      </c>
      <c r="D639" s="38">
        <v>3095413</v>
      </c>
      <c r="E639" s="38">
        <v>8402</v>
      </c>
      <c r="F639" s="38">
        <v>9130</v>
      </c>
      <c r="G639" s="38">
        <v>8654</v>
      </c>
      <c r="H639" s="38">
        <v>11686</v>
      </c>
      <c r="I639" s="38">
        <v>8654</v>
      </c>
      <c r="J639" s="38">
        <v>3095413</v>
      </c>
      <c r="K639" s="38">
        <v>8402</v>
      </c>
      <c r="L639" s="38">
        <v>3188275</v>
      </c>
      <c r="M639" s="38">
        <v>3375044</v>
      </c>
    </row>
    <row r="640" spans="1:13" x14ac:dyDescent="0.2">
      <c r="A640" s="42">
        <v>220802</v>
      </c>
      <c r="B640" s="38">
        <v>27549</v>
      </c>
      <c r="C640" s="38">
        <v>9</v>
      </c>
      <c r="D640" s="38">
        <v>12928479</v>
      </c>
      <c r="E640" s="38">
        <v>8546</v>
      </c>
      <c r="F640" s="38">
        <v>9130</v>
      </c>
      <c r="G640" s="38">
        <v>8802</v>
      </c>
      <c r="H640" s="38">
        <v>11686</v>
      </c>
      <c r="I640" s="38">
        <v>8802</v>
      </c>
      <c r="J640" s="38">
        <v>12928479</v>
      </c>
      <c r="K640" s="38">
        <v>8546</v>
      </c>
      <c r="L640" s="38">
        <v>13316333</v>
      </c>
      <c r="M640" s="38">
        <v>13498475</v>
      </c>
    </row>
    <row r="641" spans="1:13" x14ac:dyDescent="0.2">
      <c r="A641" s="42">
        <v>220809</v>
      </c>
      <c r="B641" s="38">
        <v>27549</v>
      </c>
      <c r="C641" s="38">
        <v>9</v>
      </c>
      <c r="D641" s="38">
        <v>4207208</v>
      </c>
      <c r="E641" s="38">
        <v>8453</v>
      </c>
      <c r="F641" s="38">
        <v>9130</v>
      </c>
      <c r="G641" s="38">
        <v>8707</v>
      </c>
      <c r="H641" s="38">
        <v>11686</v>
      </c>
      <c r="I641" s="38">
        <v>8707</v>
      </c>
      <c r="J641" s="38">
        <v>4207208</v>
      </c>
      <c r="K641" s="38">
        <v>8453</v>
      </c>
      <c r="L641" s="38">
        <v>4333424</v>
      </c>
      <c r="M641" s="38">
        <v>4525253</v>
      </c>
    </row>
    <row r="642" spans="1:13" x14ac:dyDescent="0.2">
      <c r="A642" s="42">
        <v>220810</v>
      </c>
      <c r="B642" s="38">
        <v>27549</v>
      </c>
      <c r="C642" s="38">
        <v>9</v>
      </c>
      <c r="D642" s="38">
        <v>7296462</v>
      </c>
      <c r="E642" s="38">
        <v>8384</v>
      </c>
      <c r="F642" s="38">
        <v>9130</v>
      </c>
      <c r="G642" s="38">
        <v>8636</v>
      </c>
      <c r="H642" s="38">
        <v>11686</v>
      </c>
      <c r="I642" s="38">
        <v>8636</v>
      </c>
      <c r="J642" s="38">
        <v>7296462</v>
      </c>
      <c r="K642" s="38">
        <v>8384</v>
      </c>
      <c r="L642" s="38">
        <v>7515356</v>
      </c>
      <c r="M642" s="38">
        <v>7616913</v>
      </c>
    </row>
    <row r="643" spans="1:13" x14ac:dyDescent="0.2">
      <c r="A643" s="42">
        <v>220811</v>
      </c>
      <c r="B643" s="38">
        <v>27549</v>
      </c>
      <c r="C643" s="38">
        <v>9</v>
      </c>
      <c r="D643" s="38">
        <v>2168944</v>
      </c>
      <c r="E643" s="38">
        <v>10477</v>
      </c>
      <c r="F643" s="38">
        <v>9130</v>
      </c>
      <c r="G643" s="38">
        <v>10791</v>
      </c>
      <c r="H643" s="38">
        <v>11686</v>
      </c>
      <c r="I643" s="38">
        <v>10791</v>
      </c>
      <c r="J643" s="38">
        <v>2168944</v>
      </c>
      <c r="K643" s="38">
        <v>10477</v>
      </c>
      <c r="L643" s="38">
        <v>2234012</v>
      </c>
      <c r="M643" s="38">
        <v>2284112</v>
      </c>
    </row>
    <row r="644" spans="1:13" x14ac:dyDescent="0.2">
      <c r="A644" s="42">
        <v>220814</v>
      </c>
      <c r="B644" s="38">
        <v>27549</v>
      </c>
      <c r="C644" s="38">
        <v>9</v>
      </c>
      <c r="D644" s="38">
        <v>2714336</v>
      </c>
      <c r="E644" s="38">
        <v>8559</v>
      </c>
      <c r="F644" s="38">
        <v>9130</v>
      </c>
      <c r="G644" s="38">
        <v>8816</v>
      </c>
      <c r="H644" s="38">
        <v>11686</v>
      </c>
      <c r="I644" s="38">
        <v>8816</v>
      </c>
      <c r="J644" s="38">
        <v>2714336</v>
      </c>
      <c r="K644" s="38">
        <v>8559</v>
      </c>
      <c r="L644" s="38">
        <v>2795767</v>
      </c>
      <c r="M644" s="38">
        <v>2824822</v>
      </c>
    </row>
    <row r="645" spans="1:13" x14ac:dyDescent="0.2">
      <c r="A645" s="42">
        <v>220815</v>
      </c>
      <c r="B645" s="38">
        <v>27549</v>
      </c>
      <c r="C645" s="38">
        <v>9</v>
      </c>
      <c r="D645" s="38">
        <v>6378619</v>
      </c>
      <c r="E645" s="38">
        <v>9674</v>
      </c>
      <c r="F645" s="38">
        <v>9130</v>
      </c>
      <c r="G645" s="38">
        <v>9964</v>
      </c>
      <c r="H645" s="38">
        <v>11686</v>
      </c>
      <c r="I645" s="38">
        <v>9964</v>
      </c>
      <c r="J645" s="38">
        <v>6378619</v>
      </c>
      <c r="K645" s="38">
        <v>9674</v>
      </c>
      <c r="L645" s="38">
        <v>6569977</v>
      </c>
      <c r="M645" s="38">
        <v>6925069</v>
      </c>
    </row>
    <row r="646" spans="1:13" x14ac:dyDescent="0.2">
      <c r="A646" s="42">
        <v>220817</v>
      </c>
      <c r="B646" s="38">
        <v>27549</v>
      </c>
      <c r="C646" s="38">
        <v>9</v>
      </c>
      <c r="D646" s="38">
        <v>28113275</v>
      </c>
      <c r="E646" s="38">
        <v>9491</v>
      </c>
      <c r="F646" s="38">
        <v>9130</v>
      </c>
      <c r="G646" s="38">
        <v>9776</v>
      </c>
      <c r="H646" s="38">
        <v>11686</v>
      </c>
      <c r="I646" s="38">
        <v>9776</v>
      </c>
      <c r="J646" s="38">
        <v>28113275</v>
      </c>
      <c r="K646" s="38">
        <v>9491</v>
      </c>
      <c r="L646" s="38">
        <v>28956673</v>
      </c>
      <c r="M646" s="38">
        <v>29031619</v>
      </c>
    </row>
    <row r="647" spans="1:13" x14ac:dyDescent="0.2">
      <c r="A647" s="42">
        <v>220819</v>
      </c>
      <c r="B647" s="38">
        <v>27549</v>
      </c>
      <c r="C647" s="38">
        <v>9</v>
      </c>
      <c r="D647" s="38">
        <v>14641363</v>
      </c>
      <c r="E647" s="38">
        <v>9111</v>
      </c>
      <c r="F647" s="38">
        <v>9130</v>
      </c>
      <c r="G647" s="38">
        <v>9385</v>
      </c>
      <c r="H647" s="38">
        <v>11686</v>
      </c>
      <c r="I647" s="38">
        <v>9385</v>
      </c>
      <c r="J647" s="38">
        <v>14641363</v>
      </c>
      <c r="K647" s="38">
        <v>9111</v>
      </c>
      <c r="L647" s="38">
        <v>15080603</v>
      </c>
      <c r="M647" s="38">
        <v>15286562</v>
      </c>
    </row>
    <row r="648" spans="1:13" x14ac:dyDescent="0.2">
      <c r="A648" s="42">
        <v>220901</v>
      </c>
      <c r="B648" s="38">
        <v>27549</v>
      </c>
      <c r="C648" s="38">
        <v>9</v>
      </c>
      <c r="D648" s="38">
        <v>471534529</v>
      </c>
      <c r="E648" s="38">
        <v>8712</v>
      </c>
      <c r="F648" s="38">
        <v>9130</v>
      </c>
      <c r="G648" s="38">
        <v>8973</v>
      </c>
      <c r="H648" s="38">
        <v>11686</v>
      </c>
      <c r="I648" s="38">
        <v>8973</v>
      </c>
      <c r="J648" s="38">
        <v>471534529</v>
      </c>
      <c r="K648" s="38">
        <v>8712</v>
      </c>
      <c r="L648" s="38">
        <v>485680565</v>
      </c>
      <c r="M648" s="38">
        <v>472735749</v>
      </c>
    </row>
    <row r="649" spans="1:13" x14ac:dyDescent="0.2">
      <c r="A649" s="42">
        <v>220902</v>
      </c>
      <c r="B649" s="38">
        <v>27549</v>
      </c>
      <c r="C649" s="38">
        <v>9</v>
      </c>
      <c r="D649" s="38">
        <v>192887854</v>
      </c>
      <c r="E649" s="38">
        <v>8770</v>
      </c>
      <c r="F649" s="38">
        <v>9130</v>
      </c>
      <c r="G649" s="38">
        <v>9033</v>
      </c>
      <c r="H649" s="38">
        <v>11686</v>
      </c>
      <c r="I649" s="38">
        <v>9033</v>
      </c>
      <c r="J649" s="38">
        <v>192887854</v>
      </c>
      <c r="K649" s="38">
        <v>8770</v>
      </c>
      <c r="L649" s="38">
        <v>198674490</v>
      </c>
      <c r="M649" s="38">
        <v>191614337</v>
      </c>
    </row>
    <row r="650" spans="1:13" x14ac:dyDescent="0.2">
      <c r="A650" s="42">
        <v>220904</v>
      </c>
      <c r="B650" s="38">
        <v>27549</v>
      </c>
      <c r="C650" s="38">
        <v>9</v>
      </c>
      <c r="D650" s="38">
        <v>51318243</v>
      </c>
      <c r="E650" s="38">
        <v>9187</v>
      </c>
      <c r="F650" s="38">
        <v>9130</v>
      </c>
      <c r="G650" s="38">
        <v>9463</v>
      </c>
      <c r="H650" s="38">
        <v>11686</v>
      </c>
      <c r="I650" s="38">
        <v>9463</v>
      </c>
      <c r="J650" s="38">
        <v>51318243</v>
      </c>
      <c r="K650" s="38">
        <v>9187</v>
      </c>
      <c r="L650" s="38">
        <v>52857791</v>
      </c>
      <c r="M650" s="38">
        <v>57581690</v>
      </c>
    </row>
    <row r="651" spans="1:13" x14ac:dyDescent="0.2">
      <c r="A651" s="42">
        <v>220905</v>
      </c>
      <c r="B651" s="38">
        <v>27549</v>
      </c>
      <c r="C651" s="38">
        <v>9</v>
      </c>
      <c r="D651" s="38">
        <v>686394076</v>
      </c>
      <c r="E651" s="38">
        <v>9176</v>
      </c>
      <c r="F651" s="38">
        <v>9130</v>
      </c>
      <c r="G651" s="38">
        <v>9452</v>
      </c>
      <c r="H651" s="38">
        <v>11686</v>
      </c>
      <c r="I651" s="38">
        <v>9452</v>
      </c>
      <c r="J651" s="38">
        <v>686394076</v>
      </c>
      <c r="K651" s="38">
        <v>9176</v>
      </c>
      <c r="L651" s="38">
        <v>706985898</v>
      </c>
      <c r="M651" s="38">
        <v>694997734</v>
      </c>
    </row>
    <row r="652" spans="1:13" x14ac:dyDescent="0.2">
      <c r="A652" s="42">
        <v>220906</v>
      </c>
      <c r="B652" s="38">
        <v>27549</v>
      </c>
      <c r="C652" s="38">
        <v>9</v>
      </c>
      <c r="D652" s="38">
        <v>99467313</v>
      </c>
      <c r="E652" s="38">
        <v>7564</v>
      </c>
      <c r="F652" s="38">
        <v>9130</v>
      </c>
      <c r="G652" s="38">
        <v>7791</v>
      </c>
      <c r="H652" s="38">
        <v>11686</v>
      </c>
      <c r="I652" s="38">
        <v>7791</v>
      </c>
      <c r="J652" s="38">
        <v>99467313</v>
      </c>
      <c r="K652" s="38">
        <v>7564</v>
      </c>
      <c r="L652" s="38">
        <v>102451333</v>
      </c>
      <c r="M652" s="38">
        <v>104124109</v>
      </c>
    </row>
    <row r="653" spans="1:13" x14ac:dyDescent="0.2">
      <c r="A653" s="42">
        <v>220907</v>
      </c>
      <c r="B653" s="38">
        <v>27549</v>
      </c>
      <c r="C653" s="38">
        <v>9</v>
      </c>
      <c r="D653" s="38">
        <v>306503425</v>
      </c>
      <c r="E653" s="38">
        <v>9104</v>
      </c>
      <c r="F653" s="38">
        <v>9130</v>
      </c>
      <c r="G653" s="38">
        <v>9377</v>
      </c>
      <c r="H653" s="38">
        <v>11686</v>
      </c>
      <c r="I653" s="38">
        <v>9377</v>
      </c>
      <c r="J653" s="38">
        <v>306503425</v>
      </c>
      <c r="K653" s="38">
        <v>9104</v>
      </c>
      <c r="L653" s="38">
        <v>315698527</v>
      </c>
      <c r="M653" s="38">
        <v>304146530</v>
      </c>
    </row>
    <row r="654" spans="1:13" x14ac:dyDescent="0.2">
      <c r="A654" s="42">
        <v>220908</v>
      </c>
      <c r="B654" s="38">
        <v>27549</v>
      </c>
      <c r="C654" s="38">
        <v>9</v>
      </c>
      <c r="D654" s="38">
        <v>275272292</v>
      </c>
      <c r="E654" s="38">
        <v>8159</v>
      </c>
      <c r="F654" s="38">
        <v>9130</v>
      </c>
      <c r="G654" s="38">
        <v>8404</v>
      </c>
      <c r="H654" s="38">
        <v>11686</v>
      </c>
      <c r="I654" s="38">
        <v>8404</v>
      </c>
      <c r="J654" s="38">
        <v>275272292</v>
      </c>
      <c r="K654" s="38">
        <v>8159</v>
      </c>
      <c r="L654" s="38">
        <v>283530461</v>
      </c>
      <c r="M654" s="38">
        <v>273679192</v>
      </c>
    </row>
    <row r="655" spans="1:13" x14ac:dyDescent="0.2">
      <c r="A655" s="42">
        <v>220910</v>
      </c>
      <c r="B655" s="38">
        <v>27549</v>
      </c>
      <c r="C655" s="38">
        <v>9</v>
      </c>
      <c r="D655" s="38">
        <v>31253907</v>
      </c>
      <c r="E655" s="38">
        <v>10081</v>
      </c>
      <c r="F655" s="38">
        <v>9130</v>
      </c>
      <c r="G655" s="38">
        <v>10384</v>
      </c>
      <c r="H655" s="38">
        <v>11686</v>
      </c>
      <c r="I655" s="38">
        <v>10384</v>
      </c>
      <c r="J655" s="38">
        <v>31253907</v>
      </c>
      <c r="K655" s="38">
        <v>10081</v>
      </c>
      <c r="L655" s="38">
        <v>32191524</v>
      </c>
      <c r="M655" s="38">
        <v>33437326</v>
      </c>
    </row>
    <row r="656" spans="1:13" x14ac:dyDescent="0.2">
      <c r="A656" s="42">
        <v>220912</v>
      </c>
      <c r="B656" s="38">
        <v>27549</v>
      </c>
      <c r="C656" s="38">
        <v>9</v>
      </c>
      <c r="D656" s="38">
        <v>139448072</v>
      </c>
      <c r="E656" s="38">
        <v>9532</v>
      </c>
      <c r="F656" s="38">
        <v>9130</v>
      </c>
      <c r="G656" s="38">
        <v>9818</v>
      </c>
      <c r="H656" s="38">
        <v>11686</v>
      </c>
      <c r="I656" s="38">
        <v>9818</v>
      </c>
      <c r="J656" s="38">
        <v>139448072</v>
      </c>
      <c r="K656" s="38">
        <v>9532</v>
      </c>
      <c r="L656" s="38">
        <v>143631514</v>
      </c>
      <c r="M656" s="38">
        <v>144648337</v>
      </c>
    </row>
    <row r="657" spans="1:13" x14ac:dyDescent="0.2">
      <c r="A657" s="42">
        <v>220914</v>
      </c>
      <c r="B657" s="38">
        <v>27549</v>
      </c>
      <c r="C657" s="38">
        <v>9</v>
      </c>
      <c r="D657" s="38">
        <v>27592550</v>
      </c>
      <c r="E657" s="38">
        <v>9414</v>
      </c>
      <c r="F657" s="38">
        <v>9130</v>
      </c>
      <c r="G657" s="38">
        <v>9697</v>
      </c>
      <c r="H657" s="38">
        <v>11686</v>
      </c>
      <c r="I657" s="38">
        <v>9697</v>
      </c>
      <c r="J657" s="38">
        <v>27592550</v>
      </c>
      <c r="K657" s="38">
        <v>9414</v>
      </c>
      <c r="L657" s="38">
        <v>28420327</v>
      </c>
      <c r="M657" s="38">
        <v>27690978</v>
      </c>
    </row>
    <row r="658" spans="1:13" x14ac:dyDescent="0.2">
      <c r="A658" s="42">
        <v>220915</v>
      </c>
      <c r="B658" s="38">
        <v>27549</v>
      </c>
      <c r="C658" s="38">
        <v>9</v>
      </c>
      <c r="D658" s="38">
        <v>60995510</v>
      </c>
      <c r="E658" s="38">
        <v>9696</v>
      </c>
      <c r="F658" s="38">
        <v>9130</v>
      </c>
      <c r="G658" s="38">
        <v>9987</v>
      </c>
      <c r="H658" s="38">
        <v>11686</v>
      </c>
      <c r="I658" s="38">
        <v>9987</v>
      </c>
      <c r="J658" s="38">
        <v>60995510</v>
      </c>
      <c r="K658" s="38">
        <v>9696</v>
      </c>
      <c r="L658" s="38">
        <v>62825375</v>
      </c>
      <c r="M658" s="38">
        <v>62492026</v>
      </c>
    </row>
    <row r="659" spans="1:13" x14ac:dyDescent="0.2">
      <c r="A659" s="42">
        <v>220916</v>
      </c>
      <c r="B659" s="38">
        <v>27549</v>
      </c>
      <c r="C659" s="38">
        <v>9</v>
      </c>
      <c r="D659" s="38">
        <v>201156734</v>
      </c>
      <c r="E659" s="38">
        <v>8663</v>
      </c>
      <c r="F659" s="38">
        <v>9130</v>
      </c>
      <c r="G659" s="38">
        <v>8923</v>
      </c>
      <c r="H659" s="38">
        <v>11686</v>
      </c>
      <c r="I659" s="38">
        <v>8923</v>
      </c>
      <c r="J659" s="38">
        <v>201156734</v>
      </c>
      <c r="K659" s="38">
        <v>8663</v>
      </c>
      <c r="L659" s="38">
        <v>207191436</v>
      </c>
      <c r="M659" s="38">
        <v>191979680</v>
      </c>
    </row>
    <row r="660" spans="1:13" x14ac:dyDescent="0.2">
      <c r="A660" s="42">
        <v>220917</v>
      </c>
      <c r="B660" s="38">
        <v>27549</v>
      </c>
      <c r="C660" s="38">
        <v>9</v>
      </c>
      <c r="D660" s="38">
        <v>34559544</v>
      </c>
      <c r="E660" s="38">
        <v>10058</v>
      </c>
      <c r="F660" s="38">
        <v>9130</v>
      </c>
      <c r="G660" s="38">
        <v>10360</v>
      </c>
      <c r="H660" s="38">
        <v>11686</v>
      </c>
      <c r="I660" s="38">
        <v>10360</v>
      </c>
      <c r="J660" s="38">
        <v>34559544</v>
      </c>
      <c r="K660" s="38">
        <v>10058</v>
      </c>
      <c r="L660" s="38">
        <v>35596330</v>
      </c>
      <c r="M660" s="38">
        <v>36406209</v>
      </c>
    </row>
    <row r="661" spans="1:13" x14ac:dyDescent="0.2">
      <c r="A661" s="42">
        <v>220918</v>
      </c>
      <c r="B661" s="38">
        <v>27549</v>
      </c>
      <c r="C661" s="38">
        <v>9</v>
      </c>
      <c r="D661" s="38">
        <v>170230817</v>
      </c>
      <c r="E661" s="38">
        <v>8752</v>
      </c>
      <c r="F661" s="38">
        <v>9130</v>
      </c>
      <c r="G661" s="38">
        <v>9015</v>
      </c>
      <c r="H661" s="38">
        <v>11686</v>
      </c>
      <c r="I661" s="38">
        <v>9015</v>
      </c>
      <c r="J661" s="38">
        <v>170230817</v>
      </c>
      <c r="K661" s="38">
        <v>8752</v>
      </c>
      <c r="L661" s="38">
        <v>175337741</v>
      </c>
      <c r="M661" s="38">
        <v>169707349</v>
      </c>
    </row>
    <row r="662" spans="1:13" x14ac:dyDescent="0.2">
      <c r="A662" s="42">
        <v>220919</v>
      </c>
      <c r="B662" s="38">
        <v>27549</v>
      </c>
      <c r="C662" s="38">
        <v>9</v>
      </c>
      <c r="D662" s="38">
        <v>57580531</v>
      </c>
      <c r="E662" s="38">
        <v>7114</v>
      </c>
      <c r="F662" s="38">
        <v>9130</v>
      </c>
      <c r="G662" s="38">
        <v>7328</v>
      </c>
      <c r="H662" s="38">
        <v>11686</v>
      </c>
      <c r="I662" s="38">
        <v>7328</v>
      </c>
      <c r="J662" s="38">
        <v>57580531</v>
      </c>
      <c r="K662" s="38">
        <v>7114</v>
      </c>
      <c r="L662" s="38">
        <v>59307947</v>
      </c>
      <c r="M662" s="38">
        <v>58841795</v>
      </c>
    </row>
    <row r="663" spans="1:13" x14ac:dyDescent="0.2">
      <c r="A663" s="42">
        <v>220920</v>
      </c>
      <c r="B663" s="38">
        <v>27549</v>
      </c>
      <c r="C663" s="38">
        <v>9</v>
      </c>
      <c r="D663" s="38">
        <v>53456669</v>
      </c>
      <c r="E663" s="38">
        <v>8279</v>
      </c>
      <c r="F663" s="38">
        <v>9130</v>
      </c>
      <c r="G663" s="38">
        <v>8527</v>
      </c>
      <c r="H663" s="38">
        <v>11686</v>
      </c>
      <c r="I663" s="38">
        <v>8527</v>
      </c>
      <c r="J663" s="38">
        <v>53456669</v>
      </c>
      <c r="K663" s="38">
        <v>8279</v>
      </c>
      <c r="L663" s="38">
        <v>55060369</v>
      </c>
      <c r="M663" s="38">
        <v>55020508</v>
      </c>
    </row>
    <row r="664" spans="1:13" x14ac:dyDescent="0.2">
      <c r="A664" s="42">
        <v>220950</v>
      </c>
      <c r="B664" s="38">
        <v>27549</v>
      </c>
      <c r="C664" s="38">
        <v>9</v>
      </c>
      <c r="D664" s="38">
        <v>85521</v>
      </c>
      <c r="E664" s="38">
        <v>0</v>
      </c>
      <c r="F664" s="38">
        <v>9130</v>
      </c>
      <c r="G664" s="38">
        <v>0</v>
      </c>
      <c r="H664" s="38">
        <v>11686</v>
      </c>
      <c r="I664" s="38">
        <v>11686</v>
      </c>
      <c r="J664" s="38">
        <v>85521</v>
      </c>
      <c r="K664" s="38">
        <v>0</v>
      </c>
      <c r="L664" s="38">
        <v>0</v>
      </c>
      <c r="M664" s="38">
        <v>232581</v>
      </c>
    </row>
    <row r="665" spans="1:13" x14ac:dyDescent="0.2">
      <c r="A665" s="42">
        <v>221801</v>
      </c>
      <c r="B665" s="38">
        <v>27549</v>
      </c>
      <c r="C665" s="38">
        <v>9</v>
      </c>
      <c r="D665" s="38">
        <v>111690450</v>
      </c>
      <c r="E665" s="38">
        <v>9148</v>
      </c>
      <c r="F665" s="38">
        <v>9130</v>
      </c>
      <c r="G665" s="38">
        <v>9423</v>
      </c>
      <c r="H665" s="38">
        <v>11686</v>
      </c>
      <c r="I665" s="38">
        <v>9423</v>
      </c>
      <c r="J665" s="38">
        <v>111690450</v>
      </c>
      <c r="K665" s="38">
        <v>9148</v>
      </c>
      <c r="L665" s="38">
        <v>115041164</v>
      </c>
      <c r="M665" s="38">
        <v>118190832</v>
      </c>
    </row>
    <row r="666" spans="1:13" x14ac:dyDescent="0.2">
      <c r="A666" s="42">
        <v>221901</v>
      </c>
      <c r="B666" s="38">
        <v>27549</v>
      </c>
      <c r="C666" s="38">
        <v>9</v>
      </c>
      <c r="D666" s="38">
        <v>120679554</v>
      </c>
      <c r="E666" s="38">
        <v>8008</v>
      </c>
      <c r="F666" s="38">
        <v>9130</v>
      </c>
      <c r="G666" s="38">
        <v>8248</v>
      </c>
      <c r="H666" s="38">
        <v>11686</v>
      </c>
      <c r="I666" s="38">
        <v>8248</v>
      </c>
      <c r="J666" s="38">
        <v>120679554</v>
      </c>
      <c r="K666" s="38">
        <v>8008</v>
      </c>
      <c r="L666" s="38">
        <v>124299941</v>
      </c>
      <c r="M666" s="38">
        <v>134754412</v>
      </c>
    </row>
    <row r="667" spans="1:13" x14ac:dyDescent="0.2">
      <c r="A667" s="42">
        <v>221904</v>
      </c>
      <c r="B667" s="38">
        <v>27549</v>
      </c>
      <c r="C667" s="38">
        <v>9</v>
      </c>
      <c r="D667" s="38">
        <v>10468701</v>
      </c>
      <c r="E667" s="38">
        <v>10090</v>
      </c>
      <c r="F667" s="38">
        <v>9130</v>
      </c>
      <c r="G667" s="38">
        <v>10393</v>
      </c>
      <c r="H667" s="38">
        <v>11686</v>
      </c>
      <c r="I667" s="38">
        <v>10393</v>
      </c>
      <c r="J667" s="38">
        <v>10468701</v>
      </c>
      <c r="K667" s="38">
        <v>10090</v>
      </c>
      <c r="L667" s="38">
        <v>10782762</v>
      </c>
      <c r="M667" s="38">
        <v>11248642</v>
      </c>
    </row>
    <row r="668" spans="1:13" x14ac:dyDescent="0.2">
      <c r="A668" s="42">
        <v>221905</v>
      </c>
      <c r="B668" s="38">
        <v>27549</v>
      </c>
      <c r="C668" s="38">
        <v>9</v>
      </c>
      <c r="D668" s="38">
        <v>2997437</v>
      </c>
      <c r="E668" s="38">
        <v>17632</v>
      </c>
      <c r="F668" s="38">
        <v>9130</v>
      </c>
      <c r="G668" s="38">
        <v>18161</v>
      </c>
      <c r="H668" s="38">
        <v>11686</v>
      </c>
      <c r="I668" s="38">
        <v>11686</v>
      </c>
      <c r="J668" s="38">
        <v>2997437</v>
      </c>
      <c r="K668" s="38">
        <v>17632</v>
      </c>
      <c r="L668" s="38">
        <v>2997437</v>
      </c>
      <c r="M668" s="38">
        <v>2435380</v>
      </c>
    </row>
    <row r="669" spans="1:13" x14ac:dyDescent="0.2">
      <c r="A669" s="42">
        <v>221911</v>
      </c>
      <c r="B669" s="38">
        <v>27549</v>
      </c>
      <c r="C669" s="38">
        <v>9</v>
      </c>
      <c r="D669" s="38">
        <v>11704517</v>
      </c>
      <c r="E669" s="38">
        <v>9352</v>
      </c>
      <c r="F669" s="38">
        <v>9130</v>
      </c>
      <c r="G669" s="38">
        <v>9633</v>
      </c>
      <c r="H669" s="38">
        <v>11686</v>
      </c>
      <c r="I669" s="38">
        <v>9633</v>
      </c>
      <c r="J669" s="38">
        <v>11704517</v>
      </c>
      <c r="K669" s="38">
        <v>9352</v>
      </c>
      <c r="L669" s="38">
        <v>12055653</v>
      </c>
      <c r="M669" s="38">
        <v>12307118</v>
      </c>
    </row>
    <row r="670" spans="1:13" x14ac:dyDescent="0.2">
      <c r="A670" s="42">
        <v>221912</v>
      </c>
      <c r="B670" s="38">
        <v>27549</v>
      </c>
      <c r="C670" s="38">
        <v>9</v>
      </c>
      <c r="D670" s="38">
        <v>32682712</v>
      </c>
      <c r="E670" s="38">
        <v>7601</v>
      </c>
      <c r="F670" s="38">
        <v>9130</v>
      </c>
      <c r="G670" s="38">
        <v>7829</v>
      </c>
      <c r="H670" s="38">
        <v>11686</v>
      </c>
      <c r="I670" s="38">
        <v>7829</v>
      </c>
      <c r="J670" s="38">
        <v>32682712</v>
      </c>
      <c r="K670" s="38">
        <v>7601</v>
      </c>
      <c r="L670" s="38">
        <v>33663193</v>
      </c>
      <c r="M670" s="38">
        <v>35650770</v>
      </c>
    </row>
    <row r="671" spans="1:13" x14ac:dyDescent="0.2">
      <c r="A671" s="42">
        <v>221950</v>
      </c>
      <c r="B671" s="38">
        <v>27549</v>
      </c>
      <c r="C671" s="38">
        <v>9</v>
      </c>
      <c r="D671" s="38">
        <v>56959</v>
      </c>
      <c r="E671" s="38">
        <v>0</v>
      </c>
      <c r="F671" s="38">
        <v>9130</v>
      </c>
      <c r="G671" s="38">
        <v>0</v>
      </c>
      <c r="H671" s="38">
        <v>11686</v>
      </c>
      <c r="I671" s="38">
        <v>11686</v>
      </c>
      <c r="J671" s="38">
        <v>56959</v>
      </c>
      <c r="K671" s="38">
        <v>0</v>
      </c>
      <c r="L671" s="38">
        <v>0</v>
      </c>
      <c r="M671" s="38">
        <v>150379</v>
      </c>
    </row>
    <row r="672" spans="1:13" x14ac:dyDescent="0.2">
      <c r="A672" s="42">
        <v>222901</v>
      </c>
      <c r="B672" s="38">
        <v>27549</v>
      </c>
      <c r="C672" s="38">
        <v>9</v>
      </c>
      <c r="D672" s="38">
        <v>1468931</v>
      </c>
      <c r="E672" s="38">
        <v>12885</v>
      </c>
      <c r="F672" s="38">
        <v>9130</v>
      </c>
      <c r="G672" s="38">
        <v>13272</v>
      </c>
      <c r="H672" s="38">
        <v>11686</v>
      </c>
      <c r="I672" s="38">
        <v>11686</v>
      </c>
      <c r="J672" s="38">
        <v>1468931</v>
      </c>
      <c r="K672" s="38">
        <v>12885</v>
      </c>
      <c r="L672" s="38">
        <v>1468931</v>
      </c>
      <c r="M672" s="38">
        <v>1800447</v>
      </c>
    </row>
    <row r="673" spans="1:13" x14ac:dyDescent="0.2">
      <c r="A673" s="42">
        <v>223901</v>
      </c>
      <c r="B673" s="38">
        <v>27549</v>
      </c>
      <c r="C673" s="38">
        <v>9</v>
      </c>
      <c r="D673" s="38">
        <v>16385050</v>
      </c>
      <c r="E673" s="38">
        <v>10364</v>
      </c>
      <c r="F673" s="38">
        <v>9130</v>
      </c>
      <c r="G673" s="38">
        <v>10675</v>
      </c>
      <c r="H673" s="38">
        <v>11686</v>
      </c>
      <c r="I673" s="38">
        <v>10675</v>
      </c>
      <c r="J673" s="38">
        <v>16385050</v>
      </c>
      <c r="K673" s="38">
        <v>10364</v>
      </c>
      <c r="L673" s="38">
        <v>16876601</v>
      </c>
      <c r="M673" s="38">
        <v>16560808</v>
      </c>
    </row>
    <row r="674" spans="1:13" x14ac:dyDescent="0.2">
      <c r="A674" s="42">
        <v>223902</v>
      </c>
      <c r="B674" s="38">
        <v>27549</v>
      </c>
      <c r="C674" s="38">
        <v>9</v>
      </c>
      <c r="D674" s="38">
        <v>3170571</v>
      </c>
      <c r="E674" s="38">
        <v>13014</v>
      </c>
      <c r="F674" s="38">
        <v>9130</v>
      </c>
      <c r="G674" s="38">
        <v>13404</v>
      </c>
      <c r="H674" s="38">
        <v>11686</v>
      </c>
      <c r="I674" s="38">
        <v>11686</v>
      </c>
      <c r="J674" s="38">
        <v>3170571</v>
      </c>
      <c r="K674" s="38">
        <v>13014</v>
      </c>
      <c r="L674" s="38">
        <v>3170571</v>
      </c>
      <c r="M674" s="38">
        <v>3377573</v>
      </c>
    </row>
    <row r="675" spans="1:13" x14ac:dyDescent="0.2">
      <c r="A675" s="42">
        <v>223904</v>
      </c>
      <c r="B675" s="38">
        <v>27549</v>
      </c>
      <c r="C675" s="38">
        <v>9</v>
      </c>
      <c r="D675" s="38">
        <v>3283284</v>
      </c>
      <c r="E675" s="38">
        <v>10347</v>
      </c>
      <c r="F675" s="38">
        <v>9130</v>
      </c>
      <c r="G675" s="38">
        <v>10658</v>
      </c>
      <c r="H675" s="38">
        <v>11686</v>
      </c>
      <c r="I675" s="38">
        <v>10658</v>
      </c>
      <c r="J675" s="38">
        <v>3269976</v>
      </c>
      <c r="K675" s="38">
        <v>10305</v>
      </c>
      <c r="L675" s="38">
        <v>3381782</v>
      </c>
      <c r="M675" s="38">
        <v>4008599</v>
      </c>
    </row>
    <row r="676" spans="1:13" x14ac:dyDescent="0.2">
      <c r="A676" s="42">
        <v>224901</v>
      </c>
      <c r="B676" s="38">
        <v>27549</v>
      </c>
      <c r="C676" s="38">
        <v>9</v>
      </c>
      <c r="D676" s="38">
        <v>2031569</v>
      </c>
      <c r="E676" s="38">
        <v>16652</v>
      </c>
      <c r="F676" s="38">
        <v>9130</v>
      </c>
      <c r="G676" s="38">
        <v>17152</v>
      </c>
      <c r="H676" s="38">
        <v>11686</v>
      </c>
      <c r="I676" s="38">
        <v>11686</v>
      </c>
      <c r="J676" s="38">
        <v>2031569</v>
      </c>
      <c r="K676" s="38">
        <v>16652</v>
      </c>
      <c r="L676" s="38">
        <v>2031569</v>
      </c>
      <c r="M676" s="38">
        <v>1883606</v>
      </c>
    </row>
    <row r="677" spans="1:13" x14ac:dyDescent="0.2">
      <c r="A677" s="42">
        <v>224902</v>
      </c>
      <c r="B677" s="38">
        <v>27549</v>
      </c>
      <c r="C677" s="38">
        <v>9</v>
      </c>
      <c r="D677" s="38">
        <v>2103112</v>
      </c>
      <c r="E677" s="38">
        <v>15934</v>
      </c>
      <c r="F677" s="38">
        <v>9130</v>
      </c>
      <c r="G677" s="38">
        <v>16412</v>
      </c>
      <c r="H677" s="38">
        <v>11686</v>
      </c>
      <c r="I677" s="38">
        <v>11686</v>
      </c>
      <c r="J677" s="38">
        <v>2103112</v>
      </c>
      <c r="K677" s="38">
        <v>15934</v>
      </c>
      <c r="L677" s="38">
        <v>2103112</v>
      </c>
      <c r="M677" s="38">
        <v>2198576</v>
      </c>
    </row>
    <row r="678" spans="1:13" x14ac:dyDescent="0.2">
      <c r="A678" s="42">
        <v>225902</v>
      </c>
      <c r="B678" s="38">
        <v>27549</v>
      </c>
      <c r="C678" s="38">
        <v>9</v>
      </c>
      <c r="D678" s="38">
        <v>42014856</v>
      </c>
      <c r="E678" s="38">
        <v>8746</v>
      </c>
      <c r="F678" s="38">
        <v>9130</v>
      </c>
      <c r="G678" s="38">
        <v>9008</v>
      </c>
      <c r="H678" s="38">
        <v>11686</v>
      </c>
      <c r="I678" s="38">
        <v>9008</v>
      </c>
      <c r="J678" s="38">
        <v>42014856</v>
      </c>
      <c r="K678" s="38">
        <v>8746</v>
      </c>
      <c r="L678" s="38">
        <v>43275302</v>
      </c>
      <c r="M678" s="38">
        <v>45581171</v>
      </c>
    </row>
    <row r="679" spans="1:13" x14ac:dyDescent="0.2">
      <c r="A679" s="42">
        <v>225906</v>
      </c>
      <c r="B679" s="38">
        <v>27549</v>
      </c>
      <c r="C679" s="38">
        <v>9</v>
      </c>
      <c r="D679" s="38">
        <v>9939343</v>
      </c>
      <c r="E679" s="38">
        <v>10070</v>
      </c>
      <c r="F679" s="38">
        <v>9130</v>
      </c>
      <c r="G679" s="38">
        <v>10372</v>
      </c>
      <c r="H679" s="38">
        <v>11686</v>
      </c>
      <c r="I679" s="38">
        <v>10372</v>
      </c>
      <c r="J679" s="38">
        <v>9939343</v>
      </c>
      <c r="K679" s="38">
        <v>10070</v>
      </c>
      <c r="L679" s="38">
        <v>10237524</v>
      </c>
      <c r="M679" s="38">
        <v>11187448</v>
      </c>
    </row>
    <row r="680" spans="1:13" x14ac:dyDescent="0.2">
      <c r="A680" s="42">
        <v>225907</v>
      </c>
      <c r="B680" s="38">
        <v>27549</v>
      </c>
      <c r="C680" s="38">
        <v>9</v>
      </c>
      <c r="D680" s="38">
        <v>5994668</v>
      </c>
      <c r="E680" s="38">
        <v>9591</v>
      </c>
      <c r="F680" s="38">
        <v>9130</v>
      </c>
      <c r="G680" s="38">
        <v>9879</v>
      </c>
      <c r="H680" s="38">
        <v>11686</v>
      </c>
      <c r="I680" s="38">
        <v>9879</v>
      </c>
      <c r="J680" s="38">
        <v>5994668</v>
      </c>
      <c r="K680" s="38">
        <v>9591</v>
      </c>
      <c r="L680" s="38">
        <v>6174508</v>
      </c>
      <c r="M680" s="38">
        <v>7202663</v>
      </c>
    </row>
    <row r="681" spans="1:13" x14ac:dyDescent="0.2">
      <c r="A681" s="42">
        <v>225950</v>
      </c>
      <c r="B681" s="38">
        <v>27549</v>
      </c>
      <c r="C681" s="38">
        <v>9</v>
      </c>
      <c r="D681" s="38">
        <v>31333</v>
      </c>
      <c r="E681" s="38">
        <v>0</v>
      </c>
      <c r="F681" s="38">
        <v>9130</v>
      </c>
      <c r="G681" s="38">
        <v>0</v>
      </c>
      <c r="H681" s="38">
        <v>11686</v>
      </c>
      <c r="I681" s="38">
        <v>11686</v>
      </c>
      <c r="J681" s="38">
        <v>31333</v>
      </c>
      <c r="K681" s="38">
        <v>0</v>
      </c>
      <c r="L681" s="38">
        <v>0</v>
      </c>
      <c r="M681" s="38">
        <v>112633</v>
      </c>
    </row>
    <row r="682" spans="1:13" x14ac:dyDescent="0.2">
      <c r="A682" s="42">
        <v>226801</v>
      </c>
      <c r="B682" s="38">
        <v>27549</v>
      </c>
      <c r="C682" s="38">
        <v>9</v>
      </c>
      <c r="D682" s="38">
        <v>26705569</v>
      </c>
      <c r="E682" s="38">
        <v>9487</v>
      </c>
      <c r="F682" s="38">
        <v>9130</v>
      </c>
      <c r="G682" s="38">
        <v>9772</v>
      </c>
      <c r="H682" s="38">
        <v>11686</v>
      </c>
      <c r="I682" s="38">
        <v>9772</v>
      </c>
      <c r="J682" s="38">
        <v>26705569</v>
      </c>
      <c r="K682" s="38">
        <v>9487</v>
      </c>
      <c r="L682" s="38">
        <v>27506736</v>
      </c>
      <c r="M682" s="38">
        <v>27650126</v>
      </c>
    </row>
    <row r="683" spans="1:13" x14ac:dyDescent="0.2">
      <c r="A683" s="42">
        <v>226901</v>
      </c>
      <c r="B683" s="38">
        <v>27549</v>
      </c>
      <c r="C683" s="38">
        <v>9</v>
      </c>
      <c r="D683" s="38">
        <v>5883500</v>
      </c>
      <c r="E683" s="38">
        <v>11650</v>
      </c>
      <c r="F683" s="38">
        <v>9130</v>
      </c>
      <c r="G683" s="38">
        <v>12000</v>
      </c>
      <c r="H683" s="38">
        <v>11686</v>
      </c>
      <c r="I683" s="38">
        <v>11686</v>
      </c>
      <c r="J683" s="38">
        <v>5883500</v>
      </c>
      <c r="K683" s="38">
        <v>11650</v>
      </c>
      <c r="L683" s="38">
        <v>5901325</v>
      </c>
      <c r="M683" s="38">
        <v>7075181</v>
      </c>
    </row>
    <row r="684" spans="1:13" x14ac:dyDescent="0.2">
      <c r="A684" s="42">
        <v>226903</v>
      </c>
      <c r="B684" s="38">
        <v>27549</v>
      </c>
      <c r="C684" s="38">
        <v>9</v>
      </c>
      <c r="D684" s="38">
        <v>108335192</v>
      </c>
      <c r="E684" s="38">
        <v>8010</v>
      </c>
      <c r="F684" s="38">
        <v>9130</v>
      </c>
      <c r="G684" s="38">
        <v>8250</v>
      </c>
      <c r="H684" s="38">
        <v>11686</v>
      </c>
      <c r="I684" s="38">
        <v>8250</v>
      </c>
      <c r="J684" s="38">
        <v>108335192</v>
      </c>
      <c r="K684" s="38">
        <v>8010</v>
      </c>
      <c r="L684" s="38">
        <v>111585248</v>
      </c>
      <c r="M684" s="38">
        <v>118449396</v>
      </c>
    </row>
    <row r="685" spans="1:13" x14ac:dyDescent="0.2">
      <c r="A685" s="42">
        <v>226905</v>
      </c>
      <c r="B685" s="38">
        <v>27549</v>
      </c>
      <c r="C685" s="38">
        <v>9</v>
      </c>
      <c r="D685" s="38">
        <v>4036385</v>
      </c>
      <c r="E685" s="38">
        <v>13455</v>
      </c>
      <c r="F685" s="38">
        <v>9130</v>
      </c>
      <c r="G685" s="38">
        <v>13858</v>
      </c>
      <c r="H685" s="38">
        <v>11686</v>
      </c>
      <c r="I685" s="38">
        <v>11686</v>
      </c>
      <c r="J685" s="38">
        <v>4036385</v>
      </c>
      <c r="K685" s="38">
        <v>13455</v>
      </c>
      <c r="L685" s="38">
        <v>4036385</v>
      </c>
      <c r="M685" s="38">
        <v>4357974</v>
      </c>
    </row>
    <row r="686" spans="1:13" x14ac:dyDescent="0.2">
      <c r="A686" s="42">
        <v>226906</v>
      </c>
      <c r="B686" s="38">
        <v>27549</v>
      </c>
      <c r="C686" s="38">
        <v>9</v>
      </c>
      <c r="D686" s="38">
        <v>10030902</v>
      </c>
      <c r="E686" s="38">
        <v>8956</v>
      </c>
      <c r="F686" s="38">
        <v>9130</v>
      </c>
      <c r="G686" s="38">
        <v>9225</v>
      </c>
      <c r="H686" s="38">
        <v>11686</v>
      </c>
      <c r="I686" s="38">
        <v>9225</v>
      </c>
      <c r="J686" s="38">
        <v>10030902</v>
      </c>
      <c r="K686" s="38">
        <v>8956</v>
      </c>
      <c r="L686" s="38">
        <v>10331829</v>
      </c>
      <c r="M686" s="38">
        <v>10776637</v>
      </c>
    </row>
    <row r="687" spans="1:13" x14ac:dyDescent="0.2">
      <c r="A687" s="42">
        <v>226907</v>
      </c>
      <c r="B687" s="38">
        <v>27549</v>
      </c>
      <c r="C687" s="38">
        <v>9</v>
      </c>
      <c r="D687" s="38">
        <v>10917226</v>
      </c>
      <c r="E687" s="38">
        <v>10917</v>
      </c>
      <c r="F687" s="38">
        <v>9130</v>
      </c>
      <c r="G687" s="38">
        <v>11245</v>
      </c>
      <c r="H687" s="38">
        <v>11686</v>
      </c>
      <c r="I687" s="38">
        <v>11245</v>
      </c>
      <c r="J687" s="38">
        <v>10917226</v>
      </c>
      <c r="K687" s="38">
        <v>10917</v>
      </c>
      <c r="L687" s="38">
        <v>11244743</v>
      </c>
      <c r="M687" s="38">
        <v>13319964</v>
      </c>
    </row>
    <row r="688" spans="1:13" x14ac:dyDescent="0.2">
      <c r="A688" s="42">
        <v>226908</v>
      </c>
      <c r="B688" s="38">
        <v>27549</v>
      </c>
      <c r="C688" s="38">
        <v>9</v>
      </c>
      <c r="D688" s="38">
        <v>3132620</v>
      </c>
      <c r="E688" s="38">
        <v>12874</v>
      </c>
      <c r="F688" s="38">
        <v>9130</v>
      </c>
      <c r="G688" s="38">
        <v>13260</v>
      </c>
      <c r="H688" s="38">
        <v>11686</v>
      </c>
      <c r="I688" s="38">
        <v>11686</v>
      </c>
      <c r="J688" s="38">
        <v>3132620</v>
      </c>
      <c r="K688" s="38">
        <v>12874</v>
      </c>
      <c r="L688" s="38">
        <v>3132620</v>
      </c>
      <c r="M688" s="38">
        <v>3265746</v>
      </c>
    </row>
    <row r="689" spans="1:13" x14ac:dyDescent="0.2">
      <c r="A689" s="42">
        <v>226950</v>
      </c>
      <c r="B689" s="38">
        <v>27549</v>
      </c>
      <c r="C689" s="38">
        <v>9</v>
      </c>
      <c r="D689" s="38">
        <v>53000</v>
      </c>
      <c r="E689" s="38">
        <v>0</v>
      </c>
      <c r="F689" s="38">
        <v>9130</v>
      </c>
      <c r="G689" s="38">
        <v>0</v>
      </c>
      <c r="H689" s="38">
        <v>11686</v>
      </c>
      <c r="I689" s="38">
        <v>11686</v>
      </c>
      <c r="J689" s="38">
        <v>53000</v>
      </c>
      <c r="K689" s="38">
        <v>0</v>
      </c>
      <c r="L689" s="38">
        <v>0</v>
      </c>
      <c r="M689" s="38">
        <v>149075</v>
      </c>
    </row>
    <row r="690" spans="1:13" x14ac:dyDescent="0.2">
      <c r="A690" s="42">
        <v>227622</v>
      </c>
      <c r="B690" s="38">
        <v>27549</v>
      </c>
      <c r="C690" s="38">
        <v>9</v>
      </c>
      <c r="D690" s="38">
        <v>4056384</v>
      </c>
      <c r="E690" s="38">
        <v>4420</v>
      </c>
      <c r="F690" s="38">
        <v>9130</v>
      </c>
      <c r="G690" s="38">
        <v>4553</v>
      </c>
      <c r="H690" s="38">
        <v>11686</v>
      </c>
      <c r="I690" s="38">
        <v>4553</v>
      </c>
      <c r="J690" s="38">
        <v>4056384</v>
      </c>
      <c r="K690" s="38">
        <v>4420</v>
      </c>
      <c r="L690" s="38">
        <v>4178076</v>
      </c>
      <c r="M690" s="38">
        <v>4861277</v>
      </c>
    </row>
    <row r="691" spans="1:13" x14ac:dyDescent="0.2">
      <c r="A691" s="42">
        <v>227803</v>
      </c>
      <c r="B691" s="38">
        <v>27549</v>
      </c>
      <c r="C691" s="38">
        <v>9</v>
      </c>
      <c r="D691" s="38">
        <v>18289805</v>
      </c>
      <c r="E691" s="38">
        <v>10260</v>
      </c>
      <c r="F691" s="38">
        <v>9130</v>
      </c>
      <c r="G691" s="38">
        <v>10568</v>
      </c>
      <c r="H691" s="38">
        <v>11686</v>
      </c>
      <c r="I691" s="38">
        <v>10568</v>
      </c>
      <c r="J691" s="38">
        <v>18289805</v>
      </c>
      <c r="K691" s="38">
        <v>10260</v>
      </c>
      <c r="L691" s="38">
        <v>18838499</v>
      </c>
      <c r="M691" s="38">
        <v>19319297</v>
      </c>
    </row>
    <row r="692" spans="1:13" x14ac:dyDescent="0.2">
      <c r="A692" s="42">
        <v>227804</v>
      </c>
      <c r="B692" s="38">
        <v>27549</v>
      </c>
      <c r="C692" s="38">
        <v>9</v>
      </c>
      <c r="D692" s="38">
        <v>9328633</v>
      </c>
      <c r="E692" s="38">
        <v>9553</v>
      </c>
      <c r="F692" s="38">
        <v>9130</v>
      </c>
      <c r="G692" s="38">
        <v>9839</v>
      </c>
      <c r="H692" s="38">
        <v>11686</v>
      </c>
      <c r="I692" s="38">
        <v>9839</v>
      </c>
      <c r="J692" s="38">
        <v>9328633</v>
      </c>
      <c r="K692" s="38">
        <v>9553</v>
      </c>
      <c r="L692" s="38">
        <v>9608492</v>
      </c>
      <c r="M692" s="38">
        <v>9648136</v>
      </c>
    </row>
    <row r="693" spans="1:13" x14ac:dyDescent="0.2">
      <c r="A693" s="42">
        <v>227805</v>
      </c>
      <c r="B693" s="38">
        <v>27549</v>
      </c>
      <c r="C693" s="38">
        <v>9</v>
      </c>
      <c r="D693" s="38">
        <v>3400653</v>
      </c>
      <c r="E693" s="38">
        <v>10166</v>
      </c>
      <c r="F693" s="38">
        <v>9130</v>
      </c>
      <c r="G693" s="38">
        <v>10471</v>
      </c>
      <c r="H693" s="38">
        <v>11686</v>
      </c>
      <c r="I693" s="38">
        <v>10471</v>
      </c>
      <c r="J693" s="38">
        <v>3400653</v>
      </c>
      <c r="K693" s="38">
        <v>10166</v>
      </c>
      <c r="L693" s="38">
        <v>3502672</v>
      </c>
      <c r="M693" s="38">
        <v>3640314</v>
      </c>
    </row>
    <row r="694" spans="1:13" x14ac:dyDescent="0.2">
      <c r="A694" s="42">
        <v>227806</v>
      </c>
      <c r="B694" s="38">
        <v>27549</v>
      </c>
      <c r="C694" s="38">
        <v>9</v>
      </c>
      <c r="D694" s="38">
        <v>10051421</v>
      </c>
      <c r="E694" s="38">
        <v>17536</v>
      </c>
      <c r="F694" s="38">
        <v>9130</v>
      </c>
      <c r="G694" s="38">
        <v>18062</v>
      </c>
      <c r="H694" s="38">
        <v>11686</v>
      </c>
      <c r="I694" s="38">
        <v>11686</v>
      </c>
      <c r="J694" s="38">
        <v>10051421</v>
      </c>
      <c r="K694" s="38">
        <v>17536</v>
      </c>
      <c r="L694" s="38">
        <v>10051421</v>
      </c>
      <c r="M694" s="38">
        <v>9270316</v>
      </c>
    </row>
    <row r="695" spans="1:13" x14ac:dyDescent="0.2">
      <c r="A695" s="42">
        <v>227814</v>
      </c>
      <c r="B695" s="38">
        <v>27549</v>
      </c>
      <c r="C695" s="38">
        <v>9</v>
      </c>
      <c r="D695" s="38">
        <v>2880897</v>
      </c>
      <c r="E695" s="38">
        <v>8200</v>
      </c>
      <c r="F695" s="38">
        <v>9130</v>
      </c>
      <c r="G695" s="38">
        <v>8446</v>
      </c>
      <c r="H695" s="38">
        <v>11686</v>
      </c>
      <c r="I695" s="38">
        <v>8446</v>
      </c>
      <c r="J695" s="38">
        <v>2880897</v>
      </c>
      <c r="K695" s="38">
        <v>8200</v>
      </c>
      <c r="L695" s="38">
        <v>2967324</v>
      </c>
      <c r="M695" s="38">
        <v>2978993</v>
      </c>
    </row>
    <row r="696" spans="1:13" x14ac:dyDescent="0.2">
      <c r="A696" s="42">
        <v>227816</v>
      </c>
      <c r="B696" s="38">
        <v>27549</v>
      </c>
      <c r="C696" s="38">
        <v>9</v>
      </c>
      <c r="D696" s="38">
        <v>39718169</v>
      </c>
      <c r="E696" s="38">
        <v>10236</v>
      </c>
      <c r="F696" s="38">
        <v>9130</v>
      </c>
      <c r="G696" s="38">
        <v>10543</v>
      </c>
      <c r="H696" s="38">
        <v>11686</v>
      </c>
      <c r="I696" s="38">
        <v>10543</v>
      </c>
      <c r="J696" s="38">
        <v>39718169</v>
      </c>
      <c r="K696" s="38">
        <v>10236</v>
      </c>
      <c r="L696" s="38">
        <v>40909714</v>
      </c>
      <c r="M696" s="38">
        <v>41332403</v>
      </c>
    </row>
    <row r="697" spans="1:13" x14ac:dyDescent="0.2">
      <c r="A697" s="42">
        <v>227817</v>
      </c>
      <c r="B697" s="38">
        <v>27549</v>
      </c>
      <c r="C697" s="38">
        <v>9</v>
      </c>
      <c r="D697" s="38">
        <v>4872121</v>
      </c>
      <c r="E697" s="38">
        <v>10836</v>
      </c>
      <c r="F697" s="38">
        <v>9130</v>
      </c>
      <c r="G697" s="38">
        <v>11161</v>
      </c>
      <c r="H697" s="38">
        <v>11686</v>
      </c>
      <c r="I697" s="38">
        <v>11161</v>
      </c>
      <c r="J697" s="38">
        <v>4872121</v>
      </c>
      <c r="K697" s="38">
        <v>10836</v>
      </c>
      <c r="L697" s="38">
        <v>5018285</v>
      </c>
      <c r="M697" s="38">
        <v>5120678</v>
      </c>
    </row>
    <row r="698" spans="1:13" x14ac:dyDescent="0.2">
      <c r="A698" s="42">
        <v>227819</v>
      </c>
      <c r="B698" s="38">
        <v>27549</v>
      </c>
      <c r="C698" s="38">
        <v>9</v>
      </c>
      <c r="D698" s="38">
        <v>2643113</v>
      </c>
      <c r="E698" s="38">
        <v>10129</v>
      </c>
      <c r="F698" s="38">
        <v>9130</v>
      </c>
      <c r="G698" s="38">
        <v>10433</v>
      </c>
      <c r="H698" s="38">
        <v>11686</v>
      </c>
      <c r="I698" s="38">
        <v>10433</v>
      </c>
      <c r="J698" s="38">
        <v>2643113</v>
      </c>
      <c r="K698" s="38">
        <v>10129</v>
      </c>
      <c r="L698" s="38">
        <v>2722406</v>
      </c>
      <c r="M698" s="38">
        <v>2785713</v>
      </c>
    </row>
    <row r="699" spans="1:13" x14ac:dyDescent="0.2">
      <c r="A699" s="42">
        <v>227820</v>
      </c>
      <c r="B699" s="38">
        <v>27549</v>
      </c>
      <c r="C699" s="38">
        <v>9</v>
      </c>
      <c r="D699" s="38">
        <v>272288302</v>
      </c>
      <c r="E699" s="38">
        <v>10406</v>
      </c>
      <c r="F699" s="38">
        <v>9130</v>
      </c>
      <c r="G699" s="38">
        <v>10718</v>
      </c>
      <c r="H699" s="38">
        <v>11686</v>
      </c>
      <c r="I699" s="38">
        <v>10718</v>
      </c>
      <c r="J699" s="38">
        <v>272288302</v>
      </c>
      <c r="K699" s="38">
        <v>10406</v>
      </c>
      <c r="L699" s="38">
        <v>280456951</v>
      </c>
      <c r="M699" s="38">
        <v>283315878</v>
      </c>
    </row>
    <row r="700" spans="1:13" x14ac:dyDescent="0.2">
      <c r="A700" s="42">
        <v>227821</v>
      </c>
      <c r="B700" s="38">
        <v>27549</v>
      </c>
      <c r="C700" s="38">
        <v>9</v>
      </c>
      <c r="D700" s="38">
        <v>3885545</v>
      </c>
      <c r="E700" s="38">
        <v>9031</v>
      </c>
      <c r="F700" s="38">
        <v>9130</v>
      </c>
      <c r="G700" s="38">
        <v>9302</v>
      </c>
      <c r="H700" s="38">
        <v>11686</v>
      </c>
      <c r="I700" s="38">
        <v>9302</v>
      </c>
      <c r="J700" s="38">
        <v>3885545</v>
      </c>
      <c r="K700" s="38">
        <v>9031</v>
      </c>
      <c r="L700" s="38">
        <v>4002112</v>
      </c>
      <c r="M700" s="38">
        <v>4036080</v>
      </c>
    </row>
    <row r="701" spans="1:13" x14ac:dyDescent="0.2">
      <c r="A701" s="42">
        <v>227824</v>
      </c>
      <c r="B701" s="38">
        <v>27549</v>
      </c>
      <c r="C701" s="38">
        <v>9</v>
      </c>
      <c r="D701" s="38">
        <v>9040309</v>
      </c>
      <c r="E701" s="38">
        <v>10199</v>
      </c>
      <c r="F701" s="38">
        <v>9130</v>
      </c>
      <c r="G701" s="38">
        <v>10505</v>
      </c>
      <c r="H701" s="38">
        <v>11686</v>
      </c>
      <c r="I701" s="38">
        <v>10505</v>
      </c>
      <c r="J701" s="38">
        <v>9040309</v>
      </c>
      <c r="K701" s="38">
        <v>10199</v>
      </c>
      <c r="L701" s="38">
        <v>9311518</v>
      </c>
      <c r="M701" s="38">
        <v>9532110</v>
      </c>
    </row>
    <row r="702" spans="1:13" x14ac:dyDescent="0.2">
      <c r="A702" s="42">
        <v>227825</v>
      </c>
      <c r="B702" s="38">
        <v>27549</v>
      </c>
      <c r="C702" s="38">
        <v>9</v>
      </c>
      <c r="D702" s="38">
        <v>18605276</v>
      </c>
      <c r="E702" s="38">
        <v>10894</v>
      </c>
      <c r="F702" s="38">
        <v>9130</v>
      </c>
      <c r="G702" s="38">
        <v>11220</v>
      </c>
      <c r="H702" s="38">
        <v>11686</v>
      </c>
      <c r="I702" s="38">
        <v>11220</v>
      </c>
      <c r="J702" s="38">
        <v>18605276</v>
      </c>
      <c r="K702" s="38">
        <v>10894</v>
      </c>
      <c r="L702" s="38">
        <v>19163435</v>
      </c>
      <c r="M702" s="38">
        <v>19665388</v>
      </c>
    </row>
    <row r="703" spans="1:13" x14ac:dyDescent="0.2">
      <c r="A703" s="42">
        <v>227826</v>
      </c>
      <c r="B703" s="38">
        <v>27549</v>
      </c>
      <c r="C703" s="38">
        <v>9</v>
      </c>
      <c r="D703" s="38">
        <v>3650199</v>
      </c>
      <c r="E703" s="38">
        <v>9708</v>
      </c>
      <c r="F703" s="38">
        <v>9130</v>
      </c>
      <c r="G703" s="38">
        <v>10000</v>
      </c>
      <c r="H703" s="38">
        <v>11686</v>
      </c>
      <c r="I703" s="38">
        <v>10000</v>
      </c>
      <c r="J703" s="38">
        <v>3650199</v>
      </c>
      <c r="K703" s="38">
        <v>9708</v>
      </c>
      <c r="L703" s="38">
        <v>3759705</v>
      </c>
      <c r="M703" s="38">
        <v>3823346</v>
      </c>
    </row>
    <row r="704" spans="1:13" x14ac:dyDescent="0.2">
      <c r="A704" s="42">
        <v>227827</v>
      </c>
      <c r="B704" s="38">
        <v>27549</v>
      </c>
      <c r="C704" s="38">
        <v>9</v>
      </c>
      <c r="D704" s="38">
        <v>4272862</v>
      </c>
      <c r="E704" s="38">
        <v>9775</v>
      </c>
      <c r="F704" s="38">
        <v>9130</v>
      </c>
      <c r="G704" s="38">
        <v>10068</v>
      </c>
      <c r="H704" s="38">
        <v>11686</v>
      </c>
      <c r="I704" s="38">
        <v>10068</v>
      </c>
      <c r="J704" s="38">
        <v>4272862</v>
      </c>
      <c r="K704" s="38">
        <v>9775</v>
      </c>
      <c r="L704" s="38">
        <v>4401048</v>
      </c>
      <c r="M704" s="38">
        <v>4708914</v>
      </c>
    </row>
    <row r="705" spans="1:13" x14ac:dyDescent="0.2">
      <c r="A705" s="42">
        <v>227828</v>
      </c>
      <c r="B705" s="38">
        <v>27549</v>
      </c>
      <c r="C705" s="38">
        <v>9</v>
      </c>
      <c r="D705" s="38">
        <v>0</v>
      </c>
      <c r="E705" s="38">
        <v>0</v>
      </c>
      <c r="F705" s="38">
        <v>9130</v>
      </c>
      <c r="G705" s="38">
        <v>0</v>
      </c>
      <c r="H705" s="38">
        <v>11686</v>
      </c>
      <c r="I705" s="38">
        <v>11686</v>
      </c>
      <c r="J705" s="38">
        <v>0</v>
      </c>
      <c r="K705" s="38">
        <v>0</v>
      </c>
      <c r="L705" s="38">
        <v>0</v>
      </c>
      <c r="M705" s="38">
        <v>0</v>
      </c>
    </row>
    <row r="706" spans="1:13" x14ac:dyDescent="0.2">
      <c r="A706" s="42">
        <v>227829</v>
      </c>
      <c r="B706" s="38">
        <v>27549</v>
      </c>
      <c r="C706" s="38">
        <v>9</v>
      </c>
      <c r="D706" s="38">
        <v>4492107</v>
      </c>
      <c r="E706" s="38">
        <v>8751</v>
      </c>
      <c r="F706" s="38">
        <v>9130</v>
      </c>
      <c r="G706" s="38">
        <v>9014</v>
      </c>
      <c r="H706" s="38">
        <v>11686</v>
      </c>
      <c r="I706" s="38">
        <v>9014</v>
      </c>
      <c r="J706" s="38">
        <v>4492107</v>
      </c>
      <c r="K706" s="38">
        <v>8751</v>
      </c>
      <c r="L706" s="38">
        <v>4626870</v>
      </c>
      <c r="M706" s="38">
        <v>4625523</v>
      </c>
    </row>
    <row r="707" spans="1:13" x14ac:dyDescent="0.2">
      <c r="A707" s="42">
        <v>227901</v>
      </c>
      <c r="B707" s="38">
        <v>27549</v>
      </c>
      <c r="C707" s="38">
        <v>9</v>
      </c>
      <c r="D707" s="38">
        <v>636317579</v>
      </c>
      <c r="E707" s="38">
        <v>8844</v>
      </c>
      <c r="F707" s="38">
        <v>9130</v>
      </c>
      <c r="G707" s="38">
        <v>9109</v>
      </c>
      <c r="H707" s="38">
        <v>11686</v>
      </c>
      <c r="I707" s="38">
        <v>9109</v>
      </c>
      <c r="J707" s="38">
        <v>636317579</v>
      </c>
      <c r="K707" s="38">
        <v>8844</v>
      </c>
      <c r="L707" s="38">
        <v>655407106</v>
      </c>
      <c r="M707" s="38">
        <v>714327766</v>
      </c>
    </row>
    <row r="708" spans="1:13" x14ac:dyDescent="0.2">
      <c r="A708" s="42">
        <v>227904</v>
      </c>
      <c r="B708" s="38">
        <v>27549</v>
      </c>
      <c r="C708" s="38">
        <v>9</v>
      </c>
      <c r="D708" s="38">
        <v>215221275</v>
      </c>
      <c r="E708" s="38">
        <v>8907</v>
      </c>
      <c r="F708" s="38">
        <v>9130</v>
      </c>
      <c r="G708" s="38">
        <v>9175</v>
      </c>
      <c r="H708" s="38">
        <v>11686</v>
      </c>
      <c r="I708" s="38">
        <v>9175</v>
      </c>
      <c r="J708" s="38">
        <v>215221275</v>
      </c>
      <c r="K708" s="38">
        <v>8907</v>
      </c>
      <c r="L708" s="38">
        <v>221677913</v>
      </c>
      <c r="M708" s="38">
        <v>222704283</v>
      </c>
    </row>
    <row r="709" spans="1:13" x14ac:dyDescent="0.2">
      <c r="A709" s="42">
        <v>227905</v>
      </c>
      <c r="B709" s="38">
        <v>27549</v>
      </c>
      <c r="C709" s="38">
        <v>9</v>
      </c>
      <c r="D709" s="38">
        <v>1403818</v>
      </c>
      <c r="E709" s="38">
        <v>10291</v>
      </c>
      <c r="F709" s="38">
        <v>9130</v>
      </c>
      <c r="G709" s="38">
        <v>10600</v>
      </c>
      <c r="H709" s="38">
        <v>11686</v>
      </c>
      <c r="I709" s="38">
        <v>10600</v>
      </c>
      <c r="J709" s="38">
        <v>1403818</v>
      </c>
      <c r="K709" s="38">
        <v>10291</v>
      </c>
      <c r="L709" s="38">
        <v>1445933</v>
      </c>
      <c r="M709" s="38">
        <v>1438256</v>
      </c>
    </row>
    <row r="710" spans="1:13" x14ac:dyDescent="0.2">
      <c r="A710" s="42">
        <v>227906</v>
      </c>
      <c r="B710" s="38">
        <v>27549</v>
      </c>
      <c r="C710" s="38">
        <v>9</v>
      </c>
      <c r="D710" s="38">
        <v>8011947</v>
      </c>
      <c r="E710" s="38">
        <v>15139</v>
      </c>
      <c r="F710" s="38">
        <v>9130</v>
      </c>
      <c r="G710" s="38">
        <v>15593</v>
      </c>
      <c r="H710" s="38">
        <v>11686</v>
      </c>
      <c r="I710" s="38">
        <v>11686</v>
      </c>
      <c r="J710" s="38">
        <v>8011947</v>
      </c>
      <c r="K710" s="38">
        <v>15139</v>
      </c>
      <c r="L710" s="38">
        <v>8011947</v>
      </c>
      <c r="M710" s="38">
        <v>8011941</v>
      </c>
    </row>
    <row r="711" spans="1:13" x14ac:dyDescent="0.2">
      <c r="A711" s="42">
        <v>227907</v>
      </c>
      <c r="B711" s="38">
        <v>27549</v>
      </c>
      <c r="C711" s="38">
        <v>9</v>
      </c>
      <c r="D711" s="38">
        <v>72900877</v>
      </c>
      <c r="E711" s="38">
        <v>8117</v>
      </c>
      <c r="F711" s="38">
        <v>9130</v>
      </c>
      <c r="G711" s="38">
        <v>8361</v>
      </c>
      <c r="H711" s="38">
        <v>11686</v>
      </c>
      <c r="I711" s="38">
        <v>8361</v>
      </c>
      <c r="J711" s="38">
        <v>72900877</v>
      </c>
      <c r="K711" s="38">
        <v>8117</v>
      </c>
      <c r="L711" s="38">
        <v>75087903</v>
      </c>
      <c r="M711" s="38">
        <v>78670853</v>
      </c>
    </row>
    <row r="712" spans="1:13" x14ac:dyDescent="0.2">
      <c r="A712" s="42">
        <v>227909</v>
      </c>
      <c r="B712" s="38">
        <v>27549</v>
      </c>
      <c r="C712" s="38">
        <v>9</v>
      </c>
      <c r="D712" s="38">
        <v>57634910</v>
      </c>
      <c r="E712" s="38">
        <v>7368</v>
      </c>
      <c r="F712" s="38">
        <v>9130</v>
      </c>
      <c r="G712" s="38">
        <v>7589</v>
      </c>
      <c r="H712" s="38">
        <v>11686</v>
      </c>
      <c r="I712" s="38">
        <v>7589</v>
      </c>
      <c r="J712" s="38">
        <v>57634910</v>
      </c>
      <c r="K712" s="38">
        <v>7368</v>
      </c>
      <c r="L712" s="38">
        <v>59363958</v>
      </c>
      <c r="M712" s="38">
        <v>64656485</v>
      </c>
    </row>
    <row r="713" spans="1:13" x14ac:dyDescent="0.2">
      <c r="A713" s="42">
        <v>227910</v>
      </c>
      <c r="B713" s="38">
        <v>27549</v>
      </c>
      <c r="C713" s="38">
        <v>9</v>
      </c>
      <c r="D713" s="38">
        <v>97480650</v>
      </c>
      <c r="E713" s="38">
        <v>9774</v>
      </c>
      <c r="F713" s="38">
        <v>9130</v>
      </c>
      <c r="G713" s="38">
        <v>10067</v>
      </c>
      <c r="H713" s="38">
        <v>11686</v>
      </c>
      <c r="I713" s="38">
        <v>10067</v>
      </c>
      <c r="J713" s="38">
        <v>97480650</v>
      </c>
      <c r="K713" s="38">
        <v>9774</v>
      </c>
      <c r="L713" s="38">
        <v>100405069</v>
      </c>
      <c r="M713" s="38">
        <v>97650304</v>
      </c>
    </row>
    <row r="714" spans="1:13" x14ac:dyDescent="0.2">
      <c r="A714" s="42">
        <v>227912</v>
      </c>
      <c r="B714" s="38">
        <v>27549</v>
      </c>
      <c r="C714" s="38">
        <v>9</v>
      </c>
      <c r="D714" s="38">
        <v>13040318</v>
      </c>
      <c r="E714" s="38">
        <v>8841</v>
      </c>
      <c r="F714" s="38">
        <v>9130</v>
      </c>
      <c r="G714" s="38">
        <v>9106</v>
      </c>
      <c r="H714" s="38">
        <v>11686</v>
      </c>
      <c r="I714" s="38">
        <v>9106</v>
      </c>
      <c r="J714" s="38">
        <v>13040318</v>
      </c>
      <c r="K714" s="38">
        <v>8841</v>
      </c>
      <c r="L714" s="38">
        <v>13431528</v>
      </c>
      <c r="M714" s="38">
        <v>13830968</v>
      </c>
    </row>
    <row r="715" spans="1:13" x14ac:dyDescent="0.2">
      <c r="A715" s="42">
        <v>227913</v>
      </c>
      <c r="B715" s="38">
        <v>27549</v>
      </c>
      <c r="C715" s="38">
        <v>9</v>
      </c>
      <c r="D715" s="38">
        <v>76399965</v>
      </c>
      <c r="E715" s="38">
        <v>7349</v>
      </c>
      <c r="F715" s="38">
        <v>9130</v>
      </c>
      <c r="G715" s="38">
        <v>7569</v>
      </c>
      <c r="H715" s="38">
        <v>11686</v>
      </c>
      <c r="I715" s="38">
        <v>7569</v>
      </c>
      <c r="J715" s="38">
        <v>76399965</v>
      </c>
      <c r="K715" s="38">
        <v>7349</v>
      </c>
      <c r="L715" s="38">
        <v>78691964</v>
      </c>
      <c r="M715" s="38">
        <v>85185446</v>
      </c>
    </row>
    <row r="716" spans="1:13" x14ac:dyDescent="0.2">
      <c r="A716" s="42">
        <v>227950</v>
      </c>
      <c r="B716" s="38">
        <v>27549</v>
      </c>
      <c r="C716" s="38">
        <v>9</v>
      </c>
      <c r="D716" s="38">
        <v>111667</v>
      </c>
      <c r="E716" s="38">
        <v>0</v>
      </c>
      <c r="F716" s="38">
        <v>9130</v>
      </c>
      <c r="G716" s="38">
        <v>0</v>
      </c>
      <c r="H716" s="38">
        <v>11686</v>
      </c>
      <c r="I716" s="38">
        <v>11686</v>
      </c>
      <c r="J716" s="38">
        <v>111667</v>
      </c>
      <c r="K716" s="38">
        <v>0</v>
      </c>
      <c r="L716" s="38">
        <v>0</v>
      </c>
      <c r="M716" s="38">
        <v>309487</v>
      </c>
    </row>
    <row r="717" spans="1:13" x14ac:dyDescent="0.2">
      <c r="A717" s="42">
        <v>228901</v>
      </c>
      <c r="B717" s="38">
        <v>27549</v>
      </c>
      <c r="C717" s="38">
        <v>9</v>
      </c>
      <c r="D717" s="38">
        <v>7763300</v>
      </c>
      <c r="E717" s="38">
        <v>11090</v>
      </c>
      <c r="F717" s="38">
        <v>9130</v>
      </c>
      <c r="G717" s="38">
        <v>11423</v>
      </c>
      <c r="H717" s="38">
        <v>11686</v>
      </c>
      <c r="I717" s="38">
        <v>11423</v>
      </c>
      <c r="J717" s="38">
        <v>7763300</v>
      </c>
      <c r="K717" s="38">
        <v>11090</v>
      </c>
      <c r="L717" s="38">
        <v>7996199</v>
      </c>
      <c r="M717" s="38">
        <v>8079682</v>
      </c>
    </row>
    <row r="718" spans="1:13" x14ac:dyDescent="0.2">
      <c r="A718" s="42">
        <v>228903</v>
      </c>
      <c r="B718" s="38">
        <v>27549</v>
      </c>
      <c r="C718" s="38">
        <v>9</v>
      </c>
      <c r="D718" s="38">
        <v>11495138</v>
      </c>
      <c r="E718" s="38">
        <v>10431</v>
      </c>
      <c r="F718" s="38">
        <v>9130</v>
      </c>
      <c r="G718" s="38">
        <v>10744</v>
      </c>
      <c r="H718" s="38">
        <v>11686</v>
      </c>
      <c r="I718" s="38">
        <v>10744</v>
      </c>
      <c r="J718" s="38">
        <v>11495138</v>
      </c>
      <c r="K718" s="38">
        <v>10431</v>
      </c>
      <c r="L718" s="38">
        <v>11839992</v>
      </c>
      <c r="M718" s="38">
        <v>12893807</v>
      </c>
    </row>
    <row r="719" spans="1:13" x14ac:dyDescent="0.2">
      <c r="A719" s="42">
        <v>228904</v>
      </c>
      <c r="B719" s="38">
        <v>27549</v>
      </c>
      <c r="C719" s="38">
        <v>9</v>
      </c>
      <c r="D719" s="38">
        <v>1721915</v>
      </c>
      <c r="E719" s="38">
        <v>15095</v>
      </c>
      <c r="F719" s="38">
        <v>9130</v>
      </c>
      <c r="G719" s="38">
        <v>15548</v>
      </c>
      <c r="H719" s="38">
        <v>11686</v>
      </c>
      <c r="I719" s="38">
        <v>11686</v>
      </c>
      <c r="J719" s="38">
        <v>1721915</v>
      </c>
      <c r="K719" s="38">
        <v>15095</v>
      </c>
      <c r="L719" s="38">
        <v>1721915</v>
      </c>
      <c r="M719" s="38">
        <v>2004169</v>
      </c>
    </row>
    <row r="720" spans="1:13" x14ac:dyDescent="0.2">
      <c r="A720" s="42">
        <v>228905</v>
      </c>
      <c r="B720" s="38">
        <v>27549</v>
      </c>
      <c r="C720" s="38">
        <v>9</v>
      </c>
      <c r="D720" s="38">
        <v>2173962</v>
      </c>
      <c r="E720" s="38">
        <v>11533</v>
      </c>
      <c r="F720" s="38">
        <v>9130</v>
      </c>
      <c r="G720" s="38">
        <v>11879</v>
      </c>
      <c r="H720" s="38">
        <v>11686</v>
      </c>
      <c r="I720" s="38">
        <v>11686</v>
      </c>
      <c r="J720" s="38">
        <v>2173962</v>
      </c>
      <c r="K720" s="38">
        <v>11533</v>
      </c>
      <c r="L720" s="38">
        <v>2202772</v>
      </c>
      <c r="M720" s="38">
        <v>2466442</v>
      </c>
    </row>
    <row r="721" spans="1:13" x14ac:dyDescent="0.2">
      <c r="A721" s="42">
        <v>229901</v>
      </c>
      <c r="B721" s="38">
        <v>27549</v>
      </c>
      <c r="C721" s="38">
        <v>9</v>
      </c>
      <c r="D721" s="38">
        <v>5032292</v>
      </c>
      <c r="E721" s="38">
        <v>11183</v>
      </c>
      <c r="F721" s="38">
        <v>9130</v>
      </c>
      <c r="G721" s="38">
        <v>11518</v>
      </c>
      <c r="H721" s="38">
        <v>11686</v>
      </c>
      <c r="I721" s="38">
        <v>11518</v>
      </c>
      <c r="J721" s="38">
        <v>5032292</v>
      </c>
      <c r="K721" s="38">
        <v>11183</v>
      </c>
      <c r="L721" s="38">
        <v>5183261</v>
      </c>
      <c r="M721" s="38">
        <v>5674610</v>
      </c>
    </row>
    <row r="722" spans="1:13" x14ac:dyDescent="0.2">
      <c r="A722" s="42">
        <v>229903</v>
      </c>
      <c r="B722" s="38">
        <v>27549</v>
      </c>
      <c r="C722" s="38">
        <v>9</v>
      </c>
      <c r="D722" s="38">
        <v>12624627</v>
      </c>
      <c r="E722" s="38">
        <v>10355</v>
      </c>
      <c r="F722" s="38">
        <v>9130</v>
      </c>
      <c r="G722" s="38">
        <v>10666</v>
      </c>
      <c r="H722" s="38">
        <v>11686</v>
      </c>
      <c r="I722" s="38">
        <v>10666</v>
      </c>
      <c r="J722" s="38">
        <v>12624627</v>
      </c>
      <c r="K722" s="38">
        <v>10355</v>
      </c>
      <c r="L722" s="38">
        <v>13003366</v>
      </c>
      <c r="M722" s="38">
        <v>12796680</v>
      </c>
    </row>
    <row r="723" spans="1:13" x14ac:dyDescent="0.2">
      <c r="A723" s="42">
        <v>229904</v>
      </c>
      <c r="B723" s="38">
        <v>27549</v>
      </c>
      <c r="C723" s="38">
        <v>9</v>
      </c>
      <c r="D723" s="38">
        <v>12097764</v>
      </c>
      <c r="E723" s="38">
        <v>10209</v>
      </c>
      <c r="F723" s="38">
        <v>9130</v>
      </c>
      <c r="G723" s="38">
        <v>10515</v>
      </c>
      <c r="H723" s="38">
        <v>11686</v>
      </c>
      <c r="I723" s="38">
        <v>10515</v>
      </c>
      <c r="J723" s="38">
        <v>12097764</v>
      </c>
      <c r="K723" s="38">
        <v>10209</v>
      </c>
      <c r="L723" s="38">
        <v>12460697</v>
      </c>
      <c r="M723" s="38">
        <v>12886580</v>
      </c>
    </row>
    <row r="724" spans="1:13" x14ac:dyDescent="0.2">
      <c r="A724" s="42">
        <v>229905</v>
      </c>
      <c r="B724" s="38">
        <v>27549</v>
      </c>
      <c r="C724" s="38">
        <v>9</v>
      </c>
      <c r="D724" s="38">
        <v>4295398</v>
      </c>
      <c r="E724" s="38">
        <v>12343</v>
      </c>
      <c r="F724" s="38">
        <v>9130</v>
      </c>
      <c r="G724" s="38">
        <v>12713</v>
      </c>
      <c r="H724" s="38">
        <v>11686</v>
      </c>
      <c r="I724" s="38">
        <v>11686</v>
      </c>
      <c r="J724" s="38">
        <v>4295398</v>
      </c>
      <c r="K724" s="38">
        <v>12343</v>
      </c>
      <c r="L724" s="38">
        <v>4295398</v>
      </c>
      <c r="M724" s="38">
        <v>4733950</v>
      </c>
    </row>
    <row r="725" spans="1:13" x14ac:dyDescent="0.2">
      <c r="A725" s="42">
        <v>229906</v>
      </c>
      <c r="B725" s="38">
        <v>27549</v>
      </c>
      <c r="C725" s="38">
        <v>9</v>
      </c>
      <c r="D725" s="38">
        <v>2305638</v>
      </c>
      <c r="E725" s="38">
        <v>11440</v>
      </c>
      <c r="F725" s="38">
        <v>9130</v>
      </c>
      <c r="G725" s="38">
        <v>11783</v>
      </c>
      <c r="H725" s="38">
        <v>11686</v>
      </c>
      <c r="I725" s="38">
        <v>11686</v>
      </c>
      <c r="J725" s="38">
        <v>2305638</v>
      </c>
      <c r="K725" s="38">
        <v>11440</v>
      </c>
      <c r="L725" s="38">
        <v>2355155</v>
      </c>
      <c r="M725" s="38">
        <v>2667482</v>
      </c>
    </row>
    <row r="726" spans="1:13" x14ac:dyDescent="0.2">
      <c r="A726" s="42">
        <v>230901</v>
      </c>
      <c r="B726" s="38">
        <v>27549</v>
      </c>
      <c r="C726" s="38">
        <v>9</v>
      </c>
      <c r="D726" s="38">
        <v>6893033</v>
      </c>
      <c r="E726" s="38">
        <v>10480</v>
      </c>
      <c r="F726" s="38">
        <v>9130</v>
      </c>
      <c r="G726" s="38">
        <v>10794</v>
      </c>
      <c r="H726" s="38">
        <v>11686</v>
      </c>
      <c r="I726" s="38">
        <v>10794</v>
      </c>
      <c r="J726" s="38">
        <v>6893033</v>
      </c>
      <c r="K726" s="38">
        <v>10480</v>
      </c>
      <c r="L726" s="38">
        <v>7099824</v>
      </c>
      <c r="M726" s="38">
        <v>7688149</v>
      </c>
    </row>
    <row r="727" spans="1:13" x14ac:dyDescent="0.2">
      <c r="A727" s="42">
        <v>230902</v>
      </c>
      <c r="B727" s="38">
        <v>27549</v>
      </c>
      <c r="C727" s="38">
        <v>9</v>
      </c>
      <c r="D727" s="38">
        <v>22181621</v>
      </c>
      <c r="E727" s="38">
        <v>9623</v>
      </c>
      <c r="F727" s="38">
        <v>9130</v>
      </c>
      <c r="G727" s="38">
        <v>9912</v>
      </c>
      <c r="H727" s="38">
        <v>11686</v>
      </c>
      <c r="I727" s="38">
        <v>9912</v>
      </c>
      <c r="J727" s="38">
        <v>22181621</v>
      </c>
      <c r="K727" s="38">
        <v>9623</v>
      </c>
      <c r="L727" s="38">
        <v>22847070</v>
      </c>
      <c r="M727" s="38">
        <v>25338885</v>
      </c>
    </row>
    <row r="728" spans="1:13" x14ac:dyDescent="0.2">
      <c r="A728" s="42">
        <v>230903</v>
      </c>
      <c r="B728" s="38">
        <v>27549</v>
      </c>
      <c r="C728" s="38">
        <v>9</v>
      </c>
      <c r="D728" s="38">
        <v>9700977</v>
      </c>
      <c r="E728" s="38">
        <v>11151</v>
      </c>
      <c r="F728" s="38">
        <v>9130</v>
      </c>
      <c r="G728" s="38">
        <v>11485</v>
      </c>
      <c r="H728" s="38">
        <v>11686</v>
      </c>
      <c r="I728" s="38">
        <v>11485</v>
      </c>
      <c r="J728" s="38">
        <v>9700977</v>
      </c>
      <c r="K728" s="38">
        <v>11151</v>
      </c>
      <c r="L728" s="38">
        <v>9992007</v>
      </c>
      <c r="M728" s="38">
        <v>11072881</v>
      </c>
    </row>
    <row r="729" spans="1:13" x14ac:dyDescent="0.2">
      <c r="A729" s="42">
        <v>230904</v>
      </c>
      <c r="B729" s="38">
        <v>27549</v>
      </c>
      <c r="C729" s="38">
        <v>9</v>
      </c>
      <c r="D729" s="38">
        <v>3701716</v>
      </c>
      <c r="E729" s="38">
        <v>10887</v>
      </c>
      <c r="F729" s="38">
        <v>9130</v>
      </c>
      <c r="G729" s="38">
        <v>11214</v>
      </c>
      <c r="H729" s="38">
        <v>11686</v>
      </c>
      <c r="I729" s="38">
        <v>11214</v>
      </c>
      <c r="J729" s="38">
        <v>3701716</v>
      </c>
      <c r="K729" s="38">
        <v>10887</v>
      </c>
      <c r="L729" s="38">
        <v>3812767</v>
      </c>
      <c r="M729" s="38">
        <v>4079895</v>
      </c>
    </row>
    <row r="730" spans="1:13" x14ac:dyDescent="0.2">
      <c r="A730" s="42">
        <v>230905</v>
      </c>
      <c r="B730" s="38">
        <v>27549</v>
      </c>
      <c r="C730" s="38">
        <v>9</v>
      </c>
      <c r="D730" s="38">
        <v>10152698</v>
      </c>
      <c r="E730" s="38">
        <v>10053</v>
      </c>
      <c r="F730" s="38">
        <v>9130</v>
      </c>
      <c r="G730" s="38">
        <v>10355</v>
      </c>
      <c r="H730" s="38">
        <v>11686</v>
      </c>
      <c r="I730" s="38">
        <v>10355</v>
      </c>
      <c r="J730" s="38">
        <v>10152698</v>
      </c>
      <c r="K730" s="38">
        <v>10053</v>
      </c>
      <c r="L730" s="38">
        <v>10457279</v>
      </c>
      <c r="M730" s="38">
        <v>11099141</v>
      </c>
    </row>
    <row r="731" spans="1:13" x14ac:dyDescent="0.2">
      <c r="A731" s="42">
        <v>230906</v>
      </c>
      <c r="B731" s="38">
        <v>27549</v>
      </c>
      <c r="C731" s="38">
        <v>9</v>
      </c>
      <c r="D731" s="38">
        <v>10059707</v>
      </c>
      <c r="E731" s="38">
        <v>9006</v>
      </c>
      <c r="F731" s="38">
        <v>9130</v>
      </c>
      <c r="G731" s="38">
        <v>9276</v>
      </c>
      <c r="H731" s="38">
        <v>11686</v>
      </c>
      <c r="I731" s="38">
        <v>9276</v>
      </c>
      <c r="J731" s="38">
        <v>10059707</v>
      </c>
      <c r="K731" s="38">
        <v>9006</v>
      </c>
      <c r="L731" s="38">
        <v>10361498</v>
      </c>
      <c r="M731" s="38">
        <v>11397648</v>
      </c>
    </row>
    <row r="732" spans="1:13" x14ac:dyDescent="0.2">
      <c r="A732" s="42">
        <v>230908</v>
      </c>
      <c r="B732" s="38">
        <v>27549</v>
      </c>
      <c r="C732" s="38">
        <v>9</v>
      </c>
      <c r="D732" s="38">
        <v>7576805</v>
      </c>
      <c r="E732" s="38">
        <v>10451</v>
      </c>
      <c r="F732" s="38">
        <v>9130</v>
      </c>
      <c r="G732" s="38">
        <v>10764</v>
      </c>
      <c r="H732" s="38">
        <v>11686</v>
      </c>
      <c r="I732" s="38">
        <v>10764</v>
      </c>
      <c r="J732" s="38">
        <v>7576805</v>
      </c>
      <c r="K732" s="38">
        <v>10451</v>
      </c>
      <c r="L732" s="38">
        <v>7804109</v>
      </c>
      <c r="M732" s="38">
        <v>8390184</v>
      </c>
    </row>
    <row r="733" spans="1:13" x14ac:dyDescent="0.2">
      <c r="A733" s="42">
        <v>231901</v>
      </c>
      <c r="B733" s="38">
        <v>27549</v>
      </c>
      <c r="C733" s="38">
        <v>9</v>
      </c>
      <c r="D733" s="38">
        <v>6662483</v>
      </c>
      <c r="E733" s="38">
        <v>13092</v>
      </c>
      <c r="F733" s="38">
        <v>9130</v>
      </c>
      <c r="G733" s="38">
        <v>13485</v>
      </c>
      <c r="H733" s="38">
        <v>11686</v>
      </c>
      <c r="I733" s="38">
        <v>11686</v>
      </c>
      <c r="J733" s="38">
        <v>6662483</v>
      </c>
      <c r="K733" s="38">
        <v>13092</v>
      </c>
      <c r="L733" s="38">
        <v>6662483</v>
      </c>
      <c r="M733" s="38">
        <v>6042223</v>
      </c>
    </row>
    <row r="734" spans="1:13" x14ac:dyDescent="0.2">
      <c r="A734" s="42">
        <v>231902</v>
      </c>
      <c r="B734" s="38">
        <v>27549</v>
      </c>
      <c r="C734" s="38">
        <v>9</v>
      </c>
      <c r="D734" s="38">
        <v>6954133</v>
      </c>
      <c r="E734" s="38">
        <v>25288</v>
      </c>
      <c r="F734" s="38">
        <v>9130</v>
      </c>
      <c r="G734" s="38">
        <v>26046</v>
      </c>
      <c r="H734" s="38">
        <v>11686</v>
      </c>
      <c r="I734" s="38">
        <v>11686</v>
      </c>
      <c r="J734" s="38">
        <v>6954133</v>
      </c>
      <c r="K734" s="38">
        <v>25288</v>
      </c>
      <c r="L734" s="38">
        <v>6954133</v>
      </c>
      <c r="M734" s="38">
        <v>12872044</v>
      </c>
    </row>
    <row r="735" spans="1:13" x14ac:dyDescent="0.2">
      <c r="A735" s="42">
        <v>232901</v>
      </c>
      <c r="B735" s="38">
        <v>27549</v>
      </c>
      <c r="C735" s="38">
        <v>9</v>
      </c>
      <c r="D735" s="38">
        <v>4914447</v>
      </c>
      <c r="E735" s="38">
        <v>10684</v>
      </c>
      <c r="F735" s="38">
        <v>9130</v>
      </c>
      <c r="G735" s="38">
        <v>11004</v>
      </c>
      <c r="H735" s="38">
        <v>11686</v>
      </c>
      <c r="I735" s="38">
        <v>11004</v>
      </c>
      <c r="J735" s="38">
        <v>4914447</v>
      </c>
      <c r="K735" s="38">
        <v>10684</v>
      </c>
      <c r="L735" s="38">
        <v>5061881</v>
      </c>
      <c r="M735" s="38">
        <v>5854733</v>
      </c>
    </row>
    <row r="736" spans="1:13" x14ac:dyDescent="0.2">
      <c r="A736" s="42">
        <v>232902</v>
      </c>
      <c r="B736" s="38">
        <v>27549</v>
      </c>
      <c r="C736" s="38">
        <v>9</v>
      </c>
      <c r="D736" s="38">
        <v>5810629</v>
      </c>
      <c r="E736" s="38">
        <v>13835</v>
      </c>
      <c r="F736" s="38">
        <v>9130</v>
      </c>
      <c r="G736" s="38">
        <v>14250</v>
      </c>
      <c r="H736" s="38">
        <v>11686</v>
      </c>
      <c r="I736" s="38">
        <v>11686</v>
      </c>
      <c r="J736" s="38">
        <v>5810629</v>
      </c>
      <c r="K736" s="38">
        <v>13835</v>
      </c>
      <c r="L736" s="38">
        <v>5810629</v>
      </c>
      <c r="M736" s="38">
        <v>4911316</v>
      </c>
    </row>
    <row r="737" spans="1:13" x14ac:dyDescent="0.2">
      <c r="A737" s="42">
        <v>232903</v>
      </c>
      <c r="B737" s="38">
        <v>27549</v>
      </c>
      <c r="C737" s="38">
        <v>9</v>
      </c>
      <c r="D737" s="38">
        <v>34694007</v>
      </c>
      <c r="E737" s="38">
        <v>9113</v>
      </c>
      <c r="F737" s="38">
        <v>9130</v>
      </c>
      <c r="G737" s="38">
        <v>9387</v>
      </c>
      <c r="H737" s="38">
        <v>11686</v>
      </c>
      <c r="I737" s="38">
        <v>9387</v>
      </c>
      <c r="J737" s="38">
        <v>34694007</v>
      </c>
      <c r="K737" s="38">
        <v>9113</v>
      </c>
      <c r="L737" s="38">
        <v>35734827</v>
      </c>
      <c r="M737" s="38">
        <v>37277019</v>
      </c>
    </row>
    <row r="738" spans="1:13" x14ac:dyDescent="0.2">
      <c r="A738" s="42">
        <v>232904</v>
      </c>
      <c r="B738" s="38">
        <v>27549</v>
      </c>
      <c r="C738" s="38">
        <v>9</v>
      </c>
      <c r="D738" s="38">
        <v>2699886</v>
      </c>
      <c r="E738" s="38">
        <v>11935</v>
      </c>
      <c r="F738" s="38">
        <v>9130</v>
      </c>
      <c r="G738" s="38">
        <v>12293</v>
      </c>
      <c r="H738" s="38">
        <v>11686</v>
      </c>
      <c r="I738" s="38">
        <v>11686</v>
      </c>
      <c r="J738" s="38">
        <v>2699886</v>
      </c>
      <c r="K738" s="38">
        <v>11935</v>
      </c>
      <c r="L738" s="38">
        <v>2699886</v>
      </c>
      <c r="M738" s="38">
        <v>2728325</v>
      </c>
    </row>
    <row r="739" spans="1:13" x14ac:dyDescent="0.2">
      <c r="A739" s="42">
        <v>233901</v>
      </c>
      <c r="B739" s="38">
        <v>27549</v>
      </c>
      <c r="C739" s="38">
        <v>9</v>
      </c>
      <c r="D739" s="38">
        <v>88631579</v>
      </c>
      <c r="E739" s="38">
        <v>9246</v>
      </c>
      <c r="F739" s="38">
        <v>9130</v>
      </c>
      <c r="G739" s="38">
        <v>9523</v>
      </c>
      <c r="H739" s="38">
        <v>11686</v>
      </c>
      <c r="I739" s="38">
        <v>9523</v>
      </c>
      <c r="J739" s="38">
        <v>88631579</v>
      </c>
      <c r="K739" s="38">
        <v>9246</v>
      </c>
      <c r="L739" s="38">
        <v>91290526</v>
      </c>
      <c r="M739" s="38">
        <v>93042775</v>
      </c>
    </row>
    <row r="740" spans="1:13" x14ac:dyDescent="0.2">
      <c r="A740" s="42">
        <v>233903</v>
      </c>
      <c r="B740" s="38">
        <v>27549</v>
      </c>
      <c r="C740" s="38">
        <v>9</v>
      </c>
      <c r="D740" s="38">
        <v>2596616</v>
      </c>
      <c r="E740" s="38">
        <v>12666</v>
      </c>
      <c r="F740" s="38">
        <v>9130</v>
      </c>
      <c r="G740" s="38">
        <v>13046</v>
      </c>
      <c r="H740" s="38">
        <v>11686</v>
      </c>
      <c r="I740" s="38">
        <v>11686</v>
      </c>
      <c r="J740" s="38">
        <v>2596616</v>
      </c>
      <c r="K740" s="38">
        <v>12666</v>
      </c>
      <c r="L740" s="38">
        <v>2596616</v>
      </c>
      <c r="M740" s="38">
        <v>2630158</v>
      </c>
    </row>
    <row r="741" spans="1:13" x14ac:dyDescent="0.2">
      <c r="A741" s="42">
        <v>234801</v>
      </c>
      <c r="B741" s="38">
        <v>27549</v>
      </c>
      <c r="C741" s="38">
        <v>9</v>
      </c>
      <c r="D741" s="38">
        <v>828517</v>
      </c>
      <c r="E741" s="38">
        <v>12016</v>
      </c>
      <c r="F741" s="38">
        <v>9130</v>
      </c>
      <c r="G741" s="38">
        <v>12377</v>
      </c>
      <c r="H741" s="38">
        <v>11686</v>
      </c>
      <c r="I741" s="38">
        <v>11686</v>
      </c>
      <c r="J741" s="38">
        <v>828517</v>
      </c>
      <c r="K741" s="38">
        <v>12016</v>
      </c>
      <c r="L741" s="38">
        <v>828517</v>
      </c>
      <c r="M741" s="38">
        <v>835989</v>
      </c>
    </row>
    <row r="742" spans="1:13" x14ac:dyDescent="0.2">
      <c r="A742" s="42">
        <v>234902</v>
      </c>
      <c r="B742" s="38">
        <v>27549</v>
      </c>
      <c r="C742" s="38">
        <v>9</v>
      </c>
      <c r="D742" s="38">
        <v>17251016</v>
      </c>
      <c r="E742" s="38">
        <v>8219</v>
      </c>
      <c r="F742" s="38">
        <v>9130</v>
      </c>
      <c r="G742" s="38">
        <v>8465</v>
      </c>
      <c r="H742" s="38">
        <v>11686</v>
      </c>
      <c r="I742" s="38">
        <v>8465</v>
      </c>
      <c r="J742" s="38">
        <v>17251016</v>
      </c>
      <c r="K742" s="38">
        <v>8219</v>
      </c>
      <c r="L742" s="38">
        <v>17768547</v>
      </c>
      <c r="M742" s="38">
        <v>17979421</v>
      </c>
    </row>
    <row r="743" spans="1:13" x14ac:dyDescent="0.2">
      <c r="A743" s="42">
        <v>234903</v>
      </c>
      <c r="B743" s="38">
        <v>27549</v>
      </c>
      <c r="C743" s="38">
        <v>9</v>
      </c>
      <c r="D743" s="38">
        <v>10167298</v>
      </c>
      <c r="E743" s="38">
        <v>10938</v>
      </c>
      <c r="F743" s="38">
        <v>9130</v>
      </c>
      <c r="G743" s="38">
        <v>11266</v>
      </c>
      <c r="H743" s="38">
        <v>11686</v>
      </c>
      <c r="I743" s="38">
        <v>11266</v>
      </c>
      <c r="J743" s="38">
        <v>10167298</v>
      </c>
      <c r="K743" s="38">
        <v>10938</v>
      </c>
      <c r="L743" s="38">
        <v>10472317</v>
      </c>
      <c r="M743" s="38">
        <v>11404972</v>
      </c>
    </row>
    <row r="744" spans="1:13" x14ac:dyDescent="0.2">
      <c r="A744" s="42">
        <v>234904</v>
      </c>
      <c r="B744" s="38">
        <v>27549</v>
      </c>
      <c r="C744" s="38">
        <v>9</v>
      </c>
      <c r="D744" s="38">
        <v>10602027</v>
      </c>
      <c r="E744" s="38">
        <v>10602</v>
      </c>
      <c r="F744" s="38">
        <v>9130</v>
      </c>
      <c r="G744" s="38">
        <v>10920</v>
      </c>
      <c r="H744" s="38">
        <v>11686</v>
      </c>
      <c r="I744" s="38">
        <v>10920</v>
      </c>
      <c r="J744" s="38">
        <v>10602027</v>
      </c>
      <c r="K744" s="38">
        <v>10602</v>
      </c>
      <c r="L744" s="38">
        <v>10920087</v>
      </c>
      <c r="M744" s="38">
        <v>12128022</v>
      </c>
    </row>
    <row r="745" spans="1:13" x14ac:dyDescent="0.2">
      <c r="A745" s="42">
        <v>234905</v>
      </c>
      <c r="B745" s="38">
        <v>27549</v>
      </c>
      <c r="C745" s="38">
        <v>9</v>
      </c>
      <c r="D745" s="38">
        <v>4839885</v>
      </c>
      <c r="E745" s="38">
        <v>10083</v>
      </c>
      <c r="F745" s="38">
        <v>9130</v>
      </c>
      <c r="G745" s="38">
        <v>10386</v>
      </c>
      <c r="H745" s="38">
        <v>11686</v>
      </c>
      <c r="I745" s="38">
        <v>10386</v>
      </c>
      <c r="J745" s="38">
        <v>4839885</v>
      </c>
      <c r="K745" s="38">
        <v>10083</v>
      </c>
      <c r="L745" s="38">
        <v>4985082</v>
      </c>
      <c r="M745" s="38">
        <v>5380321</v>
      </c>
    </row>
    <row r="746" spans="1:13" x14ac:dyDescent="0.2">
      <c r="A746" s="42">
        <v>234906</v>
      </c>
      <c r="B746" s="38">
        <v>27549</v>
      </c>
      <c r="C746" s="38">
        <v>9</v>
      </c>
      <c r="D746" s="38">
        <v>21048105</v>
      </c>
      <c r="E746" s="38">
        <v>9072</v>
      </c>
      <c r="F746" s="38">
        <v>9130</v>
      </c>
      <c r="G746" s="38">
        <v>9344</v>
      </c>
      <c r="H746" s="38">
        <v>11686</v>
      </c>
      <c r="I746" s="38">
        <v>9344</v>
      </c>
      <c r="J746" s="38">
        <v>21048105</v>
      </c>
      <c r="K746" s="38">
        <v>9072</v>
      </c>
      <c r="L746" s="38">
        <v>21679548</v>
      </c>
      <c r="M746" s="38">
        <v>22012265</v>
      </c>
    </row>
    <row r="747" spans="1:13" x14ac:dyDescent="0.2">
      <c r="A747" s="42">
        <v>234907</v>
      </c>
      <c r="B747" s="38">
        <v>27549</v>
      </c>
      <c r="C747" s="38">
        <v>9</v>
      </c>
      <c r="D747" s="38">
        <v>21822212</v>
      </c>
      <c r="E747" s="38">
        <v>9370</v>
      </c>
      <c r="F747" s="38">
        <v>9130</v>
      </c>
      <c r="G747" s="38">
        <v>9651</v>
      </c>
      <c r="H747" s="38">
        <v>11686</v>
      </c>
      <c r="I747" s="38">
        <v>9651</v>
      </c>
      <c r="J747" s="38">
        <v>21822212</v>
      </c>
      <c r="K747" s="38">
        <v>9370</v>
      </c>
      <c r="L747" s="38">
        <v>22476878</v>
      </c>
      <c r="M747" s="38">
        <v>23650969</v>
      </c>
    </row>
    <row r="748" spans="1:13" x14ac:dyDescent="0.2">
      <c r="A748" s="42">
        <v>67908</v>
      </c>
      <c r="B748" s="38">
        <v>27549</v>
      </c>
      <c r="C748" s="38">
        <v>9</v>
      </c>
      <c r="D748" s="38">
        <v>1912927</v>
      </c>
      <c r="E748" s="38">
        <v>13394</v>
      </c>
      <c r="F748" s="38">
        <v>9130</v>
      </c>
      <c r="G748" s="38">
        <v>13796</v>
      </c>
      <c r="H748" s="38">
        <v>11686</v>
      </c>
      <c r="I748" s="38">
        <v>11686</v>
      </c>
      <c r="J748" s="38">
        <v>1912927</v>
      </c>
      <c r="K748" s="38">
        <v>13394</v>
      </c>
      <c r="L748" s="38">
        <v>1912927</v>
      </c>
      <c r="M748" s="38">
        <v>2203522</v>
      </c>
    </row>
    <row r="749" spans="1:13" x14ac:dyDescent="0.2">
      <c r="A749" s="42">
        <v>68802</v>
      </c>
      <c r="B749" s="38">
        <v>27549</v>
      </c>
      <c r="C749" s="38">
        <v>9</v>
      </c>
      <c r="D749" s="38">
        <v>10463554</v>
      </c>
      <c r="E749" s="38">
        <v>8802</v>
      </c>
      <c r="F749" s="38">
        <v>9130</v>
      </c>
      <c r="G749" s="38">
        <v>9066</v>
      </c>
      <c r="H749" s="38">
        <v>11686</v>
      </c>
      <c r="I749" s="38">
        <v>9066</v>
      </c>
      <c r="J749" s="38">
        <v>10463554</v>
      </c>
      <c r="K749" s="38">
        <v>8802</v>
      </c>
      <c r="L749" s="38">
        <v>10777460</v>
      </c>
      <c r="M749" s="38">
        <v>10566563</v>
      </c>
    </row>
    <row r="750" spans="1:13" x14ac:dyDescent="0.2">
      <c r="A750" s="42">
        <v>68803</v>
      </c>
      <c r="B750" s="38">
        <v>27549</v>
      </c>
      <c r="C750" s="38">
        <v>9</v>
      </c>
      <c r="D750" s="38">
        <v>6441190</v>
      </c>
      <c r="E750" s="38">
        <v>8840</v>
      </c>
      <c r="F750" s="38">
        <v>9130</v>
      </c>
      <c r="G750" s="38">
        <v>9106</v>
      </c>
      <c r="H750" s="38">
        <v>11686</v>
      </c>
      <c r="I750" s="38">
        <v>9106</v>
      </c>
      <c r="J750" s="38">
        <v>6441190</v>
      </c>
      <c r="K750" s="38">
        <v>8840</v>
      </c>
      <c r="L750" s="38">
        <v>6634426</v>
      </c>
      <c r="M750" s="38">
        <v>6461502</v>
      </c>
    </row>
    <row r="751" spans="1:13" x14ac:dyDescent="0.2">
      <c r="A751" s="42">
        <v>68901</v>
      </c>
      <c r="B751" s="38">
        <v>27549</v>
      </c>
      <c r="C751" s="38">
        <v>9</v>
      </c>
      <c r="D751" s="38">
        <v>277261106</v>
      </c>
      <c r="E751" s="38">
        <v>9098</v>
      </c>
      <c r="F751" s="38">
        <v>9130</v>
      </c>
      <c r="G751" s="38">
        <v>9371</v>
      </c>
      <c r="H751" s="38">
        <v>11686</v>
      </c>
      <c r="I751" s="38">
        <v>9371</v>
      </c>
      <c r="J751" s="38">
        <v>277261106</v>
      </c>
      <c r="K751" s="38">
        <v>9098</v>
      </c>
      <c r="L751" s="38">
        <v>285578939</v>
      </c>
      <c r="M751" s="38">
        <v>282577608</v>
      </c>
    </row>
    <row r="752" spans="1:13" x14ac:dyDescent="0.2">
      <c r="A752" s="42">
        <v>69901</v>
      </c>
      <c r="B752" s="38">
        <v>27549</v>
      </c>
      <c r="C752" s="38">
        <v>9</v>
      </c>
      <c r="D752" s="38">
        <v>4506890</v>
      </c>
      <c r="E752" s="38">
        <v>16096</v>
      </c>
      <c r="F752" s="38">
        <v>9130</v>
      </c>
      <c r="G752" s="38">
        <v>16579</v>
      </c>
      <c r="H752" s="38">
        <v>11686</v>
      </c>
      <c r="I752" s="38">
        <v>11686</v>
      </c>
      <c r="J752" s="38">
        <v>4506890</v>
      </c>
      <c r="K752" s="38">
        <v>16096</v>
      </c>
      <c r="L752" s="38">
        <v>4506890</v>
      </c>
      <c r="M752" s="38">
        <v>3637922</v>
      </c>
    </row>
    <row r="753" spans="1:13" x14ac:dyDescent="0.2">
      <c r="A753" s="42">
        <v>69902</v>
      </c>
      <c r="B753" s="38">
        <v>27549</v>
      </c>
      <c r="C753" s="38">
        <v>9</v>
      </c>
      <c r="D753" s="38">
        <v>3585252</v>
      </c>
      <c r="E753" s="38">
        <v>14341</v>
      </c>
      <c r="F753" s="38">
        <v>9130</v>
      </c>
      <c r="G753" s="38">
        <v>14771</v>
      </c>
      <c r="H753" s="38">
        <v>11686</v>
      </c>
      <c r="I753" s="38">
        <v>11686</v>
      </c>
      <c r="J753" s="38">
        <v>3585252</v>
      </c>
      <c r="K753" s="38">
        <v>14341</v>
      </c>
      <c r="L753" s="38">
        <v>3585252</v>
      </c>
      <c r="M753" s="38">
        <v>3573000</v>
      </c>
    </row>
    <row r="754" spans="1:13" x14ac:dyDescent="0.2">
      <c r="A754" s="42">
        <v>70801</v>
      </c>
      <c r="B754" s="38">
        <v>27549</v>
      </c>
      <c r="C754" s="38">
        <v>9</v>
      </c>
      <c r="D754" s="38">
        <v>25726038</v>
      </c>
      <c r="E754" s="38">
        <v>10667</v>
      </c>
      <c r="F754" s="38">
        <v>9130</v>
      </c>
      <c r="G754" s="38">
        <v>10987</v>
      </c>
      <c r="H754" s="38">
        <v>11686</v>
      </c>
      <c r="I754" s="38">
        <v>10987</v>
      </c>
      <c r="J754" s="38">
        <v>25726038</v>
      </c>
      <c r="K754" s="38">
        <v>10667</v>
      </c>
      <c r="L754" s="38">
        <v>26497819</v>
      </c>
      <c r="M754" s="38">
        <v>27016994</v>
      </c>
    </row>
    <row r="755" spans="1:13" x14ac:dyDescent="0.2">
      <c r="A755" s="42">
        <v>70901</v>
      </c>
      <c r="B755" s="38">
        <v>27549</v>
      </c>
      <c r="C755" s="38">
        <v>9</v>
      </c>
      <c r="D755" s="38">
        <v>4692765</v>
      </c>
      <c r="E755" s="38">
        <v>12538</v>
      </c>
      <c r="F755" s="38">
        <v>9130</v>
      </c>
      <c r="G755" s="38">
        <v>12914</v>
      </c>
      <c r="H755" s="38">
        <v>11686</v>
      </c>
      <c r="I755" s="38">
        <v>11686</v>
      </c>
      <c r="J755" s="38">
        <v>4692765</v>
      </c>
      <c r="K755" s="38">
        <v>12538</v>
      </c>
      <c r="L755" s="38">
        <v>4692765</v>
      </c>
      <c r="M755" s="38">
        <v>5124461</v>
      </c>
    </row>
    <row r="756" spans="1:13" x14ac:dyDescent="0.2">
      <c r="A756" s="42">
        <v>70903</v>
      </c>
      <c r="B756" s="38">
        <v>27549</v>
      </c>
      <c r="C756" s="38">
        <v>9</v>
      </c>
      <c r="D756" s="38">
        <v>52623042</v>
      </c>
      <c r="E756" s="38">
        <v>9764</v>
      </c>
      <c r="F756" s="38">
        <v>9130</v>
      </c>
      <c r="G756" s="38">
        <v>10057</v>
      </c>
      <c r="H756" s="38">
        <v>11686</v>
      </c>
      <c r="I756" s="38">
        <v>10057</v>
      </c>
      <c r="J756" s="38">
        <v>52623042</v>
      </c>
      <c r="K756" s="38">
        <v>9764</v>
      </c>
      <c r="L756" s="38">
        <v>54201733</v>
      </c>
      <c r="M756" s="38">
        <v>53276370</v>
      </c>
    </row>
    <row r="757" spans="1:13" x14ac:dyDescent="0.2">
      <c r="A757" s="42">
        <v>70905</v>
      </c>
      <c r="B757" s="38">
        <v>27549</v>
      </c>
      <c r="C757" s="38">
        <v>9</v>
      </c>
      <c r="D757" s="38">
        <v>27005284</v>
      </c>
      <c r="E757" s="38">
        <v>10740</v>
      </c>
      <c r="F757" s="38">
        <v>9130</v>
      </c>
      <c r="G757" s="38">
        <v>11062</v>
      </c>
      <c r="H757" s="38">
        <v>11686</v>
      </c>
      <c r="I757" s="38">
        <v>11062</v>
      </c>
      <c r="J757" s="38">
        <v>27005284</v>
      </c>
      <c r="K757" s="38">
        <v>10740</v>
      </c>
      <c r="L757" s="38">
        <v>27815442</v>
      </c>
      <c r="M757" s="38">
        <v>27909545</v>
      </c>
    </row>
    <row r="758" spans="1:13" x14ac:dyDescent="0.2">
      <c r="A758" s="42">
        <v>70907</v>
      </c>
      <c r="B758" s="38">
        <v>27549</v>
      </c>
      <c r="C758" s="38">
        <v>9</v>
      </c>
      <c r="D758" s="38">
        <v>7005973</v>
      </c>
      <c r="E758" s="38">
        <v>12623</v>
      </c>
      <c r="F758" s="38">
        <v>9130</v>
      </c>
      <c r="G758" s="38">
        <v>13002</v>
      </c>
      <c r="H758" s="38">
        <v>11686</v>
      </c>
      <c r="I758" s="38">
        <v>11686</v>
      </c>
      <c r="J758" s="38">
        <v>7005973</v>
      </c>
      <c r="K758" s="38">
        <v>12623</v>
      </c>
      <c r="L758" s="38">
        <v>7005973</v>
      </c>
      <c r="M758" s="38">
        <v>7278306</v>
      </c>
    </row>
    <row r="759" spans="1:13" x14ac:dyDescent="0.2">
      <c r="A759" s="42">
        <v>70908</v>
      </c>
      <c r="B759" s="38">
        <v>27549</v>
      </c>
      <c r="C759" s="38">
        <v>9</v>
      </c>
      <c r="D759" s="38">
        <v>65331342</v>
      </c>
      <c r="E759" s="38">
        <v>7036</v>
      </c>
      <c r="F759" s="38">
        <v>9130</v>
      </c>
      <c r="G759" s="38">
        <v>7247</v>
      </c>
      <c r="H759" s="38">
        <v>11686</v>
      </c>
      <c r="I759" s="38">
        <v>7247</v>
      </c>
      <c r="J759" s="38">
        <v>65331342</v>
      </c>
      <c r="K759" s="38">
        <v>7036</v>
      </c>
      <c r="L759" s="38">
        <v>67291282</v>
      </c>
      <c r="M759" s="38">
        <v>68393412</v>
      </c>
    </row>
    <row r="760" spans="1:13" x14ac:dyDescent="0.2">
      <c r="A760" s="42">
        <v>70909</v>
      </c>
      <c r="B760" s="38">
        <v>27549</v>
      </c>
      <c r="C760" s="38">
        <v>9</v>
      </c>
      <c r="D760" s="38">
        <v>3330002</v>
      </c>
      <c r="E760" s="38">
        <v>14170</v>
      </c>
      <c r="F760" s="38">
        <v>9130</v>
      </c>
      <c r="G760" s="38">
        <v>14595</v>
      </c>
      <c r="H760" s="38">
        <v>11686</v>
      </c>
      <c r="I760" s="38">
        <v>11686</v>
      </c>
      <c r="J760" s="38">
        <v>3330002</v>
      </c>
      <c r="K760" s="38">
        <v>14170</v>
      </c>
      <c r="L760" s="38">
        <v>3330002</v>
      </c>
      <c r="M760" s="38">
        <v>3464423</v>
      </c>
    </row>
    <row r="761" spans="1:13" x14ac:dyDescent="0.2">
      <c r="A761" s="42">
        <v>70910</v>
      </c>
      <c r="B761" s="38">
        <v>27549</v>
      </c>
      <c r="C761" s="38">
        <v>9</v>
      </c>
      <c r="D761" s="38">
        <v>13055590</v>
      </c>
      <c r="E761" s="38">
        <v>11121</v>
      </c>
      <c r="F761" s="38">
        <v>9130</v>
      </c>
      <c r="G761" s="38">
        <v>11454</v>
      </c>
      <c r="H761" s="38">
        <v>11686</v>
      </c>
      <c r="I761" s="38">
        <v>11454</v>
      </c>
      <c r="J761" s="38">
        <v>13055590</v>
      </c>
      <c r="K761" s="38">
        <v>11121</v>
      </c>
      <c r="L761" s="38">
        <v>13447258</v>
      </c>
      <c r="M761" s="38">
        <v>13850764</v>
      </c>
    </row>
    <row r="762" spans="1:13" x14ac:dyDescent="0.2">
      <c r="A762" s="42">
        <v>70911</v>
      </c>
      <c r="B762" s="38">
        <v>27549</v>
      </c>
      <c r="C762" s="38">
        <v>9</v>
      </c>
      <c r="D762" s="38">
        <v>52177813</v>
      </c>
      <c r="E762" s="38">
        <v>9265</v>
      </c>
      <c r="F762" s="38">
        <v>9130</v>
      </c>
      <c r="G762" s="38">
        <v>9543</v>
      </c>
      <c r="H762" s="38">
        <v>11686</v>
      </c>
      <c r="I762" s="38">
        <v>9543</v>
      </c>
      <c r="J762" s="38">
        <v>52177813</v>
      </c>
      <c r="K762" s="38">
        <v>9265</v>
      </c>
      <c r="L762" s="38">
        <v>53743147</v>
      </c>
      <c r="M762" s="38">
        <v>53047498</v>
      </c>
    </row>
    <row r="763" spans="1:13" x14ac:dyDescent="0.2">
      <c r="A763" s="42">
        <v>70912</v>
      </c>
      <c r="B763" s="38">
        <v>27549</v>
      </c>
      <c r="C763" s="38">
        <v>9</v>
      </c>
      <c r="D763" s="38">
        <v>83781276</v>
      </c>
      <c r="E763" s="38">
        <v>9611</v>
      </c>
      <c r="F763" s="38">
        <v>9130</v>
      </c>
      <c r="G763" s="38">
        <v>9900</v>
      </c>
      <c r="H763" s="38">
        <v>11686</v>
      </c>
      <c r="I763" s="38">
        <v>9900</v>
      </c>
      <c r="J763" s="38">
        <v>83781276</v>
      </c>
      <c r="K763" s="38">
        <v>9611</v>
      </c>
      <c r="L763" s="38">
        <v>86294714</v>
      </c>
      <c r="M763" s="38">
        <v>86802641</v>
      </c>
    </row>
    <row r="764" spans="1:13" x14ac:dyDescent="0.2">
      <c r="A764" s="42">
        <v>70915</v>
      </c>
      <c r="B764" s="38">
        <v>27549</v>
      </c>
      <c r="C764" s="38">
        <v>9</v>
      </c>
      <c r="D764" s="38">
        <v>10371779</v>
      </c>
      <c r="E764" s="38">
        <v>9386</v>
      </c>
      <c r="F764" s="38">
        <v>9130</v>
      </c>
      <c r="G764" s="38">
        <v>9668</v>
      </c>
      <c r="H764" s="38">
        <v>11686</v>
      </c>
      <c r="I764" s="38">
        <v>9668</v>
      </c>
      <c r="J764" s="38">
        <v>10371779</v>
      </c>
      <c r="K764" s="38">
        <v>9386</v>
      </c>
      <c r="L764" s="38">
        <v>10682932</v>
      </c>
      <c r="M764" s="38">
        <v>10924688</v>
      </c>
    </row>
    <row r="765" spans="1:13" x14ac:dyDescent="0.2">
      <c r="A765" s="42">
        <v>71801</v>
      </c>
      <c r="B765" s="38">
        <v>27549</v>
      </c>
      <c r="C765" s="38">
        <v>9</v>
      </c>
      <c r="D765" s="38">
        <v>9443779</v>
      </c>
      <c r="E765" s="38">
        <v>9622</v>
      </c>
      <c r="F765" s="38">
        <v>9130</v>
      </c>
      <c r="G765" s="38">
        <v>9911</v>
      </c>
      <c r="H765" s="38">
        <v>11686</v>
      </c>
      <c r="I765" s="38">
        <v>9911</v>
      </c>
      <c r="J765" s="38">
        <v>9443779</v>
      </c>
      <c r="K765" s="38">
        <v>9622</v>
      </c>
      <c r="L765" s="38">
        <v>9727092</v>
      </c>
      <c r="M765" s="38">
        <v>9910136</v>
      </c>
    </row>
    <row r="766" spans="1:13" x14ac:dyDescent="0.2">
      <c r="A766" s="42">
        <v>71803</v>
      </c>
      <c r="B766" s="38">
        <v>27549</v>
      </c>
      <c r="C766" s="38">
        <v>9</v>
      </c>
      <c r="D766" s="38">
        <v>2002646</v>
      </c>
      <c r="E766" s="38">
        <v>11081</v>
      </c>
      <c r="F766" s="38">
        <v>9130</v>
      </c>
      <c r="G766" s="38">
        <v>11413</v>
      </c>
      <c r="H766" s="38">
        <v>11686</v>
      </c>
      <c r="I766" s="38">
        <v>11413</v>
      </c>
      <c r="J766" s="38">
        <v>2002646</v>
      </c>
      <c r="K766" s="38">
        <v>11081</v>
      </c>
      <c r="L766" s="38">
        <v>2062725</v>
      </c>
      <c r="M766" s="38">
        <v>2047946</v>
      </c>
    </row>
    <row r="767" spans="1:13" x14ac:dyDescent="0.2">
      <c r="A767" s="42">
        <v>71804</v>
      </c>
      <c r="B767" s="38">
        <v>27549</v>
      </c>
      <c r="C767" s="38">
        <v>9</v>
      </c>
      <c r="D767" s="38">
        <v>2917119</v>
      </c>
      <c r="E767" s="38">
        <v>10642</v>
      </c>
      <c r="F767" s="38">
        <v>9130</v>
      </c>
      <c r="G767" s="38">
        <v>10961</v>
      </c>
      <c r="H767" s="38">
        <v>11686</v>
      </c>
      <c r="I767" s="38">
        <v>10961</v>
      </c>
      <c r="J767" s="38">
        <v>2917119</v>
      </c>
      <c r="K767" s="38">
        <v>10642</v>
      </c>
      <c r="L767" s="38">
        <v>3004632</v>
      </c>
      <c r="M767" s="38">
        <v>3050667</v>
      </c>
    </row>
    <row r="768" spans="1:13" x14ac:dyDescent="0.2">
      <c r="A768" s="42">
        <v>71806</v>
      </c>
      <c r="B768" s="38">
        <v>27549</v>
      </c>
      <c r="C768" s="38">
        <v>9</v>
      </c>
      <c r="D768" s="38">
        <v>35355895</v>
      </c>
      <c r="E768" s="38">
        <v>10138</v>
      </c>
      <c r="F768" s="38">
        <v>9130</v>
      </c>
      <c r="G768" s="38">
        <v>10442</v>
      </c>
      <c r="H768" s="38">
        <v>11686</v>
      </c>
      <c r="I768" s="38">
        <v>10442</v>
      </c>
      <c r="J768" s="38">
        <v>35355895</v>
      </c>
      <c r="K768" s="38">
        <v>10138</v>
      </c>
      <c r="L768" s="38">
        <v>36416572</v>
      </c>
      <c r="M768" s="38">
        <v>36716651</v>
      </c>
    </row>
    <row r="769" spans="1:13" x14ac:dyDescent="0.2">
      <c r="A769" s="42">
        <v>71807</v>
      </c>
      <c r="B769" s="38">
        <v>27549</v>
      </c>
      <c r="C769" s="38">
        <v>9</v>
      </c>
      <c r="D769" s="38">
        <v>1933939</v>
      </c>
      <c r="E769" s="38">
        <v>9954</v>
      </c>
      <c r="F769" s="38">
        <v>9130</v>
      </c>
      <c r="G769" s="38">
        <v>10253</v>
      </c>
      <c r="H769" s="38">
        <v>11686</v>
      </c>
      <c r="I769" s="38">
        <v>10253</v>
      </c>
      <c r="J769" s="38">
        <v>1933939</v>
      </c>
      <c r="K769" s="38">
        <v>9954</v>
      </c>
      <c r="L769" s="38">
        <v>1991957</v>
      </c>
      <c r="M769" s="38">
        <v>2201681</v>
      </c>
    </row>
    <row r="770" spans="1:13" x14ac:dyDescent="0.2">
      <c r="A770" s="42">
        <v>71809</v>
      </c>
      <c r="B770" s="38">
        <v>27549</v>
      </c>
      <c r="C770" s="38">
        <v>9</v>
      </c>
      <c r="D770" s="38">
        <v>2676557</v>
      </c>
      <c r="E770" s="38">
        <v>9585</v>
      </c>
      <c r="F770" s="38">
        <v>9130</v>
      </c>
      <c r="G770" s="38">
        <v>9873</v>
      </c>
      <c r="H770" s="38">
        <v>11686</v>
      </c>
      <c r="I770" s="38">
        <v>9873</v>
      </c>
      <c r="J770" s="38">
        <v>2676557</v>
      </c>
      <c r="K770" s="38">
        <v>9585</v>
      </c>
      <c r="L770" s="38">
        <v>2756854</v>
      </c>
      <c r="M770" s="38">
        <v>2826522</v>
      </c>
    </row>
    <row r="771" spans="1:13" x14ac:dyDescent="0.2">
      <c r="A771" s="42">
        <v>71810</v>
      </c>
      <c r="B771" s="38">
        <v>27549</v>
      </c>
      <c r="C771" s="38">
        <v>9</v>
      </c>
      <c r="D771" s="38">
        <v>2167447</v>
      </c>
      <c r="E771" s="38">
        <v>10496</v>
      </c>
      <c r="F771" s="38">
        <v>9130</v>
      </c>
      <c r="G771" s="38">
        <v>10810</v>
      </c>
      <c r="H771" s="38">
        <v>11686</v>
      </c>
      <c r="I771" s="38">
        <v>10810</v>
      </c>
      <c r="J771" s="38">
        <v>2167447</v>
      </c>
      <c r="K771" s="38">
        <v>10496</v>
      </c>
      <c r="L771" s="38">
        <v>2232470</v>
      </c>
      <c r="M771" s="38">
        <v>2270334</v>
      </c>
    </row>
    <row r="772" spans="1:13" x14ac:dyDescent="0.2">
      <c r="A772" s="42">
        <v>71901</v>
      </c>
      <c r="B772" s="38">
        <v>27549</v>
      </c>
      <c r="C772" s="38">
        <v>9</v>
      </c>
      <c r="D772" s="38">
        <v>97983299</v>
      </c>
      <c r="E772" s="38">
        <v>9249</v>
      </c>
      <c r="F772" s="38">
        <v>9130</v>
      </c>
      <c r="G772" s="38">
        <v>9527</v>
      </c>
      <c r="H772" s="38">
        <v>11686</v>
      </c>
      <c r="I772" s="38">
        <v>9527</v>
      </c>
      <c r="J772" s="38">
        <v>97983299</v>
      </c>
      <c r="K772" s="38">
        <v>9249</v>
      </c>
      <c r="L772" s="38">
        <v>100922798</v>
      </c>
      <c r="M772" s="38">
        <v>105173724</v>
      </c>
    </row>
    <row r="773" spans="1:13" x14ac:dyDescent="0.2">
      <c r="A773" s="42">
        <v>71902</v>
      </c>
      <c r="B773" s="38">
        <v>27549</v>
      </c>
      <c r="C773" s="38">
        <v>9</v>
      </c>
      <c r="D773" s="38">
        <v>473396591</v>
      </c>
      <c r="E773" s="38">
        <v>9215</v>
      </c>
      <c r="F773" s="38">
        <v>9130</v>
      </c>
      <c r="G773" s="38">
        <v>9491</v>
      </c>
      <c r="H773" s="38">
        <v>11686</v>
      </c>
      <c r="I773" s="38">
        <v>9491</v>
      </c>
      <c r="J773" s="38">
        <v>473396591</v>
      </c>
      <c r="K773" s="38">
        <v>9215</v>
      </c>
      <c r="L773" s="38">
        <v>487598489</v>
      </c>
      <c r="M773" s="38">
        <v>523324272</v>
      </c>
    </row>
    <row r="774" spans="1:13" x14ac:dyDescent="0.2">
      <c r="A774" s="42">
        <v>71903</v>
      </c>
      <c r="B774" s="38">
        <v>27549</v>
      </c>
      <c r="C774" s="38">
        <v>9</v>
      </c>
      <c r="D774" s="38">
        <v>20978631</v>
      </c>
      <c r="E774" s="38">
        <v>10081</v>
      </c>
      <c r="F774" s="38">
        <v>9130</v>
      </c>
      <c r="G774" s="38">
        <v>10384</v>
      </c>
      <c r="H774" s="38">
        <v>11686</v>
      </c>
      <c r="I774" s="38">
        <v>10384</v>
      </c>
      <c r="J774" s="38">
        <v>20978631</v>
      </c>
      <c r="K774" s="38">
        <v>10081</v>
      </c>
      <c r="L774" s="38">
        <v>21607990</v>
      </c>
      <c r="M774" s="38">
        <v>22889364</v>
      </c>
    </row>
    <row r="775" spans="1:13" x14ac:dyDescent="0.2">
      <c r="A775" s="42">
        <v>71904</v>
      </c>
      <c r="B775" s="38">
        <v>27549</v>
      </c>
      <c r="C775" s="38">
        <v>9</v>
      </c>
      <c r="D775" s="38">
        <v>31895450</v>
      </c>
      <c r="E775" s="38">
        <v>9810</v>
      </c>
      <c r="F775" s="38">
        <v>9130</v>
      </c>
      <c r="G775" s="38">
        <v>10105</v>
      </c>
      <c r="H775" s="38">
        <v>11686</v>
      </c>
      <c r="I775" s="38">
        <v>10105</v>
      </c>
      <c r="J775" s="38">
        <v>31895450</v>
      </c>
      <c r="K775" s="38">
        <v>9810</v>
      </c>
      <c r="L775" s="38">
        <v>32852314</v>
      </c>
      <c r="M775" s="38">
        <v>34902126</v>
      </c>
    </row>
    <row r="776" spans="1:13" x14ac:dyDescent="0.2">
      <c r="A776" s="42">
        <v>71905</v>
      </c>
      <c r="B776" s="38">
        <v>27549</v>
      </c>
      <c r="C776" s="38">
        <v>9</v>
      </c>
      <c r="D776" s="38">
        <v>337564892</v>
      </c>
      <c r="E776" s="38">
        <v>9097</v>
      </c>
      <c r="F776" s="38">
        <v>9130</v>
      </c>
      <c r="G776" s="38">
        <v>9370</v>
      </c>
      <c r="H776" s="38">
        <v>11686</v>
      </c>
      <c r="I776" s="38">
        <v>9370</v>
      </c>
      <c r="J776" s="38">
        <v>337564892</v>
      </c>
      <c r="K776" s="38">
        <v>9097</v>
      </c>
      <c r="L776" s="38">
        <v>347691839</v>
      </c>
      <c r="M776" s="38">
        <v>371866325</v>
      </c>
    </row>
    <row r="777" spans="1:13" x14ac:dyDescent="0.2">
      <c r="A777" s="42">
        <v>71906</v>
      </c>
      <c r="B777" s="38">
        <v>27549</v>
      </c>
      <c r="C777" s="38">
        <v>9</v>
      </c>
      <c r="D777" s="38">
        <v>8136737</v>
      </c>
      <c r="E777" s="38">
        <v>10225</v>
      </c>
      <c r="F777" s="38">
        <v>9130</v>
      </c>
      <c r="G777" s="38">
        <v>10532</v>
      </c>
      <c r="H777" s="38">
        <v>11686</v>
      </c>
      <c r="I777" s="38">
        <v>10532</v>
      </c>
      <c r="J777" s="38">
        <v>8136737</v>
      </c>
      <c r="K777" s="38">
        <v>10225</v>
      </c>
      <c r="L777" s="38">
        <v>8380839</v>
      </c>
      <c r="M777" s="38">
        <v>9031186</v>
      </c>
    </row>
    <row r="778" spans="1:13" x14ac:dyDescent="0.2">
      <c r="A778" s="42">
        <v>71907</v>
      </c>
      <c r="B778" s="38">
        <v>27549</v>
      </c>
      <c r="C778" s="38">
        <v>9</v>
      </c>
      <c r="D778" s="38">
        <v>55703921</v>
      </c>
      <c r="E778" s="38">
        <v>9574</v>
      </c>
      <c r="F778" s="38">
        <v>9130</v>
      </c>
      <c r="G778" s="38">
        <v>9861</v>
      </c>
      <c r="H778" s="38">
        <v>11686</v>
      </c>
      <c r="I778" s="38">
        <v>9861</v>
      </c>
      <c r="J778" s="38">
        <v>55703921</v>
      </c>
      <c r="K778" s="38">
        <v>9574</v>
      </c>
      <c r="L778" s="38">
        <v>57375039</v>
      </c>
      <c r="M778" s="38">
        <v>57806883</v>
      </c>
    </row>
    <row r="779" spans="1:13" x14ac:dyDescent="0.2">
      <c r="A779" s="42">
        <v>71908</v>
      </c>
      <c r="B779" s="38">
        <v>27549</v>
      </c>
      <c r="C779" s="38">
        <v>9</v>
      </c>
      <c r="D779" s="38">
        <v>10301578</v>
      </c>
      <c r="E779" s="38">
        <v>11235</v>
      </c>
      <c r="F779" s="38">
        <v>9130</v>
      </c>
      <c r="G779" s="38">
        <v>11572</v>
      </c>
      <c r="H779" s="38">
        <v>11686</v>
      </c>
      <c r="I779" s="38">
        <v>11572</v>
      </c>
      <c r="J779" s="38">
        <v>10301578</v>
      </c>
      <c r="K779" s="38">
        <v>11235</v>
      </c>
      <c r="L779" s="38">
        <v>10610625</v>
      </c>
      <c r="M779" s="38">
        <v>11196151</v>
      </c>
    </row>
    <row r="780" spans="1:13" x14ac:dyDescent="0.2">
      <c r="A780" s="42">
        <v>71909</v>
      </c>
      <c r="B780" s="38">
        <v>27549</v>
      </c>
      <c r="C780" s="38">
        <v>9</v>
      </c>
      <c r="D780" s="38">
        <v>362719051</v>
      </c>
      <c r="E780" s="38">
        <v>8324</v>
      </c>
      <c r="F780" s="38">
        <v>9130</v>
      </c>
      <c r="G780" s="38">
        <v>8574</v>
      </c>
      <c r="H780" s="38">
        <v>11686</v>
      </c>
      <c r="I780" s="38">
        <v>8574</v>
      </c>
      <c r="J780" s="38">
        <v>362719051</v>
      </c>
      <c r="K780" s="38">
        <v>8324</v>
      </c>
      <c r="L780" s="38">
        <v>373600622</v>
      </c>
      <c r="M780" s="38">
        <v>395706920</v>
      </c>
    </row>
    <row r="781" spans="1:13" x14ac:dyDescent="0.2">
      <c r="A781" s="42">
        <v>71950</v>
      </c>
      <c r="B781" s="38">
        <v>27549</v>
      </c>
      <c r="C781" s="38">
        <v>9</v>
      </c>
      <c r="D781" s="38">
        <v>514167</v>
      </c>
      <c r="E781" s="38">
        <v>0</v>
      </c>
      <c r="F781" s="38">
        <v>9130</v>
      </c>
      <c r="G781" s="38">
        <v>0</v>
      </c>
      <c r="H781" s="38">
        <v>11686</v>
      </c>
      <c r="I781" s="38">
        <v>11686</v>
      </c>
      <c r="J781" s="38">
        <v>514167</v>
      </c>
      <c r="K781" s="38">
        <v>0</v>
      </c>
      <c r="L781" s="38">
        <v>0</v>
      </c>
      <c r="M781" s="38">
        <v>1402317</v>
      </c>
    </row>
    <row r="782" spans="1:13" x14ac:dyDescent="0.2">
      <c r="A782" s="42">
        <v>72801</v>
      </c>
      <c r="B782" s="38">
        <v>27549</v>
      </c>
      <c r="C782" s="38">
        <v>9</v>
      </c>
      <c r="D782" s="38">
        <v>46822522</v>
      </c>
      <c r="E782" s="38">
        <v>10789</v>
      </c>
      <c r="F782" s="38">
        <v>9130</v>
      </c>
      <c r="G782" s="38">
        <v>11113</v>
      </c>
      <c r="H782" s="38">
        <v>11686</v>
      </c>
      <c r="I782" s="38">
        <v>11113</v>
      </c>
      <c r="J782" s="38">
        <v>46822522</v>
      </c>
      <c r="K782" s="38">
        <v>10789</v>
      </c>
      <c r="L782" s="38">
        <v>48227197</v>
      </c>
      <c r="M782" s="38">
        <v>47838861</v>
      </c>
    </row>
    <row r="783" spans="1:13" x14ac:dyDescent="0.2">
      <c r="A783" s="42">
        <v>72802</v>
      </c>
      <c r="B783" s="38">
        <v>27549</v>
      </c>
      <c r="C783" s="38">
        <v>9</v>
      </c>
      <c r="D783" s="38">
        <v>1071681</v>
      </c>
      <c r="E783" s="38">
        <v>10660</v>
      </c>
      <c r="F783" s="38">
        <v>9130</v>
      </c>
      <c r="G783" s="38">
        <v>10980</v>
      </c>
      <c r="H783" s="38">
        <v>11686</v>
      </c>
      <c r="I783" s="38">
        <v>10980</v>
      </c>
      <c r="J783" s="38">
        <v>1071681</v>
      </c>
      <c r="K783" s="38">
        <v>10660</v>
      </c>
      <c r="L783" s="38">
        <v>1103832</v>
      </c>
      <c r="M783" s="38">
        <v>1120263</v>
      </c>
    </row>
    <row r="784" spans="1:13" x14ac:dyDescent="0.2">
      <c r="A784" s="42">
        <v>72901</v>
      </c>
      <c r="B784" s="38">
        <v>27549</v>
      </c>
      <c r="C784" s="38">
        <v>9</v>
      </c>
      <c r="D784" s="38">
        <v>1930576</v>
      </c>
      <c r="E784" s="38">
        <v>11356</v>
      </c>
      <c r="F784" s="38">
        <v>9130</v>
      </c>
      <c r="G784" s="38">
        <v>11697</v>
      </c>
      <c r="H784" s="38">
        <v>11686</v>
      </c>
      <c r="I784" s="38">
        <v>11686</v>
      </c>
      <c r="J784" s="38">
        <v>1930576</v>
      </c>
      <c r="K784" s="38">
        <v>11356</v>
      </c>
      <c r="L784" s="38">
        <v>1986585</v>
      </c>
      <c r="M784" s="38">
        <v>2136696</v>
      </c>
    </row>
    <row r="785" spans="1:13" x14ac:dyDescent="0.2">
      <c r="A785" s="42">
        <v>72902</v>
      </c>
      <c r="B785" s="38">
        <v>27549</v>
      </c>
      <c r="C785" s="38">
        <v>9</v>
      </c>
      <c r="D785" s="38">
        <v>11596909</v>
      </c>
      <c r="E785" s="38">
        <v>10490</v>
      </c>
      <c r="F785" s="38">
        <v>9130</v>
      </c>
      <c r="G785" s="38">
        <v>10805</v>
      </c>
      <c r="H785" s="38">
        <v>11686</v>
      </c>
      <c r="I785" s="38">
        <v>10805</v>
      </c>
      <c r="J785" s="38">
        <v>11596909</v>
      </c>
      <c r="K785" s="38">
        <v>10490</v>
      </c>
      <c r="L785" s="38">
        <v>11944816</v>
      </c>
      <c r="M785" s="38">
        <v>12959367</v>
      </c>
    </row>
    <row r="786" spans="1:13" x14ac:dyDescent="0.2">
      <c r="A786" s="42">
        <v>72903</v>
      </c>
      <c r="B786" s="38">
        <v>27549</v>
      </c>
      <c r="C786" s="38">
        <v>9</v>
      </c>
      <c r="D786" s="38">
        <v>28992679</v>
      </c>
      <c r="E786" s="38">
        <v>8326</v>
      </c>
      <c r="F786" s="38">
        <v>9130</v>
      </c>
      <c r="G786" s="38">
        <v>8576</v>
      </c>
      <c r="H786" s="38">
        <v>11686</v>
      </c>
      <c r="I786" s="38">
        <v>8576</v>
      </c>
      <c r="J786" s="38">
        <v>28992679</v>
      </c>
      <c r="K786" s="38">
        <v>8326</v>
      </c>
      <c r="L786" s="38">
        <v>29862459</v>
      </c>
      <c r="M786" s="38">
        <v>30082543</v>
      </c>
    </row>
    <row r="787" spans="1:13" x14ac:dyDescent="0.2">
      <c r="A787" s="42">
        <v>72904</v>
      </c>
      <c r="B787" s="38">
        <v>27549</v>
      </c>
      <c r="C787" s="38">
        <v>9</v>
      </c>
      <c r="D787" s="38">
        <v>2509072</v>
      </c>
      <c r="E787" s="38">
        <v>12005</v>
      </c>
      <c r="F787" s="38">
        <v>9130</v>
      </c>
      <c r="G787" s="38">
        <v>12365</v>
      </c>
      <c r="H787" s="38">
        <v>11686</v>
      </c>
      <c r="I787" s="38">
        <v>11686</v>
      </c>
      <c r="J787" s="38">
        <v>2509072</v>
      </c>
      <c r="K787" s="38">
        <v>12005</v>
      </c>
      <c r="L787" s="38">
        <v>2509072</v>
      </c>
      <c r="M787" s="38">
        <v>2661306</v>
      </c>
    </row>
    <row r="788" spans="1:13" x14ac:dyDescent="0.2">
      <c r="A788" s="42">
        <v>72908</v>
      </c>
      <c r="B788" s="38">
        <v>27549</v>
      </c>
      <c r="C788" s="38">
        <v>9</v>
      </c>
      <c r="D788" s="38">
        <v>2124732</v>
      </c>
      <c r="E788" s="38">
        <v>8696</v>
      </c>
      <c r="F788" s="38">
        <v>9130</v>
      </c>
      <c r="G788" s="38">
        <v>8957</v>
      </c>
      <c r="H788" s="38">
        <v>11686</v>
      </c>
      <c r="I788" s="38">
        <v>8957</v>
      </c>
      <c r="J788" s="38">
        <v>2124732</v>
      </c>
      <c r="K788" s="38">
        <v>8696</v>
      </c>
      <c r="L788" s="38">
        <v>2188474</v>
      </c>
      <c r="M788" s="38">
        <v>2439592</v>
      </c>
    </row>
    <row r="789" spans="1:13" x14ac:dyDescent="0.2">
      <c r="A789" s="42">
        <v>72909</v>
      </c>
      <c r="B789" s="38">
        <v>27549</v>
      </c>
      <c r="C789" s="38">
        <v>9</v>
      </c>
      <c r="D789" s="38">
        <v>3017499</v>
      </c>
      <c r="E789" s="38">
        <v>11387</v>
      </c>
      <c r="F789" s="38">
        <v>9130</v>
      </c>
      <c r="G789" s="38">
        <v>11728</v>
      </c>
      <c r="H789" s="38">
        <v>11686</v>
      </c>
      <c r="I789" s="38">
        <v>11686</v>
      </c>
      <c r="J789" s="38">
        <v>3017499</v>
      </c>
      <c r="K789" s="38">
        <v>11387</v>
      </c>
      <c r="L789" s="38">
        <v>3096735</v>
      </c>
      <c r="M789" s="38">
        <v>3330195</v>
      </c>
    </row>
    <row r="790" spans="1:13" x14ac:dyDescent="0.2">
      <c r="A790" s="42">
        <v>72910</v>
      </c>
      <c r="B790" s="38">
        <v>27549</v>
      </c>
      <c r="C790" s="38">
        <v>9</v>
      </c>
      <c r="D790" s="38">
        <v>1256032</v>
      </c>
      <c r="E790" s="38">
        <v>11081</v>
      </c>
      <c r="F790" s="38">
        <v>9130</v>
      </c>
      <c r="G790" s="38">
        <v>11414</v>
      </c>
      <c r="H790" s="38">
        <v>11686</v>
      </c>
      <c r="I790" s="38">
        <v>11414</v>
      </c>
      <c r="J790" s="38">
        <v>1256032</v>
      </c>
      <c r="K790" s="38">
        <v>11081</v>
      </c>
      <c r="L790" s="38">
        <v>1293713</v>
      </c>
      <c r="M790" s="38">
        <v>1379330</v>
      </c>
    </row>
    <row r="791" spans="1:13" x14ac:dyDescent="0.2">
      <c r="A791" s="42">
        <v>73901</v>
      </c>
      <c r="B791" s="38">
        <v>27549</v>
      </c>
      <c r="C791" s="38">
        <v>9</v>
      </c>
      <c r="D791" s="38">
        <v>5542424</v>
      </c>
      <c r="E791" s="38">
        <v>11780</v>
      </c>
      <c r="F791" s="38">
        <v>9130</v>
      </c>
      <c r="G791" s="38">
        <v>12133</v>
      </c>
      <c r="H791" s="38">
        <v>11686</v>
      </c>
      <c r="I791" s="38">
        <v>11686</v>
      </c>
      <c r="J791" s="38">
        <v>5542424</v>
      </c>
      <c r="K791" s="38">
        <v>11780</v>
      </c>
      <c r="L791" s="38">
        <v>5542424</v>
      </c>
      <c r="M791" s="38">
        <v>6078793</v>
      </c>
    </row>
    <row r="792" spans="1:13" x14ac:dyDescent="0.2">
      <c r="A792" s="42">
        <v>73903</v>
      </c>
      <c r="B792" s="38">
        <v>27549</v>
      </c>
      <c r="C792" s="38">
        <v>9</v>
      </c>
      <c r="D792" s="38">
        <v>10101204</v>
      </c>
      <c r="E792" s="38">
        <v>12170</v>
      </c>
      <c r="F792" s="38">
        <v>9130</v>
      </c>
      <c r="G792" s="38">
        <v>12535</v>
      </c>
      <c r="H792" s="38">
        <v>11686</v>
      </c>
      <c r="I792" s="38">
        <v>11686</v>
      </c>
      <c r="J792" s="38">
        <v>10101204</v>
      </c>
      <c r="K792" s="38">
        <v>12170</v>
      </c>
      <c r="L792" s="38">
        <v>10101204</v>
      </c>
      <c r="M792" s="38">
        <v>10796652</v>
      </c>
    </row>
    <row r="793" spans="1:13" x14ac:dyDescent="0.2">
      <c r="A793" s="42">
        <v>73904</v>
      </c>
      <c r="B793" s="38">
        <v>27549</v>
      </c>
      <c r="C793" s="38">
        <v>9</v>
      </c>
      <c r="D793" s="38">
        <v>1407894</v>
      </c>
      <c r="E793" s="38">
        <v>9262</v>
      </c>
      <c r="F793" s="38">
        <v>9130</v>
      </c>
      <c r="G793" s="38">
        <v>9540</v>
      </c>
      <c r="H793" s="38">
        <v>11686</v>
      </c>
      <c r="I793" s="38">
        <v>9540</v>
      </c>
      <c r="J793" s="38">
        <v>1407894</v>
      </c>
      <c r="K793" s="38">
        <v>9262</v>
      </c>
      <c r="L793" s="38">
        <v>1450131</v>
      </c>
      <c r="M793" s="38">
        <v>1675363</v>
      </c>
    </row>
    <row r="794" spans="1:13" x14ac:dyDescent="0.2">
      <c r="A794" s="42">
        <v>73905</v>
      </c>
      <c r="B794" s="38">
        <v>27549</v>
      </c>
      <c r="C794" s="38">
        <v>9</v>
      </c>
      <c r="D794" s="38">
        <v>7716157</v>
      </c>
      <c r="E794" s="38">
        <v>12370</v>
      </c>
      <c r="F794" s="38">
        <v>9130</v>
      </c>
      <c r="G794" s="38">
        <v>12742</v>
      </c>
      <c r="H794" s="38">
        <v>11686</v>
      </c>
      <c r="I794" s="38">
        <v>11686</v>
      </c>
      <c r="J794" s="38">
        <v>7716157</v>
      </c>
      <c r="K794" s="38">
        <v>12370</v>
      </c>
      <c r="L794" s="38">
        <v>7716157</v>
      </c>
      <c r="M794" s="38">
        <v>8160196</v>
      </c>
    </row>
    <row r="795" spans="1:13" x14ac:dyDescent="0.2">
      <c r="A795" s="42">
        <v>74903</v>
      </c>
      <c r="B795" s="38">
        <v>27549</v>
      </c>
      <c r="C795" s="38">
        <v>9</v>
      </c>
      <c r="D795" s="38">
        <v>16900581</v>
      </c>
      <c r="E795" s="38">
        <v>9637</v>
      </c>
      <c r="F795" s="38">
        <v>9130</v>
      </c>
      <c r="G795" s="38">
        <v>9926</v>
      </c>
      <c r="H795" s="38">
        <v>11686</v>
      </c>
      <c r="I795" s="38">
        <v>9926</v>
      </c>
      <c r="J795" s="38">
        <v>16900581</v>
      </c>
      <c r="K795" s="38">
        <v>9637</v>
      </c>
      <c r="L795" s="38">
        <v>17407598</v>
      </c>
      <c r="M795" s="38">
        <v>17243421</v>
      </c>
    </row>
    <row r="796" spans="1:13" x14ac:dyDescent="0.2">
      <c r="A796" s="42">
        <v>74904</v>
      </c>
      <c r="B796" s="38">
        <v>27549</v>
      </c>
      <c r="C796" s="38">
        <v>9</v>
      </c>
      <c r="D796" s="38">
        <v>3595641</v>
      </c>
      <c r="E796" s="38">
        <v>10072</v>
      </c>
      <c r="F796" s="38">
        <v>9130</v>
      </c>
      <c r="G796" s="38">
        <v>10374</v>
      </c>
      <c r="H796" s="38">
        <v>11686</v>
      </c>
      <c r="I796" s="38">
        <v>10374</v>
      </c>
      <c r="J796" s="38">
        <v>3595641</v>
      </c>
      <c r="K796" s="38">
        <v>10072</v>
      </c>
      <c r="L796" s="38">
        <v>3703510</v>
      </c>
      <c r="M796" s="38">
        <v>3961602</v>
      </c>
    </row>
    <row r="797" spans="1:13" x14ac:dyDescent="0.2">
      <c r="A797" s="42">
        <v>74905</v>
      </c>
      <c r="B797" s="38">
        <v>27549</v>
      </c>
      <c r="C797" s="38">
        <v>9</v>
      </c>
      <c r="D797" s="38">
        <v>2902197</v>
      </c>
      <c r="E797" s="38">
        <v>13286</v>
      </c>
      <c r="F797" s="38">
        <v>9130</v>
      </c>
      <c r="G797" s="38">
        <v>13684</v>
      </c>
      <c r="H797" s="38">
        <v>11686</v>
      </c>
      <c r="I797" s="38">
        <v>11686</v>
      </c>
      <c r="J797" s="38">
        <v>2902197</v>
      </c>
      <c r="K797" s="38">
        <v>13286</v>
      </c>
      <c r="L797" s="38">
        <v>2902197</v>
      </c>
      <c r="M797" s="38">
        <v>3216597</v>
      </c>
    </row>
    <row r="798" spans="1:13" x14ac:dyDescent="0.2">
      <c r="A798" s="42">
        <v>74907</v>
      </c>
      <c r="B798" s="38">
        <v>27549</v>
      </c>
      <c r="C798" s="38">
        <v>9</v>
      </c>
      <c r="D798" s="38">
        <v>6784557</v>
      </c>
      <c r="E798" s="38">
        <v>11301</v>
      </c>
      <c r="F798" s="38">
        <v>9130</v>
      </c>
      <c r="G798" s="38">
        <v>11640</v>
      </c>
      <c r="H798" s="38">
        <v>11686</v>
      </c>
      <c r="I798" s="38">
        <v>11640</v>
      </c>
      <c r="J798" s="38">
        <v>6784557</v>
      </c>
      <c r="K798" s="38">
        <v>11301</v>
      </c>
      <c r="L798" s="38">
        <v>6988094</v>
      </c>
      <c r="M798" s="38">
        <v>7262348</v>
      </c>
    </row>
    <row r="799" spans="1:13" x14ac:dyDescent="0.2">
      <c r="A799" s="42">
        <v>74909</v>
      </c>
      <c r="B799" s="38">
        <v>27549</v>
      </c>
      <c r="C799" s="38">
        <v>9</v>
      </c>
      <c r="D799" s="38">
        <v>8801183</v>
      </c>
      <c r="E799" s="38">
        <v>10699</v>
      </c>
      <c r="F799" s="38">
        <v>9130</v>
      </c>
      <c r="G799" s="38">
        <v>11020</v>
      </c>
      <c r="H799" s="38">
        <v>11686</v>
      </c>
      <c r="I799" s="38">
        <v>11020</v>
      </c>
      <c r="J799" s="38">
        <v>8801183</v>
      </c>
      <c r="K799" s="38">
        <v>10699</v>
      </c>
      <c r="L799" s="38">
        <v>9065219</v>
      </c>
      <c r="M799" s="38">
        <v>9562058</v>
      </c>
    </row>
    <row r="800" spans="1:13" x14ac:dyDescent="0.2">
      <c r="A800" s="42">
        <v>74911</v>
      </c>
      <c r="B800" s="38">
        <v>27549</v>
      </c>
      <c r="C800" s="38">
        <v>9</v>
      </c>
      <c r="D800" s="38">
        <v>3610887</v>
      </c>
      <c r="E800" s="38">
        <v>11961</v>
      </c>
      <c r="F800" s="38">
        <v>9130</v>
      </c>
      <c r="G800" s="38">
        <v>12320</v>
      </c>
      <c r="H800" s="38">
        <v>11686</v>
      </c>
      <c r="I800" s="38">
        <v>11686</v>
      </c>
      <c r="J800" s="38">
        <v>3610887</v>
      </c>
      <c r="K800" s="38">
        <v>11961</v>
      </c>
      <c r="L800" s="38">
        <v>3610887</v>
      </c>
      <c r="M800" s="38">
        <v>4049920</v>
      </c>
    </row>
    <row r="801" spans="1:13" x14ac:dyDescent="0.2">
      <c r="A801" s="42">
        <v>74912</v>
      </c>
      <c r="B801" s="38">
        <v>27549</v>
      </c>
      <c r="C801" s="38">
        <v>9</v>
      </c>
      <c r="D801" s="38">
        <v>6636305</v>
      </c>
      <c r="E801" s="38">
        <v>11851</v>
      </c>
      <c r="F801" s="38">
        <v>9130</v>
      </c>
      <c r="G801" s="38">
        <v>12206</v>
      </c>
      <c r="H801" s="38">
        <v>11686</v>
      </c>
      <c r="I801" s="38">
        <v>11686</v>
      </c>
      <c r="J801" s="38">
        <v>6636305</v>
      </c>
      <c r="K801" s="38">
        <v>11851</v>
      </c>
      <c r="L801" s="38">
        <v>6636305</v>
      </c>
      <c r="M801" s="38">
        <v>7117299</v>
      </c>
    </row>
    <row r="802" spans="1:13" x14ac:dyDescent="0.2">
      <c r="A802" s="42">
        <v>74917</v>
      </c>
      <c r="B802" s="38">
        <v>27549</v>
      </c>
      <c r="C802" s="38">
        <v>9</v>
      </c>
      <c r="D802" s="38">
        <v>7924816</v>
      </c>
      <c r="E802" s="38">
        <v>15663</v>
      </c>
      <c r="F802" s="38">
        <v>9130</v>
      </c>
      <c r="G802" s="38">
        <v>16133</v>
      </c>
      <c r="H802" s="38">
        <v>11686</v>
      </c>
      <c r="I802" s="38">
        <v>11686</v>
      </c>
      <c r="J802" s="38">
        <v>7924816</v>
      </c>
      <c r="K802" s="38">
        <v>15663</v>
      </c>
      <c r="L802" s="38">
        <v>7924816</v>
      </c>
      <c r="M802" s="38">
        <v>8356887</v>
      </c>
    </row>
    <row r="803" spans="1:13" x14ac:dyDescent="0.2">
      <c r="A803" s="42">
        <v>75901</v>
      </c>
      <c r="B803" s="38">
        <v>27549</v>
      </c>
      <c r="C803" s="38">
        <v>9</v>
      </c>
      <c r="D803" s="38">
        <v>6752841</v>
      </c>
      <c r="E803" s="38">
        <v>12278</v>
      </c>
      <c r="F803" s="38">
        <v>9130</v>
      </c>
      <c r="G803" s="38">
        <v>12646</v>
      </c>
      <c r="H803" s="38">
        <v>11686</v>
      </c>
      <c r="I803" s="38">
        <v>11686</v>
      </c>
      <c r="J803" s="38">
        <v>6752841</v>
      </c>
      <c r="K803" s="38">
        <v>12278</v>
      </c>
      <c r="L803" s="38">
        <v>6752841</v>
      </c>
      <c r="M803" s="38">
        <v>7465445</v>
      </c>
    </row>
    <row r="804" spans="1:13" x14ac:dyDescent="0.2">
      <c r="A804" s="42">
        <v>75902</v>
      </c>
      <c r="B804" s="38">
        <v>27549</v>
      </c>
      <c r="C804" s="38">
        <v>9</v>
      </c>
      <c r="D804" s="38">
        <v>16792234</v>
      </c>
      <c r="E804" s="38">
        <v>9210</v>
      </c>
      <c r="F804" s="38">
        <v>9130</v>
      </c>
      <c r="G804" s="38">
        <v>9486</v>
      </c>
      <c r="H804" s="38">
        <v>11686</v>
      </c>
      <c r="I804" s="38">
        <v>9486</v>
      </c>
      <c r="J804" s="38">
        <v>16792234</v>
      </c>
      <c r="K804" s="38">
        <v>9210</v>
      </c>
      <c r="L804" s="38">
        <v>17296001</v>
      </c>
      <c r="M804" s="38">
        <v>16235196</v>
      </c>
    </row>
    <row r="805" spans="1:13" x14ac:dyDescent="0.2">
      <c r="A805" s="42">
        <v>75903</v>
      </c>
      <c r="B805" s="38">
        <v>27549</v>
      </c>
      <c r="C805" s="38">
        <v>9</v>
      </c>
      <c r="D805" s="38">
        <v>7611166</v>
      </c>
      <c r="E805" s="38">
        <v>11111</v>
      </c>
      <c r="F805" s="38">
        <v>9130</v>
      </c>
      <c r="G805" s="38">
        <v>11445</v>
      </c>
      <c r="H805" s="38">
        <v>11686</v>
      </c>
      <c r="I805" s="38">
        <v>11445</v>
      </c>
      <c r="J805" s="38">
        <v>7611166</v>
      </c>
      <c r="K805" s="38">
        <v>11111</v>
      </c>
      <c r="L805" s="38">
        <v>7839501</v>
      </c>
      <c r="M805" s="38">
        <v>8148321</v>
      </c>
    </row>
    <row r="806" spans="1:13" x14ac:dyDescent="0.2">
      <c r="A806" s="42">
        <v>75906</v>
      </c>
      <c r="B806" s="38">
        <v>27549</v>
      </c>
      <c r="C806" s="38">
        <v>9</v>
      </c>
      <c r="D806" s="38">
        <v>2754127</v>
      </c>
      <c r="E806" s="38">
        <v>11974</v>
      </c>
      <c r="F806" s="38">
        <v>9130</v>
      </c>
      <c r="G806" s="38">
        <v>12334</v>
      </c>
      <c r="H806" s="38">
        <v>11686</v>
      </c>
      <c r="I806" s="38">
        <v>11686</v>
      </c>
      <c r="J806" s="38">
        <v>2754127</v>
      </c>
      <c r="K806" s="38">
        <v>11974</v>
      </c>
      <c r="L806" s="38">
        <v>2754127</v>
      </c>
      <c r="M806" s="38">
        <v>2703971</v>
      </c>
    </row>
    <row r="807" spans="1:13" x14ac:dyDescent="0.2">
      <c r="A807" s="42">
        <v>75908</v>
      </c>
      <c r="B807" s="38">
        <v>27549</v>
      </c>
      <c r="C807" s="38">
        <v>9</v>
      </c>
      <c r="D807" s="38">
        <v>2968210</v>
      </c>
      <c r="E807" s="38">
        <v>11640</v>
      </c>
      <c r="F807" s="38">
        <v>9130</v>
      </c>
      <c r="G807" s="38">
        <v>11989</v>
      </c>
      <c r="H807" s="38">
        <v>11686</v>
      </c>
      <c r="I807" s="38">
        <v>11686</v>
      </c>
      <c r="J807" s="38">
        <v>2968210</v>
      </c>
      <c r="K807" s="38">
        <v>11640</v>
      </c>
      <c r="L807" s="38">
        <v>2979877</v>
      </c>
      <c r="M807" s="38">
        <v>3152973</v>
      </c>
    </row>
    <row r="808" spans="1:13" x14ac:dyDescent="0.2">
      <c r="A808" s="42">
        <v>76903</v>
      </c>
      <c r="B808" s="38">
        <v>27549</v>
      </c>
      <c r="C808" s="38">
        <v>9</v>
      </c>
      <c r="D808" s="38">
        <v>3858605</v>
      </c>
      <c r="E808" s="38">
        <v>12901</v>
      </c>
      <c r="F808" s="38">
        <v>9130</v>
      </c>
      <c r="G808" s="38">
        <v>13288</v>
      </c>
      <c r="H808" s="38">
        <v>11686</v>
      </c>
      <c r="I808" s="38">
        <v>11686</v>
      </c>
      <c r="J808" s="38">
        <v>3858605</v>
      </c>
      <c r="K808" s="38">
        <v>12901</v>
      </c>
      <c r="L808" s="38">
        <v>3858605</v>
      </c>
      <c r="M808" s="38">
        <v>4002191</v>
      </c>
    </row>
    <row r="809" spans="1:13" x14ac:dyDescent="0.2">
      <c r="A809" s="42">
        <v>76904</v>
      </c>
      <c r="B809" s="38">
        <v>27549</v>
      </c>
      <c r="C809" s="38">
        <v>9</v>
      </c>
      <c r="D809" s="38">
        <v>3717359</v>
      </c>
      <c r="E809" s="38">
        <v>15694</v>
      </c>
      <c r="F809" s="38">
        <v>9130</v>
      </c>
      <c r="G809" s="38">
        <v>16165</v>
      </c>
      <c r="H809" s="38">
        <v>11686</v>
      </c>
      <c r="I809" s="38">
        <v>11686</v>
      </c>
      <c r="J809" s="38">
        <v>3717359</v>
      </c>
      <c r="K809" s="38">
        <v>15694</v>
      </c>
      <c r="L809" s="38">
        <v>3717359</v>
      </c>
      <c r="M809" s="38">
        <v>3385182</v>
      </c>
    </row>
    <row r="810" spans="1:13" x14ac:dyDescent="0.2">
      <c r="A810" s="42">
        <v>77901</v>
      </c>
      <c r="B810" s="38">
        <v>27549</v>
      </c>
      <c r="C810" s="38">
        <v>9</v>
      </c>
      <c r="D810" s="38">
        <v>8423729</v>
      </c>
      <c r="E810" s="38">
        <v>12687</v>
      </c>
      <c r="F810" s="38">
        <v>9130</v>
      </c>
      <c r="G810" s="38">
        <v>13068</v>
      </c>
      <c r="H810" s="38">
        <v>11686</v>
      </c>
      <c r="I810" s="38">
        <v>11686</v>
      </c>
      <c r="J810" s="38">
        <v>8423729</v>
      </c>
      <c r="K810" s="38">
        <v>12687</v>
      </c>
      <c r="L810" s="38">
        <v>8423729</v>
      </c>
      <c r="M810" s="38">
        <v>8681191</v>
      </c>
    </row>
    <row r="811" spans="1:13" x14ac:dyDescent="0.2">
      <c r="A811" s="42">
        <v>77902</v>
      </c>
      <c r="B811" s="38">
        <v>27549</v>
      </c>
      <c r="C811" s="38">
        <v>9</v>
      </c>
      <c r="D811" s="38">
        <v>4728034</v>
      </c>
      <c r="E811" s="38">
        <v>11835</v>
      </c>
      <c r="F811" s="38">
        <v>9130</v>
      </c>
      <c r="G811" s="38">
        <v>12190</v>
      </c>
      <c r="H811" s="38">
        <v>11686</v>
      </c>
      <c r="I811" s="38">
        <v>11686</v>
      </c>
      <c r="J811" s="38">
        <v>4728034</v>
      </c>
      <c r="K811" s="38">
        <v>11835</v>
      </c>
      <c r="L811" s="38">
        <v>4728034</v>
      </c>
      <c r="M811" s="38">
        <v>3598739</v>
      </c>
    </row>
    <row r="812" spans="1:13" x14ac:dyDescent="0.2">
      <c r="A812" s="42">
        <v>78901</v>
      </c>
      <c r="B812" s="38">
        <v>27549</v>
      </c>
      <c r="C812" s="38">
        <v>9</v>
      </c>
      <c r="D812" s="38">
        <v>2953044</v>
      </c>
      <c r="E812" s="38">
        <v>15553</v>
      </c>
      <c r="F812" s="38">
        <v>9130</v>
      </c>
      <c r="G812" s="38">
        <v>16020</v>
      </c>
      <c r="H812" s="38">
        <v>11686</v>
      </c>
      <c r="I812" s="38">
        <v>11686</v>
      </c>
      <c r="J812" s="38">
        <v>2953044</v>
      </c>
      <c r="K812" s="38">
        <v>15553</v>
      </c>
      <c r="L812" s="38">
        <v>2953044</v>
      </c>
      <c r="M812" s="38">
        <v>3046413</v>
      </c>
    </row>
    <row r="813" spans="1:13" x14ac:dyDescent="0.2">
      <c r="A813" s="42">
        <v>79901</v>
      </c>
      <c r="B813" s="38">
        <v>27549</v>
      </c>
      <c r="C813" s="38">
        <v>9</v>
      </c>
      <c r="D813" s="38">
        <v>286128242</v>
      </c>
      <c r="E813" s="38">
        <v>8728</v>
      </c>
      <c r="F813" s="38">
        <v>9130</v>
      </c>
      <c r="G813" s="38">
        <v>8990</v>
      </c>
      <c r="H813" s="38">
        <v>11686</v>
      </c>
      <c r="I813" s="38">
        <v>8990</v>
      </c>
      <c r="J813" s="38">
        <v>286128242</v>
      </c>
      <c r="K813" s="38">
        <v>8728</v>
      </c>
      <c r="L813" s="38">
        <v>294712089</v>
      </c>
      <c r="M813" s="38">
        <v>287620107</v>
      </c>
    </row>
    <row r="814" spans="1:13" x14ac:dyDescent="0.2">
      <c r="A814" s="42">
        <v>79906</v>
      </c>
      <c r="B814" s="38">
        <v>27549</v>
      </c>
      <c r="C814" s="38">
        <v>9</v>
      </c>
      <c r="D814" s="38">
        <v>30494214</v>
      </c>
      <c r="E814" s="38">
        <v>9529</v>
      </c>
      <c r="F814" s="38">
        <v>9130</v>
      </c>
      <c r="G814" s="38">
        <v>9815</v>
      </c>
      <c r="H814" s="38">
        <v>11686</v>
      </c>
      <c r="I814" s="38">
        <v>9815</v>
      </c>
      <c r="J814" s="38">
        <v>30494214</v>
      </c>
      <c r="K814" s="38">
        <v>9529</v>
      </c>
      <c r="L814" s="38">
        <v>31409040</v>
      </c>
      <c r="M814" s="38">
        <v>31166726</v>
      </c>
    </row>
    <row r="815" spans="1:13" x14ac:dyDescent="0.2">
      <c r="A815" s="42">
        <v>79907</v>
      </c>
      <c r="B815" s="38">
        <v>27549</v>
      </c>
      <c r="C815" s="38">
        <v>9</v>
      </c>
      <c r="D815" s="38">
        <v>657620478</v>
      </c>
      <c r="E815" s="38">
        <v>8937</v>
      </c>
      <c r="F815" s="38">
        <v>9130</v>
      </c>
      <c r="G815" s="38">
        <v>9206</v>
      </c>
      <c r="H815" s="38">
        <v>11686</v>
      </c>
      <c r="I815" s="38">
        <v>9206</v>
      </c>
      <c r="J815" s="38">
        <v>657620478</v>
      </c>
      <c r="K815" s="38">
        <v>8937</v>
      </c>
      <c r="L815" s="38">
        <v>677349092</v>
      </c>
      <c r="M815" s="38">
        <v>659899237</v>
      </c>
    </row>
    <row r="816" spans="1:13" x14ac:dyDescent="0.2">
      <c r="A816" s="42">
        <v>79910</v>
      </c>
      <c r="B816" s="38">
        <v>27549</v>
      </c>
      <c r="C816" s="38">
        <v>9</v>
      </c>
      <c r="D816" s="38">
        <v>31086424</v>
      </c>
      <c r="E816" s="38">
        <v>9197</v>
      </c>
      <c r="F816" s="38">
        <v>9130</v>
      </c>
      <c r="G816" s="38">
        <v>9473</v>
      </c>
      <c r="H816" s="38">
        <v>11686</v>
      </c>
      <c r="I816" s="38">
        <v>9473</v>
      </c>
      <c r="J816" s="38">
        <v>31086424</v>
      </c>
      <c r="K816" s="38">
        <v>9197</v>
      </c>
      <c r="L816" s="38">
        <v>32019017</v>
      </c>
      <c r="M816" s="38">
        <v>31031059</v>
      </c>
    </row>
    <row r="817" spans="1:13" x14ac:dyDescent="0.2">
      <c r="A817" s="42">
        <v>80901</v>
      </c>
      <c r="B817" s="38">
        <v>27549</v>
      </c>
      <c r="C817" s="38">
        <v>9</v>
      </c>
      <c r="D817" s="38">
        <v>13463099</v>
      </c>
      <c r="E817" s="38">
        <v>8799</v>
      </c>
      <c r="F817" s="38">
        <v>9130</v>
      </c>
      <c r="G817" s="38">
        <v>9063</v>
      </c>
      <c r="H817" s="38">
        <v>11686</v>
      </c>
      <c r="I817" s="38">
        <v>9063</v>
      </c>
      <c r="J817" s="38">
        <v>13463099</v>
      </c>
      <c r="K817" s="38">
        <v>8799</v>
      </c>
      <c r="L817" s="38">
        <v>13866992</v>
      </c>
      <c r="M817" s="38">
        <v>14465738</v>
      </c>
    </row>
    <row r="818" spans="1:13" x14ac:dyDescent="0.2">
      <c r="A818" s="42">
        <v>81902</v>
      </c>
      <c r="B818" s="38">
        <v>27549</v>
      </c>
      <c r="C818" s="38">
        <v>9</v>
      </c>
      <c r="D818" s="38">
        <v>13819670</v>
      </c>
      <c r="E818" s="38">
        <v>8011</v>
      </c>
      <c r="F818" s="38">
        <v>9130</v>
      </c>
      <c r="G818" s="38">
        <v>8252</v>
      </c>
      <c r="H818" s="38">
        <v>11686</v>
      </c>
      <c r="I818" s="38">
        <v>8252</v>
      </c>
      <c r="J818" s="38">
        <v>13819670</v>
      </c>
      <c r="K818" s="38">
        <v>8011</v>
      </c>
      <c r="L818" s="38">
        <v>14234260</v>
      </c>
      <c r="M818" s="38">
        <v>16316150</v>
      </c>
    </row>
    <row r="819" spans="1:13" x14ac:dyDescent="0.2">
      <c r="A819" s="42">
        <v>81904</v>
      </c>
      <c r="B819" s="38">
        <v>27549</v>
      </c>
      <c r="C819" s="38">
        <v>9</v>
      </c>
      <c r="D819" s="38">
        <v>10133416</v>
      </c>
      <c r="E819" s="38">
        <v>9212</v>
      </c>
      <c r="F819" s="38">
        <v>9130</v>
      </c>
      <c r="G819" s="38">
        <v>9489</v>
      </c>
      <c r="H819" s="38">
        <v>11686</v>
      </c>
      <c r="I819" s="38">
        <v>9489</v>
      </c>
      <c r="J819" s="38">
        <v>10133416</v>
      </c>
      <c r="K819" s="38">
        <v>9212</v>
      </c>
      <c r="L819" s="38">
        <v>10437418</v>
      </c>
      <c r="M819" s="38">
        <v>11709547</v>
      </c>
    </row>
    <row r="820" spans="1:13" x14ac:dyDescent="0.2">
      <c r="A820" s="42">
        <v>81905</v>
      </c>
      <c r="B820" s="38">
        <v>27549</v>
      </c>
      <c r="C820" s="38">
        <v>9</v>
      </c>
      <c r="D820" s="38">
        <v>4810430</v>
      </c>
      <c r="E820" s="38">
        <v>10401</v>
      </c>
      <c r="F820" s="38">
        <v>9130</v>
      </c>
      <c r="G820" s="38">
        <v>10713</v>
      </c>
      <c r="H820" s="38">
        <v>11686</v>
      </c>
      <c r="I820" s="38">
        <v>10713</v>
      </c>
      <c r="J820" s="38">
        <v>4810430</v>
      </c>
      <c r="K820" s="38">
        <v>10401</v>
      </c>
      <c r="L820" s="38">
        <v>4954743</v>
      </c>
      <c r="M820" s="38">
        <v>5363432</v>
      </c>
    </row>
    <row r="821" spans="1:13" x14ac:dyDescent="0.2">
      <c r="A821" s="42">
        <v>81906</v>
      </c>
      <c r="B821" s="38">
        <v>27549</v>
      </c>
      <c r="C821" s="38">
        <v>9</v>
      </c>
      <c r="D821" s="38">
        <v>1901588</v>
      </c>
      <c r="E821" s="38">
        <v>12282</v>
      </c>
      <c r="F821" s="38">
        <v>9130</v>
      </c>
      <c r="G821" s="38">
        <v>12650</v>
      </c>
      <c r="H821" s="38">
        <v>11686</v>
      </c>
      <c r="I821" s="38">
        <v>11686</v>
      </c>
      <c r="J821" s="38">
        <v>1901588</v>
      </c>
      <c r="K821" s="38">
        <v>12282</v>
      </c>
      <c r="L821" s="38">
        <v>1901588</v>
      </c>
      <c r="M821" s="38">
        <v>2157377</v>
      </c>
    </row>
    <row r="822" spans="1:13" x14ac:dyDescent="0.2">
      <c r="A822" s="42">
        <v>82902</v>
      </c>
      <c r="B822" s="38">
        <v>27549</v>
      </c>
      <c r="C822" s="38">
        <v>9</v>
      </c>
      <c r="D822" s="38">
        <v>10525743</v>
      </c>
      <c r="E822" s="38">
        <v>12168</v>
      </c>
      <c r="F822" s="38">
        <v>9130</v>
      </c>
      <c r="G822" s="38">
        <v>12534</v>
      </c>
      <c r="H822" s="38">
        <v>11686</v>
      </c>
      <c r="I822" s="38">
        <v>11686</v>
      </c>
      <c r="J822" s="38">
        <v>10525743</v>
      </c>
      <c r="K822" s="38">
        <v>12168</v>
      </c>
      <c r="L822" s="38">
        <v>10525743</v>
      </c>
      <c r="M822" s="38">
        <v>10866628</v>
      </c>
    </row>
    <row r="823" spans="1:13" x14ac:dyDescent="0.2">
      <c r="A823" s="42">
        <v>82903</v>
      </c>
      <c r="B823" s="38">
        <v>27549</v>
      </c>
      <c r="C823" s="38">
        <v>9</v>
      </c>
      <c r="D823" s="38">
        <v>20943682</v>
      </c>
      <c r="E823" s="38">
        <v>10558</v>
      </c>
      <c r="F823" s="38">
        <v>9130</v>
      </c>
      <c r="G823" s="38">
        <v>10875</v>
      </c>
      <c r="H823" s="38">
        <v>11686</v>
      </c>
      <c r="I823" s="38">
        <v>10875</v>
      </c>
      <c r="J823" s="38">
        <v>20943682</v>
      </c>
      <c r="K823" s="38">
        <v>10558</v>
      </c>
      <c r="L823" s="38">
        <v>21571992</v>
      </c>
      <c r="M823" s="38">
        <v>21326388</v>
      </c>
    </row>
    <row r="824" spans="1:13" x14ac:dyDescent="0.2">
      <c r="A824" s="42">
        <v>83901</v>
      </c>
      <c r="B824" s="38">
        <v>27549</v>
      </c>
      <c r="C824" s="38">
        <v>9</v>
      </c>
      <c r="D824" s="38">
        <v>6233555</v>
      </c>
      <c r="E824" s="38">
        <v>12223</v>
      </c>
      <c r="F824" s="38">
        <v>9130</v>
      </c>
      <c r="G824" s="38">
        <v>12589</v>
      </c>
      <c r="H824" s="38">
        <v>11686</v>
      </c>
      <c r="I824" s="38">
        <v>11686</v>
      </c>
      <c r="J824" s="38">
        <v>6233555</v>
      </c>
      <c r="K824" s="38">
        <v>12223</v>
      </c>
      <c r="L824" s="38">
        <v>6233555</v>
      </c>
      <c r="M824" s="38">
        <v>6085368</v>
      </c>
    </row>
    <row r="825" spans="1:13" x14ac:dyDescent="0.2">
      <c r="A825" s="42">
        <v>83902</v>
      </c>
      <c r="B825" s="38">
        <v>27549</v>
      </c>
      <c r="C825" s="38">
        <v>9</v>
      </c>
      <c r="D825" s="38">
        <v>2557727</v>
      </c>
      <c r="E825" s="38">
        <v>15706</v>
      </c>
      <c r="F825" s="38">
        <v>9130</v>
      </c>
      <c r="G825" s="38">
        <v>16177</v>
      </c>
      <c r="H825" s="38">
        <v>11686</v>
      </c>
      <c r="I825" s="38">
        <v>11686</v>
      </c>
      <c r="J825" s="38">
        <v>1962232</v>
      </c>
      <c r="K825" s="38">
        <v>12049</v>
      </c>
      <c r="L825" s="38">
        <v>1962232</v>
      </c>
      <c r="M825" s="38">
        <v>2683365</v>
      </c>
    </row>
    <row r="826" spans="1:13" x14ac:dyDescent="0.2">
      <c r="A826" s="42">
        <v>83903</v>
      </c>
      <c r="B826" s="38">
        <v>27549</v>
      </c>
      <c r="C826" s="38">
        <v>9</v>
      </c>
      <c r="D826" s="38">
        <v>29334990</v>
      </c>
      <c r="E826" s="38">
        <v>10802</v>
      </c>
      <c r="F826" s="38">
        <v>9130</v>
      </c>
      <c r="G826" s="38">
        <v>11126</v>
      </c>
      <c r="H826" s="38">
        <v>11686</v>
      </c>
      <c r="I826" s="38">
        <v>11126</v>
      </c>
      <c r="J826" s="38">
        <v>26379744</v>
      </c>
      <c r="K826" s="38">
        <v>9714</v>
      </c>
      <c r="L826" s="38">
        <v>30215039</v>
      </c>
      <c r="M826" s="38">
        <v>26959974</v>
      </c>
    </row>
    <row r="827" spans="1:13" x14ac:dyDescent="0.2">
      <c r="A827" s="42">
        <v>84802</v>
      </c>
      <c r="B827" s="38">
        <v>27549</v>
      </c>
      <c r="C827" s="38">
        <v>9</v>
      </c>
      <c r="D827" s="38">
        <v>10539567</v>
      </c>
      <c r="E827" s="38">
        <v>10286</v>
      </c>
      <c r="F827" s="38">
        <v>9130</v>
      </c>
      <c r="G827" s="38">
        <v>10595</v>
      </c>
      <c r="H827" s="38">
        <v>11686</v>
      </c>
      <c r="I827" s="38">
        <v>10595</v>
      </c>
      <c r="J827" s="38">
        <v>10539567</v>
      </c>
      <c r="K827" s="38">
        <v>10286</v>
      </c>
      <c r="L827" s="38">
        <v>10855754</v>
      </c>
      <c r="M827" s="38">
        <v>11068867</v>
      </c>
    </row>
    <row r="828" spans="1:13" x14ac:dyDescent="0.2">
      <c r="A828" s="42">
        <v>84804</v>
      </c>
      <c r="B828" s="38">
        <v>27549</v>
      </c>
      <c r="C828" s="38">
        <v>9</v>
      </c>
      <c r="D828" s="38">
        <v>2352736</v>
      </c>
      <c r="E828" s="38">
        <v>9948</v>
      </c>
      <c r="F828" s="38">
        <v>9130</v>
      </c>
      <c r="G828" s="38">
        <v>10247</v>
      </c>
      <c r="H828" s="38">
        <v>11686</v>
      </c>
      <c r="I828" s="38">
        <v>10247</v>
      </c>
      <c r="J828" s="38">
        <v>2352736</v>
      </c>
      <c r="K828" s="38">
        <v>9948</v>
      </c>
      <c r="L828" s="38">
        <v>2423318</v>
      </c>
      <c r="M828" s="38">
        <v>2426872</v>
      </c>
    </row>
    <row r="829" spans="1:13" x14ac:dyDescent="0.2">
      <c r="A829" s="42">
        <v>84901</v>
      </c>
      <c r="B829" s="38">
        <v>27549</v>
      </c>
      <c r="C829" s="38">
        <v>9</v>
      </c>
      <c r="D829" s="38">
        <v>95961595</v>
      </c>
      <c r="E829" s="38">
        <v>8927</v>
      </c>
      <c r="F829" s="38">
        <v>9130</v>
      </c>
      <c r="G829" s="38">
        <v>9194</v>
      </c>
      <c r="H829" s="38">
        <v>11686</v>
      </c>
      <c r="I829" s="38">
        <v>9194</v>
      </c>
      <c r="J829" s="38">
        <v>95961595</v>
      </c>
      <c r="K829" s="38">
        <v>8927</v>
      </c>
      <c r="L829" s="38">
        <v>98840443</v>
      </c>
      <c r="M829" s="38">
        <v>88044546</v>
      </c>
    </row>
    <row r="830" spans="1:13" x14ac:dyDescent="0.2">
      <c r="A830" s="42">
        <v>84902</v>
      </c>
      <c r="B830" s="38">
        <v>27549</v>
      </c>
      <c r="C830" s="38">
        <v>9</v>
      </c>
      <c r="D830" s="38">
        <v>58149804</v>
      </c>
      <c r="E830" s="38">
        <v>9228</v>
      </c>
      <c r="F830" s="38">
        <v>9130</v>
      </c>
      <c r="G830" s="38">
        <v>9505</v>
      </c>
      <c r="H830" s="38">
        <v>11686</v>
      </c>
      <c r="I830" s="38">
        <v>9505</v>
      </c>
      <c r="J830" s="38">
        <v>58149804</v>
      </c>
      <c r="K830" s="38">
        <v>9228</v>
      </c>
      <c r="L830" s="38">
        <v>59894298</v>
      </c>
      <c r="M830" s="38">
        <v>58969991</v>
      </c>
    </row>
    <row r="831" spans="1:13" x14ac:dyDescent="0.2">
      <c r="A831" s="42">
        <v>84903</v>
      </c>
      <c r="B831" s="38">
        <v>27549</v>
      </c>
      <c r="C831" s="38">
        <v>9</v>
      </c>
      <c r="D831" s="38">
        <v>2335447</v>
      </c>
      <c r="E831" s="38">
        <v>17560</v>
      </c>
      <c r="F831" s="38">
        <v>9130</v>
      </c>
      <c r="G831" s="38">
        <v>18087</v>
      </c>
      <c r="H831" s="38">
        <v>11686</v>
      </c>
      <c r="I831" s="38">
        <v>11686</v>
      </c>
      <c r="J831" s="38">
        <v>2311976</v>
      </c>
      <c r="K831" s="38">
        <v>17383</v>
      </c>
      <c r="L831" s="38">
        <v>2311976</v>
      </c>
      <c r="M831" s="38">
        <v>2204150</v>
      </c>
    </row>
    <row r="832" spans="1:13" x14ac:dyDescent="0.2">
      <c r="A832" s="42">
        <v>84906</v>
      </c>
      <c r="B832" s="38">
        <v>27549</v>
      </c>
      <c r="C832" s="38">
        <v>9</v>
      </c>
      <c r="D832" s="38">
        <v>89979528</v>
      </c>
      <c r="E832" s="38">
        <v>11901</v>
      </c>
      <c r="F832" s="38">
        <v>9130</v>
      </c>
      <c r="G832" s="38">
        <v>12258</v>
      </c>
      <c r="H832" s="38">
        <v>11686</v>
      </c>
      <c r="I832" s="38">
        <v>11686</v>
      </c>
      <c r="J832" s="38">
        <v>89979528</v>
      </c>
      <c r="K832" s="38">
        <v>11901</v>
      </c>
      <c r="L832" s="38">
        <v>89979528</v>
      </c>
      <c r="M832" s="38">
        <v>90840241</v>
      </c>
    </row>
    <row r="833" spans="1:13" x14ac:dyDescent="0.2">
      <c r="A833" s="42">
        <v>84908</v>
      </c>
      <c r="B833" s="38">
        <v>27549</v>
      </c>
      <c r="C833" s="38">
        <v>9</v>
      </c>
      <c r="D833" s="38">
        <v>16178778</v>
      </c>
      <c r="E833" s="38">
        <v>9865</v>
      </c>
      <c r="F833" s="38">
        <v>9130</v>
      </c>
      <c r="G833" s="38">
        <v>10161</v>
      </c>
      <c r="H833" s="38">
        <v>11686</v>
      </c>
      <c r="I833" s="38">
        <v>10161</v>
      </c>
      <c r="J833" s="38">
        <v>16178778</v>
      </c>
      <c r="K833" s="38">
        <v>9865</v>
      </c>
      <c r="L833" s="38">
        <v>16664141</v>
      </c>
      <c r="M833" s="38">
        <v>14620963</v>
      </c>
    </row>
    <row r="834" spans="1:13" x14ac:dyDescent="0.2">
      <c r="A834" s="42">
        <v>84909</v>
      </c>
      <c r="B834" s="38">
        <v>27549</v>
      </c>
      <c r="C834" s="38">
        <v>9</v>
      </c>
      <c r="D834" s="38">
        <v>38493335</v>
      </c>
      <c r="E834" s="38">
        <v>8360</v>
      </c>
      <c r="F834" s="38">
        <v>9130</v>
      </c>
      <c r="G834" s="38">
        <v>8611</v>
      </c>
      <c r="H834" s="38">
        <v>11686</v>
      </c>
      <c r="I834" s="38">
        <v>8611</v>
      </c>
      <c r="J834" s="38">
        <v>38493335</v>
      </c>
      <c r="K834" s="38">
        <v>8360</v>
      </c>
      <c r="L834" s="38">
        <v>39648135</v>
      </c>
      <c r="M834" s="38">
        <v>39255521</v>
      </c>
    </row>
    <row r="835" spans="1:13" x14ac:dyDescent="0.2">
      <c r="A835" s="42">
        <v>84910</v>
      </c>
      <c r="B835" s="38">
        <v>27549</v>
      </c>
      <c r="C835" s="38">
        <v>9</v>
      </c>
      <c r="D835" s="38">
        <v>333205586</v>
      </c>
      <c r="E835" s="38">
        <v>8232</v>
      </c>
      <c r="F835" s="38">
        <v>9130</v>
      </c>
      <c r="G835" s="38">
        <v>8479</v>
      </c>
      <c r="H835" s="38">
        <v>11686</v>
      </c>
      <c r="I835" s="38">
        <v>8479</v>
      </c>
      <c r="J835" s="38">
        <v>333205586</v>
      </c>
      <c r="K835" s="38">
        <v>8232</v>
      </c>
      <c r="L835" s="38">
        <v>343201754</v>
      </c>
      <c r="M835" s="38">
        <v>319553031</v>
      </c>
    </row>
    <row r="836" spans="1:13" x14ac:dyDescent="0.2">
      <c r="A836" s="42">
        <v>84911</v>
      </c>
      <c r="B836" s="38">
        <v>27549</v>
      </c>
      <c r="C836" s="38">
        <v>9</v>
      </c>
      <c r="D836" s="38">
        <v>48418882</v>
      </c>
      <c r="E836" s="38">
        <v>8322</v>
      </c>
      <c r="F836" s="38">
        <v>9130</v>
      </c>
      <c r="G836" s="38">
        <v>8572</v>
      </c>
      <c r="H836" s="38">
        <v>11686</v>
      </c>
      <c r="I836" s="38">
        <v>8572</v>
      </c>
      <c r="J836" s="38">
        <v>48418882</v>
      </c>
      <c r="K836" s="38">
        <v>8322</v>
      </c>
      <c r="L836" s="38">
        <v>49871448</v>
      </c>
      <c r="M836" s="38">
        <v>49278099</v>
      </c>
    </row>
    <row r="837" spans="1:13" x14ac:dyDescent="0.2">
      <c r="A837" s="42">
        <v>85902</v>
      </c>
      <c r="B837" s="38">
        <v>27549</v>
      </c>
      <c r="C837" s="38">
        <v>9</v>
      </c>
      <c r="D837" s="38">
        <v>9013818</v>
      </c>
      <c r="E837" s="38">
        <v>11631</v>
      </c>
      <c r="F837" s="38">
        <v>9130</v>
      </c>
      <c r="G837" s="38">
        <v>11980</v>
      </c>
      <c r="H837" s="38">
        <v>11686</v>
      </c>
      <c r="I837" s="38">
        <v>11686</v>
      </c>
      <c r="J837" s="38">
        <v>9013818</v>
      </c>
      <c r="K837" s="38">
        <v>11631</v>
      </c>
      <c r="L837" s="38">
        <v>9056489</v>
      </c>
      <c r="M837" s="38">
        <v>8858669</v>
      </c>
    </row>
    <row r="838" spans="1:13" x14ac:dyDescent="0.2">
      <c r="A838" s="42">
        <v>85903</v>
      </c>
      <c r="B838" s="38">
        <v>27549</v>
      </c>
      <c r="C838" s="38">
        <v>9</v>
      </c>
      <c r="D838" s="38">
        <v>1850613</v>
      </c>
      <c r="E838" s="38">
        <v>13708</v>
      </c>
      <c r="F838" s="38">
        <v>9130</v>
      </c>
      <c r="G838" s="38">
        <v>14119</v>
      </c>
      <c r="H838" s="38">
        <v>11686</v>
      </c>
      <c r="I838" s="38">
        <v>11686</v>
      </c>
      <c r="J838" s="38">
        <v>1850613</v>
      </c>
      <c r="K838" s="38">
        <v>13708</v>
      </c>
      <c r="L838" s="38">
        <v>1850613</v>
      </c>
      <c r="M838" s="38">
        <v>1976433</v>
      </c>
    </row>
    <row r="839" spans="1:13" x14ac:dyDescent="0.2">
      <c r="A839" s="42">
        <v>86024</v>
      </c>
      <c r="B839" s="38">
        <v>27549</v>
      </c>
      <c r="C839" s="38">
        <v>9</v>
      </c>
      <c r="D839" s="38">
        <v>571481</v>
      </c>
      <c r="E839" s="38">
        <v>34303</v>
      </c>
      <c r="F839" s="38">
        <v>9130</v>
      </c>
      <c r="G839" s="38">
        <v>35332</v>
      </c>
      <c r="H839" s="38">
        <v>11686</v>
      </c>
      <c r="I839" s="38">
        <v>11686</v>
      </c>
      <c r="J839" s="38">
        <v>571481</v>
      </c>
      <c r="K839" s="38">
        <v>34303</v>
      </c>
      <c r="L839" s="38">
        <v>571481</v>
      </c>
      <c r="M839" s="38">
        <v>738158</v>
      </c>
    </row>
    <row r="840" spans="1:13" x14ac:dyDescent="0.2">
      <c r="A840" s="42">
        <v>86901</v>
      </c>
      <c r="B840" s="38">
        <v>27549</v>
      </c>
      <c r="C840" s="38">
        <v>9</v>
      </c>
      <c r="D840" s="38">
        <v>28636500</v>
      </c>
      <c r="E840" s="38">
        <v>9546</v>
      </c>
      <c r="F840" s="38">
        <v>9130</v>
      </c>
      <c r="G840" s="38">
        <v>9832</v>
      </c>
      <c r="H840" s="38">
        <v>11686</v>
      </c>
      <c r="I840" s="38">
        <v>9832</v>
      </c>
      <c r="J840" s="38">
        <v>28636500</v>
      </c>
      <c r="K840" s="38">
        <v>9546</v>
      </c>
      <c r="L840" s="38">
        <v>29495595</v>
      </c>
      <c r="M840" s="38">
        <v>27634048</v>
      </c>
    </row>
    <row r="841" spans="1:13" x14ac:dyDescent="0.2">
      <c r="A841" s="42">
        <v>86902</v>
      </c>
      <c r="B841" s="38">
        <v>27549</v>
      </c>
      <c r="C841" s="38">
        <v>9</v>
      </c>
      <c r="D841" s="38">
        <v>6219815</v>
      </c>
      <c r="E841" s="38">
        <v>11309</v>
      </c>
      <c r="F841" s="38">
        <v>9130</v>
      </c>
      <c r="G841" s="38">
        <v>11648</v>
      </c>
      <c r="H841" s="38">
        <v>11686</v>
      </c>
      <c r="I841" s="38">
        <v>11648</v>
      </c>
      <c r="J841" s="38">
        <v>6219815</v>
      </c>
      <c r="K841" s="38">
        <v>11309</v>
      </c>
      <c r="L841" s="38">
        <v>6406410</v>
      </c>
      <c r="M841" s="38">
        <v>6010894</v>
      </c>
    </row>
    <row r="842" spans="1:13" x14ac:dyDescent="0.2">
      <c r="A842" s="42">
        <v>87901</v>
      </c>
      <c r="B842" s="38">
        <v>27549</v>
      </c>
      <c r="C842" s="38">
        <v>9</v>
      </c>
      <c r="D842" s="38">
        <v>8155291</v>
      </c>
      <c r="E842" s="38">
        <v>28338</v>
      </c>
      <c r="F842" s="38">
        <v>9130</v>
      </c>
      <c r="G842" s="38">
        <v>29188</v>
      </c>
      <c r="H842" s="38">
        <v>11686</v>
      </c>
      <c r="I842" s="38">
        <v>11686</v>
      </c>
      <c r="J842" s="38">
        <v>8155291</v>
      </c>
      <c r="K842" s="38">
        <v>28338</v>
      </c>
      <c r="L842" s="38">
        <v>8155291</v>
      </c>
      <c r="M842" s="38">
        <v>6360587</v>
      </c>
    </row>
    <row r="843" spans="1:13" x14ac:dyDescent="0.2">
      <c r="A843" s="42">
        <v>88902</v>
      </c>
      <c r="B843" s="38">
        <v>27549</v>
      </c>
      <c r="C843" s="38">
        <v>9</v>
      </c>
      <c r="D843" s="38">
        <v>12982343</v>
      </c>
      <c r="E843" s="38">
        <v>10555</v>
      </c>
      <c r="F843" s="38">
        <v>9130</v>
      </c>
      <c r="G843" s="38">
        <v>10871</v>
      </c>
      <c r="H843" s="38">
        <v>11686</v>
      </c>
      <c r="I843" s="38">
        <v>10871</v>
      </c>
      <c r="J843" s="38">
        <v>12982343</v>
      </c>
      <c r="K843" s="38">
        <v>10555</v>
      </c>
      <c r="L843" s="38">
        <v>13371813</v>
      </c>
      <c r="M843" s="38">
        <v>11326077</v>
      </c>
    </row>
    <row r="844" spans="1:13" x14ac:dyDescent="0.2">
      <c r="A844" s="42">
        <v>89901</v>
      </c>
      <c r="B844" s="38">
        <v>27549</v>
      </c>
      <c r="C844" s="38">
        <v>9</v>
      </c>
      <c r="D844" s="38">
        <v>28443700</v>
      </c>
      <c r="E844" s="38">
        <v>10203</v>
      </c>
      <c r="F844" s="38">
        <v>9130</v>
      </c>
      <c r="G844" s="38">
        <v>10509</v>
      </c>
      <c r="H844" s="38">
        <v>11686</v>
      </c>
      <c r="I844" s="38">
        <v>10509</v>
      </c>
      <c r="J844" s="38">
        <v>28443700</v>
      </c>
      <c r="K844" s="38">
        <v>10203</v>
      </c>
      <c r="L844" s="38">
        <v>29297011</v>
      </c>
      <c r="M844" s="38">
        <v>28640603</v>
      </c>
    </row>
    <row r="845" spans="1:13" x14ac:dyDescent="0.2">
      <c r="A845" s="42">
        <v>89903</v>
      </c>
      <c r="B845" s="38">
        <v>27549</v>
      </c>
      <c r="C845" s="38">
        <v>9</v>
      </c>
      <c r="D845" s="38">
        <v>14998849</v>
      </c>
      <c r="E845" s="38">
        <v>15134</v>
      </c>
      <c r="F845" s="38">
        <v>9130</v>
      </c>
      <c r="G845" s="38">
        <v>15588</v>
      </c>
      <c r="H845" s="38">
        <v>11686</v>
      </c>
      <c r="I845" s="38">
        <v>11686</v>
      </c>
      <c r="J845" s="38">
        <v>14998849</v>
      </c>
      <c r="K845" s="38">
        <v>15134</v>
      </c>
      <c r="L845" s="38">
        <v>14998849</v>
      </c>
      <c r="M845" s="38">
        <v>11079131</v>
      </c>
    </row>
    <row r="846" spans="1:13" x14ac:dyDescent="0.2">
      <c r="A846" s="42">
        <v>89905</v>
      </c>
      <c r="B846" s="38">
        <v>27549</v>
      </c>
      <c r="C846" s="38">
        <v>9</v>
      </c>
      <c r="D846" s="38">
        <v>3280876</v>
      </c>
      <c r="E846" s="38">
        <v>11454</v>
      </c>
      <c r="F846" s="38">
        <v>9130</v>
      </c>
      <c r="G846" s="38">
        <v>11798</v>
      </c>
      <c r="H846" s="38">
        <v>11686</v>
      </c>
      <c r="I846" s="38">
        <v>11686</v>
      </c>
      <c r="J846" s="38">
        <v>3280876</v>
      </c>
      <c r="K846" s="38">
        <v>11454</v>
      </c>
      <c r="L846" s="38">
        <v>3347150</v>
      </c>
      <c r="M846" s="38">
        <v>3346494</v>
      </c>
    </row>
    <row r="847" spans="1:13" x14ac:dyDescent="0.2">
      <c r="A847" s="42">
        <v>90902</v>
      </c>
      <c r="B847" s="38">
        <v>27549</v>
      </c>
      <c r="C847" s="38">
        <v>9</v>
      </c>
      <c r="D847" s="38">
        <v>1891342</v>
      </c>
      <c r="E847" s="38">
        <v>13134</v>
      </c>
      <c r="F847" s="38">
        <v>9130</v>
      </c>
      <c r="G847" s="38">
        <v>13528</v>
      </c>
      <c r="H847" s="38">
        <v>11686</v>
      </c>
      <c r="I847" s="38">
        <v>11686</v>
      </c>
      <c r="J847" s="38">
        <v>1891342</v>
      </c>
      <c r="K847" s="38">
        <v>13134</v>
      </c>
      <c r="L847" s="38">
        <v>1891342</v>
      </c>
      <c r="M847" s="38">
        <v>1919145</v>
      </c>
    </row>
    <row r="848" spans="1:13" x14ac:dyDescent="0.2">
      <c r="A848" s="42">
        <v>90903</v>
      </c>
      <c r="B848" s="38">
        <v>27549</v>
      </c>
      <c r="C848" s="38">
        <v>9</v>
      </c>
      <c r="D848" s="38">
        <v>2773556</v>
      </c>
      <c r="E848" s="38">
        <v>11556</v>
      </c>
      <c r="F848" s="38">
        <v>9130</v>
      </c>
      <c r="G848" s="38">
        <v>11903</v>
      </c>
      <c r="H848" s="38">
        <v>11686</v>
      </c>
      <c r="I848" s="38">
        <v>11686</v>
      </c>
      <c r="J848" s="38">
        <v>2773556</v>
      </c>
      <c r="K848" s="38">
        <v>11556</v>
      </c>
      <c r="L848" s="38">
        <v>2804590</v>
      </c>
      <c r="M848" s="38">
        <v>2801116</v>
      </c>
    </row>
    <row r="849" spans="1:13" x14ac:dyDescent="0.2">
      <c r="A849" s="42">
        <v>90904</v>
      </c>
      <c r="B849" s="38">
        <v>27549</v>
      </c>
      <c r="C849" s="38">
        <v>9</v>
      </c>
      <c r="D849" s="38">
        <v>28762558</v>
      </c>
      <c r="E849" s="38">
        <v>8716</v>
      </c>
      <c r="F849" s="38">
        <v>9130</v>
      </c>
      <c r="G849" s="38">
        <v>8977</v>
      </c>
      <c r="H849" s="38">
        <v>11686</v>
      </c>
      <c r="I849" s="38">
        <v>8977</v>
      </c>
      <c r="J849" s="38">
        <v>28762558</v>
      </c>
      <c r="K849" s="38">
        <v>8716</v>
      </c>
      <c r="L849" s="38">
        <v>29625435</v>
      </c>
      <c r="M849" s="38">
        <v>30842444</v>
      </c>
    </row>
    <row r="850" spans="1:13" x14ac:dyDescent="0.2">
      <c r="A850" s="42">
        <v>90905</v>
      </c>
      <c r="B850" s="38">
        <v>27549</v>
      </c>
      <c r="C850" s="38">
        <v>9</v>
      </c>
      <c r="D850" s="38">
        <v>821301</v>
      </c>
      <c r="E850" s="38">
        <v>16465</v>
      </c>
      <c r="F850" s="38">
        <v>9130</v>
      </c>
      <c r="G850" s="38">
        <v>16959</v>
      </c>
      <c r="H850" s="38">
        <v>11686</v>
      </c>
      <c r="I850" s="38">
        <v>11686</v>
      </c>
      <c r="J850" s="38">
        <v>565723</v>
      </c>
      <c r="K850" s="38">
        <v>11341</v>
      </c>
      <c r="L850" s="38">
        <v>582899</v>
      </c>
      <c r="M850" s="38">
        <v>964279</v>
      </c>
    </row>
    <row r="851" spans="1:13" x14ac:dyDescent="0.2">
      <c r="A851" s="42">
        <v>91901</v>
      </c>
      <c r="B851" s="38">
        <v>27549</v>
      </c>
      <c r="C851" s="38">
        <v>9</v>
      </c>
      <c r="D851" s="38">
        <v>8553020</v>
      </c>
      <c r="E851" s="38">
        <v>10902</v>
      </c>
      <c r="F851" s="38">
        <v>9130</v>
      </c>
      <c r="G851" s="38">
        <v>11229</v>
      </c>
      <c r="H851" s="38">
        <v>11686</v>
      </c>
      <c r="I851" s="38">
        <v>11229</v>
      </c>
      <c r="J851" s="38">
        <v>8553020</v>
      </c>
      <c r="K851" s="38">
        <v>10902</v>
      </c>
      <c r="L851" s="38">
        <v>8809611</v>
      </c>
      <c r="M851" s="38">
        <v>9035038</v>
      </c>
    </row>
    <row r="852" spans="1:13" x14ac:dyDescent="0.2">
      <c r="A852" s="42">
        <v>91902</v>
      </c>
      <c r="B852" s="38">
        <v>27549</v>
      </c>
      <c r="C852" s="38">
        <v>9</v>
      </c>
      <c r="D852" s="38">
        <v>5759730</v>
      </c>
      <c r="E852" s="38">
        <v>11474</v>
      </c>
      <c r="F852" s="38">
        <v>9130</v>
      </c>
      <c r="G852" s="38">
        <v>11818</v>
      </c>
      <c r="H852" s="38">
        <v>11686</v>
      </c>
      <c r="I852" s="38">
        <v>11686</v>
      </c>
      <c r="J852" s="38">
        <v>5759730</v>
      </c>
      <c r="K852" s="38">
        <v>11474</v>
      </c>
      <c r="L852" s="38">
        <v>5866268</v>
      </c>
      <c r="M852" s="38">
        <v>6143716</v>
      </c>
    </row>
    <row r="853" spans="1:13" x14ac:dyDescent="0.2">
      <c r="A853" s="42">
        <v>91903</v>
      </c>
      <c r="B853" s="38">
        <v>27549</v>
      </c>
      <c r="C853" s="38">
        <v>9</v>
      </c>
      <c r="D853" s="38">
        <v>43020625</v>
      </c>
      <c r="E853" s="38">
        <v>9733</v>
      </c>
      <c r="F853" s="38">
        <v>9130</v>
      </c>
      <c r="G853" s="38">
        <v>10025</v>
      </c>
      <c r="H853" s="38">
        <v>11686</v>
      </c>
      <c r="I853" s="38">
        <v>10025</v>
      </c>
      <c r="J853" s="38">
        <v>43020625</v>
      </c>
      <c r="K853" s="38">
        <v>9733</v>
      </c>
      <c r="L853" s="38">
        <v>44311244</v>
      </c>
      <c r="M853" s="38">
        <v>45860252</v>
      </c>
    </row>
    <row r="854" spans="1:13" x14ac:dyDescent="0.2">
      <c r="A854" s="42">
        <v>91905</v>
      </c>
      <c r="B854" s="38">
        <v>27549</v>
      </c>
      <c r="C854" s="38">
        <v>9</v>
      </c>
      <c r="D854" s="38">
        <v>11904380</v>
      </c>
      <c r="E854" s="38">
        <v>9920</v>
      </c>
      <c r="F854" s="38">
        <v>9130</v>
      </c>
      <c r="G854" s="38">
        <v>10218</v>
      </c>
      <c r="H854" s="38">
        <v>11686</v>
      </c>
      <c r="I854" s="38">
        <v>10218</v>
      </c>
      <c r="J854" s="38">
        <v>11904380</v>
      </c>
      <c r="K854" s="38">
        <v>9920</v>
      </c>
      <c r="L854" s="38">
        <v>12261512</v>
      </c>
      <c r="M854" s="38">
        <v>13467811</v>
      </c>
    </row>
    <row r="855" spans="1:13" x14ac:dyDescent="0.2">
      <c r="A855" s="42">
        <v>91906</v>
      </c>
      <c r="B855" s="38">
        <v>27549</v>
      </c>
      <c r="C855" s="38">
        <v>9</v>
      </c>
      <c r="D855" s="38">
        <v>67709134</v>
      </c>
      <c r="E855" s="38">
        <v>9793</v>
      </c>
      <c r="F855" s="38">
        <v>9130</v>
      </c>
      <c r="G855" s="38">
        <v>10087</v>
      </c>
      <c r="H855" s="38">
        <v>11686</v>
      </c>
      <c r="I855" s="38">
        <v>10087</v>
      </c>
      <c r="J855" s="38">
        <v>67709134</v>
      </c>
      <c r="K855" s="38">
        <v>9793</v>
      </c>
      <c r="L855" s="38">
        <v>69740408</v>
      </c>
      <c r="M855" s="38">
        <v>70612348</v>
      </c>
    </row>
    <row r="856" spans="1:13" x14ac:dyDescent="0.2">
      <c r="A856" s="42">
        <v>91907</v>
      </c>
      <c r="B856" s="38">
        <v>27549</v>
      </c>
      <c r="C856" s="38">
        <v>9</v>
      </c>
      <c r="D856" s="38">
        <v>6311707</v>
      </c>
      <c r="E856" s="38">
        <v>8144</v>
      </c>
      <c r="F856" s="38">
        <v>9130</v>
      </c>
      <c r="G856" s="38">
        <v>8388</v>
      </c>
      <c r="H856" s="38">
        <v>11686</v>
      </c>
      <c r="I856" s="38">
        <v>8388</v>
      </c>
      <c r="J856" s="38">
        <v>6311707</v>
      </c>
      <c r="K856" s="38">
        <v>8144</v>
      </c>
      <c r="L856" s="38">
        <v>6501058</v>
      </c>
      <c r="M856" s="38">
        <v>7389985</v>
      </c>
    </row>
    <row r="857" spans="1:13" x14ac:dyDescent="0.2">
      <c r="A857" s="42">
        <v>91908</v>
      </c>
      <c r="B857" s="38">
        <v>27549</v>
      </c>
      <c r="C857" s="38">
        <v>9</v>
      </c>
      <c r="D857" s="38">
        <v>16142338</v>
      </c>
      <c r="E857" s="38">
        <v>9018</v>
      </c>
      <c r="F857" s="38">
        <v>9130</v>
      </c>
      <c r="G857" s="38">
        <v>9289</v>
      </c>
      <c r="H857" s="38">
        <v>11686</v>
      </c>
      <c r="I857" s="38">
        <v>9289</v>
      </c>
      <c r="J857" s="38">
        <v>16142338</v>
      </c>
      <c r="K857" s="38">
        <v>9018</v>
      </c>
      <c r="L857" s="38">
        <v>16626608</v>
      </c>
      <c r="M857" s="38">
        <v>16868775</v>
      </c>
    </row>
    <row r="858" spans="1:13" x14ac:dyDescent="0.2">
      <c r="A858" s="42">
        <v>91909</v>
      </c>
      <c r="B858" s="38">
        <v>27549</v>
      </c>
      <c r="C858" s="38">
        <v>9</v>
      </c>
      <c r="D858" s="38">
        <v>14765225</v>
      </c>
      <c r="E858" s="38">
        <v>9977</v>
      </c>
      <c r="F858" s="38">
        <v>9130</v>
      </c>
      <c r="G858" s="38">
        <v>10276</v>
      </c>
      <c r="H858" s="38">
        <v>11686</v>
      </c>
      <c r="I858" s="38">
        <v>10276</v>
      </c>
      <c r="J858" s="38">
        <v>14765225</v>
      </c>
      <c r="K858" s="38">
        <v>9977</v>
      </c>
      <c r="L858" s="38">
        <v>15208182</v>
      </c>
      <c r="M858" s="38">
        <v>15133908</v>
      </c>
    </row>
    <row r="859" spans="1:13" x14ac:dyDescent="0.2">
      <c r="A859" s="42">
        <v>91910</v>
      </c>
      <c r="B859" s="38">
        <v>27549</v>
      </c>
      <c r="C859" s="38">
        <v>9</v>
      </c>
      <c r="D859" s="38">
        <v>9160810</v>
      </c>
      <c r="E859" s="38">
        <v>11172</v>
      </c>
      <c r="F859" s="38">
        <v>9130</v>
      </c>
      <c r="G859" s="38">
        <v>11507</v>
      </c>
      <c r="H859" s="38">
        <v>11686</v>
      </c>
      <c r="I859" s="38">
        <v>11507</v>
      </c>
      <c r="J859" s="38">
        <v>9160810</v>
      </c>
      <c r="K859" s="38">
        <v>11172</v>
      </c>
      <c r="L859" s="38">
        <v>9435634</v>
      </c>
      <c r="M859" s="38">
        <v>9593601</v>
      </c>
    </row>
    <row r="860" spans="1:13" x14ac:dyDescent="0.2">
      <c r="A860" s="42">
        <v>91913</v>
      </c>
      <c r="B860" s="38">
        <v>27549</v>
      </c>
      <c r="C860" s="38">
        <v>9</v>
      </c>
      <c r="D860" s="38">
        <v>12222216</v>
      </c>
      <c r="E860" s="38">
        <v>8987</v>
      </c>
      <c r="F860" s="38">
        <v>9130</v>
      </c>
      <c r="G860" s="38">
        <v>9257</v>
      </c>
      <c r="H860" s="38">
        <v>11686</v>
      </c>
      <c r="I860" s="38">
        <v>9257</v>
      </c>
      <c r="J860" s="38">
        <v>12222216</v>
      </c>
      <c r="K860" s="38">
        <v>8987</v>
      </c>
      <c r="L860" s="38">
        <v>12588883</v>
      </c>
      <c r="M860" s="38">
        <v>12416193</v>
      </c>
    </row>
    <row r="861" spans="1:13" x14ac:dyDescent="0.2">
      <c r="A861" s="42">
        <v>91914</v>
      </c>
      <c r="B861" s="38">
        <v>27549</v>
      </c>
      <c r="C861" s="38">
        <v>9</v>
      </c>
      <c r="D861" s="38">
        <v>9467215</v>
      </c>
      <c r="E861" s="38">
        <v>11204</v>
      </c>
      <c r="F861" s="38">
        <v>9130</v>
      </c>
      <c r="G861" s="38">
        <v>11540</v>
      </c>
      <c r="H861" s="38">
        <v>11686</v>
      </c>
      <c r="I861" s="38">
        <v>11540</v>
      </c>
      <c r="J861" s="38">
        <v>9467215</v>
      </c>
      <c r="K861" s="38">
        <v>11204</v>
      </c>
      <c r="L861" s="38">
        <v>9751231</v>
      </c>
      <c r="M861" s="38">
        <v>10095780</v>
      </c>
    </row>
    <row r="862" spans="1:13" x14ac:dyDescent="0.2">
      <c r="A862" s="42">
        <v>91917</v>
      </c>
      <c r="B862" s="38">
        <v>27549</v>
      </c>
      <c r="C862" s="38">
        <v>9</v>
      </c>
      <c r="D862" s="38">
        <v>9915871</v>
      </c>
      <c r="E862" s="38">
        <v>10526</v>
      </c>
      <c r="F862" s="38">
        <v>9130</v>
      </c>
      <c r="G862" s="38">
        <v>10842</v>
      </c>
      <c r="H862" s="38">
        <v>11686</v>
      </c>
      <c r="I862" s="38">
        <v>10842</v>
      </c>
      <c r="J862" s="38">
        <v>9915871</v>
      </c>
      <c r="K862" s="38">
        <v>10526</v>
      </c>
      <c r="L862" s="38">
        <v>10213347</v>
      </c>
      <c r="M862" s="38">
        <v>10538318</v>
      </c>
    </row>
    <row r="863" spans="1:13" x14ac:dyDescent="0.2">
      <c r="A863" s="42">
        <v>91918</v>
      </c>
      <c r="B863" s="38">
        <v>27549</v>
      </c>
      <c r="C863" s="38">
        <v>9</v>
      </c>
      <c r="D863" s="38">
        <v>7039810</v>
      </c>
      <c r="E863" s="38">
        <v>11636</v>
      </c>
      <c r="F863" s="38">
        <v>9130</v>
      </c>
      <c r="G863" s="38">
        <v>11985</v>
      </c>
      <c r="H863" s="38">
        <v>11686</v>
      </c>
      <c r="I863" s="38">
        <v>11686</v>
      </c>
      <c r="J863" s="38">
        <v>7039810</v>
      </c>
      <c r="K863" s="38">
        <v>11636</v>
      </c>
      <c r="L863" s="38">
        <v>7069904</v>
      </c>
      <c r="M863" s="38">
        <v>7489980</v>
      </c>
    </row>
    <row r="864" spans="1:13" x14ac:dyDescent="0.2">
      <c r="A864" s="42">
        <v>92801</v>
      </c>
      <c r="B864" s="38">
        <v>27549</v>
      </c>
      <c r="C864" s="38">
        <v>9</v>
      </c>
      <c r="D864" s="38">
        <v>1382680</v>
      </c>
      <c r="E864" s="38">
        <v>10240</v>
      </c>
      <c r="F864" s="38">
        <v>9130</v>
      </c>
      <c r="G864" s="38">
        <v>10547</v>
      </c>
      <c r="H864" s="38">
        <v>11686</v>
      </c>
      <c r="I864" s="38">
        <v>10547</v>
      </c>
      <c r="J864" s="38">
        <v>1382680</v>
      </c>
      <c r="K864" s="38">
        <v>10240</v>
      </c>
      <c r="L864" s="38">
        <v>1424161</v>
      </c>
      <c r="M864" s="38">
        <v>1329125</v>
      </c>
    </row>
    <row r="865" spans="1:13" x14ac:dyDescent="0.2">
      <c r="A865" s="42">
        <v>92901</v>
      </c>
      <c r="B865" s="38">
        <v>27549</v>
      </c>
      <c r="C865" s="38">
        <v>9</v>
      </c>
      <c r="D865" s="38">
        <v>15794688</v>
      </c>
      <c r="E865" s="38">
        <v>9669</v>
      </c>
      <c r="F865" s="38">
        <v>9130</v>
      </c>
      <c r="G865" s="38">
        <v>9959</v>
      </c>
      <c r="H865" s="38">
        <v>11686</v>
      </c>
      <c r="I865" s="38">
        <v>9959</v>
      </c>
      <c r="J865" s="38">
        <v>15794688</v>
      </c>
      <c r="K865" s="38">
        <v>9669</v>
      </c>
      <c r="L865" s="38">
        <v>16268528</v>
      </c>
      <c r="M865" s="38">
        <v>17142725</v>
      </c>
    </row>
    <row r="866" spans="1:13" x14ac:dyDescent="0.2">
      <c r="A866" s="42">
        <v>92902</v>
      </c>
      <c r="B866" s="38">
        <v>27549</v>
      </c>
      <c r="C866" s="38">
        <v>9</v>
      </c>
      <c r="D866" s="38">
        <v>32105514</v>
      </c>
      <c r="E866" s="38">
        <v>8471</v>
      </c>
      <c r="F866" s="38">
        <v>9130</v>
      </c>
      <c r="G866" s="38">
        <v>8725</v>
      </c>
      <c r="H866" s="38">
        <v>11686</v>
      </c>
      <c r="I866" s="38">
        <v>8725</v>
      </c>
      <c r="J866" s="38">
        <v>32105514</v>
      </c>
      <c r="K866" s="38">
        <v>8471</v>
      </c>
      <c r="L866" s="38">
        <v>33068680</v>
      </c>
      <c r="M866" s="38">
        <v>34352959</v>
      </c>
    </row>
    <row r="867" spans="1:13" x14ac:dyDescent="0.2">
      <c r="A867" s="42">
        <v>92903</v>
      </c>
      <c r="B867" s="38">
        <v>27549</v>
      </c>
      <c r="C867" s="38">
        <v>9</v>
      </c>
      <c r="D867" s="38">
        <v>66615715</v>
      </c>
      <c r="E867" s="38">
        <v>8396</v>
      </c>
      <c r="F867" s="38">
        <v>9130</v>
      </c>
      <c r="G867" s="38">
        <v>8648</v>
      </c>
      <c r="H867" s="38">
        <v>11686</v>
      </c>
      <c r="I867" s="38">
        <v>8648</v>
      </c>
      <c r="J867" s="38">
        <v>66615715</v>
      </c>
      <c r="K867" s="38">
        <v>8396</v>
      </c>
      <c r="L867" s="38">
        <v>68614186</v>
      </c>
      <c r="M867" s="38">
        <v>72172854</v>
      </c>
    </row>
    <row r="868" spans="1:13" x14ac:dyDescent="0.2">
      <c r="A868" s="42">
        <v>92904</v>
      </c>
      <c r="B868" s="38">
        <v>27549</v>
      </c>
      <c r="C868" s="38">
        <v>9</v>
      </c>
      <c r="D868" s="38">
        <v>37294900</v>
      </c>
      <c r="E868" s="38">
        <v>8583</v>
      </c>
      <c r="F868" s="38">
        <v>9130</v>
      </c>
      <c r="G868" s="38">
        <v>8841</v>
      </c>
      <c r="H868" s="38">
        <v>11686</v>
      </c>
      <c r="I868" s="38">
        <v>8841</v>
      </c>
      <c r="J868" s="38">
        <v>37294900</v>
      </c>
      <c r="K868" s="38">
        <v>8583</v>
      </c>
      <c r="L868" s="38">
        <v>38413747</v>
      </c>
      <c r="M868" s="38">
        <v>41611866</v>
      </c>
    </row>
    <row r="869" spans="1:13" x14ac:dyDescent="0.2">
      <c r="A869" s="42">
        <v>92906</v>
      </c>
      <c r="B869" s="38">
        <v>27549</v>
      </c>
      <c r="C869" s="38">
        <v>9</v>
      </c>
      <c r="D869" s="38">
        <v>11139188</v>
      </c>
      <c r="E869" s="38">
        <v>7835</v>
      </c>
      <c r="F869" s="38">
        <v>9130</v>
      </c>
      <c r="G869" s="38">
        <v>8070</v>
      </c>
      <c r="H869" s="38">
        <v>11686</v>
      </c>
      <c r="I869" s="38">
        <v>8070</v>
      </c>
      <c r="J869" s="38">
        <v>11139188</v>
      </c>
      <c r="K869" s="38">
        <v>7835</v>
      </c>
      <c r="L869" s="38">
        <v>11473363</v>
      </c>
      <c r="M869" s="38">
        <v>12742519</v>
      </c>
    </row>
    <row r="870" spans="1:13" x14ac:dyDescent="0.2">
      <c r="A870" s="42">
        <v>92907</v>
      </c>
      <c r="B870" s="38">
        <v>27549</v>
      </c>
      <c r="C870" s="38">
        <v>9</v>
      </c>
      <c r="D870" s="38">
        <v>15739071</v>
      </c>
      <c r="E870" s="38">
        <v>8168</v>
      </c>
      <c r="F870" s="38">
        <v>9130</v>
      </c>
      <c r="G870" s="38">
        <v>8413</v>
      </c>
      <c r="H870" s="38">
        <v>11686</v>
      </c>
      <c r="I870" s="38">
        <v>8413</v>
      </c>
      <c r="J870" s="38">
        <v>15739071</v>
      </c>
      <c r="K870" s="38">
        <v>8168</v>
      </c>
      <c r="L870" s="38">
        <v>16211243</v>
      </c>
      <c r="M870" s="38">
        <v>18054211</v>
      </c>
    </row>
    <row r="871" spans="1:13" x14ac:dyDescent="0.2">
      <c r="A871" s="42">
        <v>92908</v>
      </c>
      <c r="B871" s="38">
        <v>27549</v>
      </c>
      <c r="C871" s="38">
        <v>9</v>
      </c>
      <c r="D871" s="38">
        <v>12149100</v>
      </c>
      <c r="E871" s="38">
        <v>8408</v>
      </c>
      <c r="F871" s="38">
        <v>9130</v>
      </c>
      <c r="G871" s="38">
        <v>8660</v>
      </c>
      <c r="H871" s="38">
        <v>11686</v>
      </c>
      <c r="I871" s="38">
        <v>8660</v>
      </c>
      <c r="J871" s="38">
        <v>12149100</v>
      </c>
      <c r="K871" s="38">
        <v>8408</v>
      </c>
      <c r="L871" s="38">
        <v>12513573</v>
      </c>
      <c r="M871" s="38">
        <v>13710919</v>
      </c>
    </row>
    <row r="872" spans="1:13" x14ac:dyDescent="0.2">
      <c r="A872" s="42">
        <v>92950</v>
      </c>
      <c r="B872" s="38">
        <v>27549</v>
      </c>
      <c r="C872" s="38">
        <v>9</v>
      </c>
      <c r="D872" s="38">
        <v>107709</v>
      </c>
      <c r="E872" s="38">
        <v>0</v>
      </c>
      <c r="F872" s="38">
        <v>9130</v>
      </c>
      <c r="G872" s="38">
        <v>0</v>
      </c>
      <c r="H872" s="38">
        <v>11686</v>
      </c>
      <c r="I872" s="38">
        <v>11686</v>
      </c>
      <c r="J872" s="38">
        <v>107709</v>
      </c>
      <c r="K872" s="38">
        <v>0</v>
      </c>
      <c r="L872" s="38">
        <v>0</v>
      </c>
      <c r="M872" s="38">
        <v>303984</v>
      </c>
    </row>
    <row r="873" spans="1:13" x14ac:dyDescent="0.2">
      <c r="A873" s="42">
        <v>93901</v>
      </c>
      <c r="B873" s="38">
        <v>27549</v>
      </c>
      <c r="C873" s="38">
        <v>9</v>
      </c>
      <c r="D873" s="38">
        <v>8884526</v>
      </c>
      <c r="E873" s="38">
        <v>10733</v>
      </c>
      <c r="F873" s="38">
        <v>9130</v>
      </c>
      <c r="G873" s="38">
        <v>11055</v>
      </c>
      <c r="H873" s="38">
        <v>11686</v>
      </c>
      <c r="I873" s="38">
        <v>11055</v>
      </c>
      <c r="J873" s="38">
        <v>8884526</v>
      </c>
      <c r="K873" s="38">
        <v>10733</v>
      </c>
      <c r="L873" s="38">
        <v>9151062</v>
      </c>
      <c r="M873" s="38">
        <v>8769730</v>
      </c>
    </row>
    <row r="874" spans="1:13" x14ac:dyDescent="0.2">
      <c r="A874" s="42">
        <v>93903</v>
      </c>
      <c r="B874" s="38">
        <v>27549</v>
      </c>
      <c r="C874" s="38">
        <v>9</v>
      </c>
      <c r="D874" s="38">
        <v>5066292</v>
      </c>
      <c r="E874" s="38">
        <v>10072</v>
      </c>
      <c r="F874" s="38">
        <v>9130</v>
      </c>
      <c r="G874" s="38">
        <v>10374</v>
      </c>
      <c r="H874" s="38">
        <v>11686</v>
      </c>
      <c r="I874" s="38">
        <v>10374</v>
      </c>
      <c r="J874" s="38">
        <v>5066292</v>
      </c>
      <c r="K874" s="38">
        <v>10072</v>
      </c>
      <c r="L874" s="38">
        <v>5218281</v>
      </c>
      <c r="M874" s="38">
        <v>5224891</v>
      </c>
    </row>
    <row r="875" spans="1:13" x14ac:dyDescent="0.2">
      <c r="A875" s="42">
        <v>93904</v>
      </c>
      <c r="B875" s="38">
        <v>27549</v>
      </c>
      <c r="C875" s="38">
        <v>9</v>
      </c>
      <c r="D875" s="38">
        <v>25504942</v>
      </c>
      <c r="E875" s="38">
        <v>9142</v>
      </c>
      <c r="F875" s="38">
        <v>9130</v>
      </c>
      <c r="G875" s="38">
        <v>9416</v>
      </c>
      <c r="H875" s="38">
        <v>11686</v>
      </c>
      <c r="I875" s="38">
        <v>9416</v>
      </c>
      <c r="J875" s="38">
        <v>25504942</v>
      </c>
      <c r="K875" s="38">
        <v>9142</v>
      </c>
      <c r="L875" s="38">
        <v>26270090</v>
      </c>
      <c r="M875" s="38">
        <v>25933208</v>
      </c>
    </row>
    <row r="876" spans="1:13" x14ac:dyDescent="0.2">
      <c r="A876" s="42">
        <v>93905</v>
      </c>
      <c r="B876" s="38">
        <v>27549</v>
      </c>
      <c r="C876" s="38">
        <v>9</v>
      </c>
      <c r="D876" s="38">
        <v>2075833</v>
      </c>
      <c r="E876" s="38">
        <v>12211</v>
      </c>
      <c r="F876" s="38">
        <v>9130</v>
      </c>
      <c r="G876" s="38">
        <v>12577</v>
      </c>
      <c r="H876" s="38">
        <v>11686</v>
      </c>
      <c r="I876" s="38">
        <v>11686</v>
      </c>
      <c r="J876" s="38">
        <v>2075833</v>
      </c>
      <c r="K876" s="38">
        <v>12211</v>
      </c>
      <c r="L876" s="38">
        <v>2075833</v>
      </c>
      <c r="M876" s="38">
        <v>2097736</v>
      </c>
    </row>
    <row r="877" spans="1:13" x14ac:dyDescent="0.2">
      <c r="A877" s="42">
        <v>94901</v>
      </c>
      <c r="B877" s="38">
        <v>27549</v>
      </c>
      <c r="C877" s="38">
        <v>9</v>
      </c>
      <c r="D877" s="38">
        <v>57980595</v>
      </c>
      <c r="E877" s="38">
        <v>8852</v>
      </c>
      <c r="F877" s="38">
        <v>9130</v>
      </c>
      <c r="G877" s="38">
        <v>9118</v>
      </c>
      <c r="H877" s="38">
        <v>11686</v>
      </c>
      <c r="I877" s="38">
        <v>9118</v>
      </c>
      <c r="J877" s="38">
        <v>57980595</v>
      </c>
      <c r="K877" s="38">
        <v>8852</v>
      </c>
      <c r="L877" s="38">
        <v>59720013</v>
      </c>
      <c r="M877" s="38">
        <v>61711250</v>
      </c>
    </row>
    <row r="878" spans="1:13" x14ac:dyDescent="0.2">
      <c r="A878" s="42">
        <v>94902</v>
      </c>
      <c r="B878" s="38">
        <v>27549</v>
      </c>
      <c r="C878" s="38">
        <v>9</v>
      </c>
      <c r="D878" s="38">
        <v>113807381</v>
      </c>
      <c r="E878" s="38">
        <v>7433</v>
      </c>
      <c r="F878" s="38">
        <v>9130</v>
      </c>
      <c r="G878" s="38">
        <v>7656</v>
      </c>
      <c r="H878" s="38">
        <v>11686</v>
      </c>
      <c r="I878" s="38">
        <v>7656</v>
      </c>
      <c r="J878" s="38">
        <v>113807381</v>
      </c>
      <c r="K878" s="38">
        <v>7433</v>
      </c>
      <c r="L878" s="38">
        <v>117221602</v>
      </c>
      <c r="M878" s="38">
        <v>120555460</v>
      </c>
    </row>
    <row r="879" spans="1:13" x14ac:dyDescent="0.2">
      <c r="A879" s="42">
        <v>94903</v>
      </c>
      <c r="B879" s="38">
        <v>27549</v>
      </c>
      <c r="C879" s="38">
        <v>9</v>
      </c>
      <c r="D879" s="38">
        <v>16689670</v>
      </c>
      <c r="E879" s="38">
        <v>8800</v>
      </c>
      <c r="F879" s="38">
        <v>9130</v>
      </c>
      <c r="G879" s="38">
        <v>9064</v>
      </c>
      <c r="H879" s="38">
        <v>11686</v>
      </c>
      <c r="I879" s="38">
        <v>9064</v>
      </c>
      <c r="J879" s="38">
        <v>16689670</v>
      </c>
      <c r="K879" s="38">
        <v>8800</v>
      </c>
      <c r="L879" s="38">
        <v>17190360</v>
      </c>
      <c r="M879" s="38">
        <v>18070868</v>
      </c>
    </row>
    <row r="880" spans="1:13" x14ac:dyDescent="0.2">
      <c r="A880" s="42">
        <v>94904</v>
      </c>
      <c r="B880" s="38">
        <v>27549</v>
      </c>
      <c r="C880" s="38">
        <v>9</v>
      </c>
      <c r="D880" s="38">
        <v>12701679</v>
      </c>
      <c r="E880" s="38">
        <v>9092</v>
      </c>
      <c r="F880" s="38">
        <v>9130</v>
      </c>
      <c r="G880" s="38">
        <v>9365</v>
      </c>
      <c r="H880" s="38">
        <v>11686</v>
      </c>
      <c r="I880" s="38">
        <v>9365</v>
      </c>
      <c r="J880" s="38">
        <v>12701679</v>
      </c>
      <c r="K880" s="38">
        <v>9092</v>
      </c>
      <c r="L880" s="38">
        <v>13082729</v>
      </c>
      <c r="M880" s="38">
        <v>14380225</v>
      </c>
    </row>
    <row r="881" spans="1:13" x14ac:dyDescent="0.2">
      <c r="A881" s="42">
        <v>95901</v>
      </c>
      <c r="B881" s="38">
        <v>27549</v>
      </c>
      <c r="C881" s="38">
        <v>9</v>
      </c>
      <c r="D881" s="38">
        <v>7141853</v>
      </c>
      <c r="E881" s="38">
        <v>9731</v>
      </c>
      <c r="F881" s="38">
        <v>9130</v>
      </c>
      <c r="G881" s="38">
        <v>10022</v>
      </c>
      <c r="H881" s="38">
        <v>11686</v>
      </c>
      <c r="I881" s="38">
        <v>10022</v>
      </c>
      <c r="J881" s="38">
        <v>7141853</v>
      </c>
      <c r="K881" s="38">
        <v>9731</v>
      </c>
      <c r="L881" s="38">
        <v>7356109</v>
      </c>
      <c r="M881" s="38">
        <v>8803527</v>
      </c>
    </row>
    <row r="882" spans="1:13" x14ac:dyDescent="0.2">
      <c r="A882" s="42">
        <v>95902</v>
      </c>
      <c r="B882" s="38">
        <v>27549</v>
      </c>
      <c r="C882" s="38">
        <v>9</v>
      </c>
      <c r="D882" s="38">
        <v>1828045</v>
      </c>
      <c r="E882" s="38">
        <v>17246</v>
      </c>
      <c r="F882" s="38">
        <v>9130</v>
      </c>
      <c r="G882" s="38">
        <v>17763</v>
      </c>
      <c r="H882" s="38">
        <v>11686</v>
      </c>
      <c r="I882" s="38">
        <v>11686</v>
      </c>
      <c r="J882" s="38">
        <v>1828045</v>
      </c>
      <c r="K882" s="38">
        <v>17246</v>
      </c>
      <c r="L882" s="38">
        <v>1828045</v>
      </c>
      <c r="M882" s="38">
        <v>1973165</v>
      </c>
    </row>
    <row r="883" spans="1:13" x14ac:dyDescent="0.2">
      <c r="A883" s="42">
        <v>234909</v>
      </c>
      <c r="B883" s="38">
        <v>27549</v>
      </c>
      <c r="C883" s="38">
        <v>9</v>
      </c>
      <c r="D883" s="38">
        <v>4681269</v>
      </c>
      <c r="E883" s="38">
        <v>11703</v>
      </c>
      <c r="F883" s="38">
        <v>9130</v>
      </c>
      <c r="G883" s="38">
        <v>12054</v>
      </c>
      <c r="H883" s="38">
        <v>11686</v>
      </c>
      <c r="I883" s="38">
        <v>11686</v>
      </c>
      <c r="J883" s="38">
        <v>4681269</v>
      </c>
      <c r="K883" s="38">
        <v>11703</v>
      </c>
      <c r="L883" s="38">
        <v>4681269</v>
      </c>
      <c r="M883" s="38">
        <v>5309487</v>
      </c>
    </row>
    <row r="884" spans="1:13" x14ac:dyDescent="0.2">
      <c r="A884" s="42">
        <v>235901</v>
      </c>
      <c r="B884" s="38">
        <v>27549</v>
      </c>
      <c r="C884" s="38">
        <v>9</v>
      </c>
      <c r="D884" s="38">
        <v>8674626</v>
      </c>
      <c r="E884" s="38">
        <v>11193</v>
      </c>
      <c r="F884" s="38">
        <v>9130</v>
      </c>
      <c r="G884" s="38">
        <v>11529</v>
      </c>
      <c r="H884" s="38">
        <v>11686</v>
      </c>
      <c r="I884" s="38">
        <v>11529</v>
      </c>
      <c r="J884" s="38">
        <v>8674626</v>
      </c>
      <c r="K884" s="38">
        <v>11193</v>
      </c>
      <c r="L884" s="38">
        <v>8934865</v>
      </c>
      <c r="M884" s="38">
        <v>8963630</v>
      </c>
    </row>
    <row r="885" spans="1:13" x14ac:dyDescent="0.2">
      <c r="A885" s="42">
        <v>235902</v>
      </c>
      <c r="B885" s="38">
        <v>27549</v>
      </c>
      <c r="C885" s="38">
        <v>9</v>
      </c>
      <c r="D885" s="38">
        <v>117999274</v>
      </c>
      <c r="E885" s="38">
        <v>9008</v>
      </c>
      <c r="F885" s="38">
        <v>9130</v>
      </c>
      <c r="G885" s="38">
        <v>9278</v>
      </c>
      <c r="H885" s="38">
        <v>11686</v>
      </c>
      <c r="I885" s="38">
        <v>9278</v>
      </c>
      <c r="J885" s="38">
        <v>117999274</v>
      </c>
      <c r="K885" s="38">
        <v>9008</v>
      </c>
      <c r="L885" s="38">
        <v>121539253</v>
      </c>
      <c r="M885" s="38">
        <v>114766008</v>
      </c>
    </row>
    <row r="886" spans="1:13" x14ac:dyDescent="0.2">
      <c r="A886" s="42">
        <v>235904</v>
      </c>
      <c r="B886" s="38">
        <v>27549</v>
      </c>
      <c r="C886" s="38">
        <v>9</v>
      </c>
      <c r="D886" s="38">
        <v>1093317</v>
      </c>
      <c r="E886" s="38">
        <v>10314</v>
      </c>
      <c r="F886" s="38">
        <v>9130</v>
      </c>
      <c r="G886" s="38">
        <v>10624</v>
      </c>
      <c r="H886" s="38">
        <v>11686</v>
      </c>
      <c r="I886" s="38">
        <v>10624</v>
      </c>
      <c r="J886" s="38">
        <v>1093317</v>
      </c>
      <c r="K886" s="38">
        <v>10314</v>
      </c>
      <c r="L886" s="38">
        <v>1126116</v>
      </c>
      <c r="M886" s="38">
        <v>1377519</v>
      </c>
    </row>
    <row r="887" spans="1:13" x14ac:dyDescent="0.2">
      <c r="A887" s="42">
        <v>235950</v>
      </c>
      <c r="B887" s="38">
        <v>27549</v>
      </c>
      <c r="C887" s="38">
        <v>9</v>
      </c>
      <c r="D887" s="38">
        <v>54000</v>
      </c>
      <c r="E887" s="38">
        <v>0</v>
      </c>
      <c r="F887" s="38">
        <v>9130</v>
      </c>
      <c r="G887" s="38">
        <v>0</v>
      </c>
      <c r="H887" s="38">
        <v>11686</v>
      </c>
      <c r="I887" s="38">
        <v>11686</v>
      </c>
      <c r="J887" s="38">
        <v>54000</v>
      </c>
      <c r="K887" s="38">
        <v>0</v>
      </c>
      <c r="L887" s="38">
        <v>0</v>
      </c>
      <c r="M887" s="38">
        <v>151920</v>
      </c>
    </row>
    <row r="888" spans="1:13" x14ac:dyDescent="0.2">
      <c r="A888" s="42">
        <v>236801</v>
      </c>
      <c r="B888" s="38">
        <v>27549</v>
      </c>
      <c r="C888" s="38">
        <v>9</v>
      </c>
      <c r="D888" s="38">
        <v>1261386</v>
      </c>
      <c r="E888" s="38">
        <v>19886</v>
      </c>
      <c r="F888" s="38">
        <v>9130</v>
      </c>
      <c r="G888" s="38">
        <v>20483</v>
      </c>
      <c r="H888" s="38">
        <v>11686</v>
      </c>
      <c r="I888" s="38">
        <v>11686</v>
      </c>
      <c r="J888" s="38">
        <v>1261386</v>
      </c>
      <c r="K888" s="38">
        <v>19886</v>
      </c>
      <c r="L888" s="38">
        <v>1261386</v>
      </c>
      <c r="M888" s="38">
        <v>1036042</v>
      </c>
    </row>
    <row r="889" spans="1:13" x14ac:dyDescent="0.2">
      <c r="A889" s="42">
        <v>236802</v>
      </c>
      <c r="B889" s="38">
        <v>27549</v>
      </c>
      <c r="C889" s="38">
        <v>9</v>
      </c>
      <c r="D889" s="38">
        <v>2991046</v>
      </c>
      <c r="E889" s="38">
        <v>8786</v>
      </c>
      <c r="F889" s="38">
        <v>9130</v>
      </c>
      <c r="G889" s="38">
        <v>9049</v>
      </c>
      <c r="H889" s="38">
        <v>11686</v>
      </c>
      <c r="I889" s="38">
        <v>9049</v>
      </c>
      <c r="J889" s="38">
        <v>2991046</v>
      </c>
      <c r="K889" s="38">
        <v>8786</v>
      </c>
      <c r="L889" s="38">
        <v>3080777</v>
      </c>
      <c r="M889" s="38">
        <v>3107309</v>
      </c>
    </row>
    <row r="890" spans="1:13" x14ac:dyDescent="0.2">
      <c r="A890" s="42">
        <v>236901</v>
      </c>
      <c r="B890" s="38">
        <v>27549</v>
      </c>
      <c r="C890" s="38">
        <v>9</v>
      </c>
      <c r="D890" s="38">
        <v>9872154</v>
      </c>
      <c r="E890" s="38">
        <v>10129</v>
      </c>
      <c r="F890" s="38">
        <v>9130</v>
      </c>
      <c r="G890" s="38">
        <v>10433</v>
      </c>
      <c r="H890" s="38">
        <v>11686</v>
      </c>
      <c r="I890" s="38">
        <v>10433</v>
      </c>
      <c r="J890" s="38">
        <v>9872154</v>
      </c>
      <c r="K890" s="38">
        <v>10129</v>
      </c>
      <c r="L890" s="38">
        <v>10168318</v>
      </c>
      <c r="M890" s="38">
        <v>10728392</v>
      </c>
    </row>
    <row r="891" spans="1:13" x14ac:dyDescent="0.2">
      <c r="A891" s="42">
        <v>236902</v>
      </c>
      <c r="B891" s="38">
        <v>27549</v>
      </c>
      <c r="C891" s="38">
        <v>9</v>
      </c>
      <c r="D891" s="38">
        <v>70038071</v>
      </c>
      <c r="E891" s="38">
        <v>8787</v>
      </c>
      <c r="F891" s="38">
        <v>9130</v>
      </c>
      <c r="G891" s="38">
        <v>9051</v>
      </c>
      <c r="H891" s="38">
        <v>11686</v>
      </c>
      <c r="I891" s="38">
        <v>9051</v>
      </c>
      <c r="J891" s="38">
        <v>70038071</v>
      </c>
      <c r="K891" s="38">
        <v>8787</v>
      </c>
      <c r="L891" s="38">
        <v>72139214</v>
      </c>
      <c r="M891" s="38">
        <v>74602927</v>
      </c>
    </row>
    <row r="892" spans="1:13" x14ac:dyDescent="0.2">
      <c r="A892" s="42">
        <v>236903</v>
      </c>
      <c r="B892" s="38">
        <v>27549</v>
      </c>
      <c r="C892" s="38">
        <v>9</v>
      </c>
      <c r="D892" s="38">
        <v>56269951</v>
      </c>
      <c r="E892" s="38">
        <v>0</v>
      </c>
      <c r="F892" s="38">
        <v>9130</v>
      </c>
      <c r="G892" s="38">
        <v>0</v>
      </c>
      <c r="H892" s="38">
        <v>11686</v>
      </c>
      <c r="I892" s="38">
        <v>11686</v>
      </c>
      <c r="J892" s="38">
        <v>56269951</v>
      </c>
      <c r="K892" s="38">
        <v>0</v>
      </c>
      <c r="L892" s="38">
        <v>0</v>
      </c>
      <c r="M892" s="38">
        <v>56269951</v>
      </c>
    </row>
    <row r="893" spans="1:13" x14ac:dyDescent="0.2">
      <c r="A893" s="42">
        <v>236950</v>
      </c>
      <c r="B893" s="38">
        <v>27549</v>
      </c>
      <c r="C893" s="38">
        <v>9</v>
      </c>
      <c r="D893" s="38">
        <v>49271</v>
      </c>
      <c r="E893" s="38">
        <v>0</v>
      </c>
      <c r="F893" s="38">
        <v>9130</v>
      </c>
      <c r="G893" s="38">
        <v>0</v>
      </c>
      <c r="H893" s="38">
        <v>11686</v>
      </c>
      <c r="I893" s="38">
        <v>11686</v>
      </c>
      <c r="J893" s="38">
        <v>49271</v>
      </c>
      <c r="K893" s="38">
        <v>0</v>
      </c>
      <c r="L893" s="38">
        <v>0</v>
      </c>
      <c r="M893" s="38">
        <v>136271</v>
      </c>
    </row>
    <row r="894" spans="1:13" x14ac:dyDescent="0.2">
      <c r="A894" s="42">
        <v>237902</v>
      </c>
      <c r="B894" s="38">
        <v>27549</v>
      </c>
      <c r="C894" s="38">
        <v>9</v>
      </c>
      <c r="D894" s="38">
        <v>15753067</v>
      </c>
      <c r="E894" s="38">
        <v>11264</v>
      </c>
      <c r="F894" s="38">
        <v>9130</v>
      </c>
      <c r="G894" s="38">
        <v>11602</v>
      </c>
      <c r="H894" s="38">
        <v>11686</v>
      </c>
      <c r="I894" s="38">
        <v>11602</v>
      </c>
      <c r="J894" s="38">
        <v>15753067</v>
      </c>
      <c r="K894" s="38">
        <v>11264</v>
      </c>
      <c r="L894" s="38">
        <v>16225659</v>
      </c>
      <c r="M894" s="38">
        <v>16495550</v>
      </c>
    </row>
    <row r="895" spans="1:13" x14ac:dyDescent="0.2">
      <c r="A895" s="42">
        <v>237904</v>
      </c>
      <c r="B895" s="38">
        <v>27549</v>
      </c>
      <c r="C895" s="38">
        <v>9</v>
      </c>
      <c r="D895" s="38">
        <v>64907546</v>
      </c>
      <c r="E895" s="38">
        <v>8898</v>
      </c>
      <c r="F895" s="38">
        <v>9130</v>
      </c>
      <c r="G895" s="38">
        <v>9165</v>
      </c>
      <c r="H895" s="38">
        <v>11686</v>
      </c>
      <c r="I895" s="38">
        <v>9165</v>
      </c>
      <c r="J895" s="38">
        <v>64907546</v>
      </c>
      <c r="K895" s="38">
        <v>8898</v>
      </c>
      <c r="L895" s="38">
        <v>66854772</v>
      </c>
      <c r="M895" s="38">
        <v>66688739</v>
      </c>
    </row>
    <row r="896" spans="1:13" x14ac:dyDescent="0.2">
      <c r="A896" s="42">
        <v>237905</v>
      </c>
      <c r="B896" s="38">
        <v>27549</v>
      </c>
      <c r="C896" s="38">
        <v>9</v>
      </c>
      <c r="D896" s="38">
        <v>25665361</v>
      </c>
      <c r="E896" s="38">
        <v>11131</v>
      </c>
      <c r="F896" s="38">
        <v>9130</v>
      </c>
      <c r="G896" s="38">
        <v>11465</v>
      </c>
      <c r="H896" s="38">
        <v>11686</v>
      </c>
      <c r="I896" s="38">
        <v>11465</v>
      </c>
      <c r="J896" s="38">
        <v>25665361</v>
      </c>
      <c r="K896" s="38">
        <v>11131</v>
      </c>
      <c r="L896" s="38">
        <v>26435322</v>
      </c>
      <c r="M896" s="38">
        <v>24847887</v>
      </c>
    </row>
    <row r="897" spans="1:13" x14ac:dyDescent="0.2">
      <c r="A897" s="42">
        <v>238902</v>
      </c>
      <c r="B897" s="38">
        <v>27549</v>
      </c>
      <c r="C897" s="38">
        <v>9</v>
      </c>
      <c r="D897" s="38">
        <v>25119197</v>
      </c>
      <c r="E897" s="38">
        <v>11050</v>
      </c>
      <c r="F897" s="38">
        <v>9130</v>
      </c>
      <c r="G897" s="38">
        <v>11381</v>
      </c>
      <c r="H897" s="38">
        <v>11686</v>
      </c>
      <c r="I897" s="38">
        <v>11381</v>
      </c>
      <c r="J897" s="38">
        <v>25119197</v>
      </c>
      <c r="K897" s="38">
        <v>11050</v>
      </c>
      <c r="L897" s="38">
        <v>25872773</v>
      </c>
      <c r="M897" s="38">
        <v>20483394</v>
      </c>
    </row>
    <row r="898" spans="1:13" x14ac:dyDescent="0.2">
      <c r="A898" s="42">
        <v>238904</v>
      </c>
      <c r="B898" s="38">
        <v>27549</v>
      </c>
      <c r="C898" s="38">
        <v>9</v>
      </c>
      <c r="D898" s="38">
        <v>2936485</v>
      </c>
      <c r="E898" s="38">
        <v>18762</v>
      </c>
      <c r="F898" s="38">
        <v>9130</v>
      </c>
      <c r="G898" s="38">
        <v>19325</v>
      </c>
      <c r="H898" s="38">
        <v>11686</v>
      </c>
      <c r="I898" s="38">
        <v>11686</v>
      </c>
      <c r="J898" s="38">
        <v>2936485</v>
      </c>
      <c r="K898" s="38">
        <v>18762</v>
      </c>
      <c r="L898" s="38">
        <v>2936485</v>
      </c>
      <c r="M898" s="38">
        <v>2081727</v>
      </c>
    </row>
    <row r="899" spans="1:13" x14ac:dyDescent="0.2">
      <c r="A899" s="42">
        <v>239901</v>
      </c>
      <c r="B899" s="38">
        <v>27549</v>
      </c>
      <c r="C899" s="38">
        <v>9</v>
      </c>
      <c r="D899" s="38">
        <v>43109329</v>
      </c>
      <c r="E899" s="38">
        <v>9271</v>
      </c>
      <c r="F899" s="38">
        <v>9130</v>
      </c>
      <c r="G899" s="38">
        <v>9549</v>
      </c>
      <c r="H899" s="38">
        <v>11686</v>
      </c>
      <c r="I899" s="38">
        <v>9549</v>
      </c>
      <c r="J899" s="38">
        <v>43109329</v>
      </c>
      <c r="K899" s="38">
        <v>9271</v>
      </c>
      <c r="L899" s="38">
        <v>44402608</v>
      </c>
      <c r="M899" s="38">
        <v>43050163</v>
      </c>
    </row>
    <row r="900" spans="1:13" x14ac:dyDescent="0.2">
      <c r="A900" s="42">
        <v>239903</v>
      </c>
      <c r="B900" s="38">
        <v>27549</v>
      </c>
      <c r="C900" s="38">
        <v>9</v>
      </c>
      <c r="D900" s="38">
        <v>6442482</v>
      </c>
      <c r="E900" s="38">
        <v>15267</v>
      </c>
      <c r="F900" s="38">
        <v>9130</v>
      </c>
      <c r="G900" s="38">
        <v>15725</v>
      </c>
      <c r="H900" s="38">
        <v>11686</v>
      </c>
      <c r="I900" s="38">
        <v>11686</v>
      </c>
      <c r="J900" s="38">
        <v>6442482</v>
      </c>
      <c r="K900" s="38">
        <v>15267</v>
      </c>
      <c r="L900" s="38">
        <v>6442482</v>
      </c>
      <c r="M900" s="38">
        <v>4988394</v>
      </c>
    </row>
    <row r="901" spans="1:13" x14ac:dyDescent="0.2">
      <c r="A901" s="42">
        <v>240503</v>
      </c>
      <c r="B901" s="38">
        <v>27549</v>
      </c>
      <c r="C901" s="38">
        <v>9</v>
      </c>
      <c r="D901" s="38">
        <v>676282</v>
      </c>
      <c r="E901" s="38">
        <v>8116</v>
      </c>
      <c r="F901" s="38">
        <v>9130</v>
      </c>
      <c r="G901" s="38">
        <v>8359</v>
      </c>
      <c r="H901" s="38">
        <v>11686</v>
      </c>
      <c r="I901" s="38">
        <v>8359</v>
      </c>
      <c r="J901" s="38">
        <v>676282</v>
      </c>
      <c r="K901" s="38">
        <v>8116</v>
      </c>
      <c r="L901" s="38">
        <v>696570</v>
      </c>
      <c r="M901" s="38">
        <v>825485</v>
      </c>
    </row>
    <row r="902" spans="1:13" x14ac:dyDescent="0.2">
      <c r="A902" s="42">
        <v>240801</v>
      </c>
      <c r="B902" s="38">
        <v>27549</v>
      </c>
      <c r="C902" s="38">
        <v>9</v>
      </c>
      <c r="D902" s="38">
        <v>2519170</v>
      </c>
      <c r="E902" s="38">
        <v>11547</v>
      </c>
      <c r="F902" s="38">
        <v>9130</v>
      </c>
      <c r="G902" s="38">
        <v>11893</v>
      </c>
      <c r="H902" s="38">
        <v>11686</v>
      </c>
      <c r="I902" s="38">
        <v>11686</v>
      </c>
      <c r="J902" s="38">
        <v>2519170</v>
      </c>
      <c r="K902" s="38">
        <v>11547</v>
      </c>
      <c r="L902" s="38">
        <v>2549489</v>
      </c>
      <c r="M902" s="38">
        <v>2595362</v>
      </c>
    </row>
    <row r="903" spans="1:13" x14ac:dyDescent="0.2">
      <c r="A903" s="42">
        <v>240901</v>
      </c>
      <c r="B903" s="38">
        <v>27549</v>
      </c>
      <c r="C903" s="38">
        <v>9</v>
      </c>
      <c r="D903" s="38">
        <v>194285415</v>
      </c>
      <c r="E903" s="38">
        <v>8953</v>
      </c>
      <c r="F903" s="38">
        <v>9130</v>
      </c>
      <c r="G903" s="38">
        <v>9222</v>
      </c>
      <c r="H903" s="38">
        <v>11686</v>
      </c>
      <c r="I903" s="38">
        <v>9222</v>
      </c>
      <c r="J903" s="38">
        <v>194285415</v>
      </c>
      <c r="K903" s="38">
        <v>8953</v>
      </c>
      <c r="L903" s="38">
        <v>200113977</v>
      </c>
      <c r="M903" s="38">
        <v>212704422</v>
      </c>
    </row>
    <row r="904" spans="1:13" x14ac:dyDescent="0.2">
      <c r="A904" s="42">
        <v>240903</v>
      </c>
      <c r="B904" s="38">
        <v>27549</v>
      </c>
      <c r="C904" s="38">
        <v>9</v>
      </c>
      <c r="D904" s="38">
        <v>367269554</v>
      </c>
      <c r="E904" s="38">
        <v>9088</v>
      </c>
      <c r="F904" s="38">
        <v>9130</v>
      </c>
      <c r="G904" s="38">
        <v>9360</v>
      </c>
      <c r="H904" s="38">
        <v>11686</v>
      </c>
      <c r="I904" s="38">
        <v>9360</v>
      </c>
      <c r="J904" s="38">
        <v>367269554</v>
      </c>
      <c r="K904" s="38">
        <v>9088</v>
      </c>
      <c r="L904" s="38">
        <v>378287641</v>
      </c>
      <c r="M904" s="38">
        <v>369660134</v>
      </c>
    </row>
    <row r="905" spans="1:13" x14ac:dyDescent="0.2">
      <c r="A905" s="42">
        <v>240904</v>
      </c>
      <c r="B905" s="38">
        <v>27549</v>
      </c>
      <c r="C905" s="38">
        <v>9</v>
      </c>
      <c r="D905" s="38">
        <v>3861054</v>
      </c>
      <c r="E905" s="38">
        <v>16712</v>
      </c>
      <c r="F905" s="38">
        <v>9130</v>
      </c>
      <c r="G905" s="38">
        <v>17213</v>
      </c>
      <c r="H905" s="38">
        <v>11686</v>
      </c>
      <c r="I905" s="38">
        <v>11686</v>
      </c>
      <c r="J905" s="38">
        <v>2860567</v>
      </c>
      <c r="K905" s="38">
        <v>12382</v>
      </c>
      <c r="L905" s="38">
        <v>2860567</v>
      </c>
      <c r="M905" s="38">
        <v>4411319</v>
      </c>
    </row>
    <row r="906" spans="1:13" x14ac:dyDescent="0.2">
      <c r="A906" s="42">
        <v>241901</v>
      </c>
      <c r="B906" s="38">
        <v>27549</v>
      </c>
      <c r="C906" s="38">
        <v>9</v>
      </c>
      <c r="D906" s="38">
        <v>10175924</v>
      </c>
      <c r="E906" s="38">
        <v>9276</v>
      </c>
      <c r="F906" s="38">
        <v>9130</v>
      </c>
      <c r="G906" s="38">
        <v>9555</v>
      </c>
      <c r="H906" s="38">
        <v>11686</v>
      </c>
      <c r="I906" s="38">
        <v>9555</v>
      </c>
      <c r="J906" s="38">
        <v>10175924</v>
      </c>
      <c r="K906" s="38">
        <v>9276</v>
      </c>
      <c r="L906" s="38">
        <v>10481202</v>
      </c>
      <c r="M906" s="38">
        <v>10880574</v>
      </c>
    </row>
    <row r="907" spans="1:13" x14ac:dyDescent="0.2">
      <c r="A907" s="42">
        <v>241902</v>
      </c>
      <c r="B907" s="38">
        <v>27549</v>
      </c>
      <c r="C907" s="38">
        <v>9</v>
      </c>
      <c r="D907" s="38">
        <v>9125299</v>
      </c>
      <c r="E907" s="38">
        <v>10207</v>
      </c>
      <c r="F907" s="38">
        <v>9130</v>
      </c>
      <c r="G907" s="38">
        <v>10513</v>
      </c>
      <c r="H907" s="38">
        <v>11686</v>
      </c>
      <c r="I907" s="38">
        <v>10513</v>
      </c>
      <c r="J907" s="38">
        <v>9125299</v>
      </c>
      <c r="K907" s="38">
        <v>10207</v>
      </c>
      <c r="L907" s="38">
        <v>9399058</v>
      </c>
      <c r="M907" s="38">
        <v>9770719</v>
      </c>
    </row>
    <row r="908" spans="1:13" x14ac:dyDescent="0.2">
      <c r="A908" s="42">
        <v>241903</v>
      </c>
      <c r="B908" s="38">
        <v>27549</v>
      </c>
      <c r="C908" s="38">
        <v>9</v>
      </c>
      <c r="D908" s="38">
        <v>32958710</v>
      </c>
      <c r="E908" s="38">
        <v>9790</v>
      </c>
      <c r="F908" s="38">
        <v>9130</v>
      </c>
      <c r="G908" s="38">
        <v>10084</v>
      </c>
      <c r="H908" s="38">
        <v>11686</v>
      </c>
      <c r="I908" s="38">
        <v>10084</v>
      </c>
      <c r="J908" s="38">
        <v>32958710</v>
      </c>
      <c r="K908" s="38">
        <v>9790</v>
      </c>
      <c r="L908" s="38">
        <v>33947471</v>
      </c>
      <c r="M908" s="38">
        <v>34603178</v>
      </c>
    </row>
    <row r="909" spans="1:13" x14ac:dyDescent="0.2">
      <c r="A909" s="42">
        <v>241904</v>
      </c>
      <c r="B909" s="38">
        <v>27549</v>
      </c>
      <c r="C909" s="38">
        <v>9</v>
      </c>
      <c r="D909" s="38">
        <v>17432229</v>
      </c>
      <c r="E909" s="38">
        <v>9325</v>
      </c>
      <c r="F909" s="38">
        <v>9130</v>
      </c>
      <c r="G909" s="38">
        <v>9605</v>
      </c>
      <c r="H909" s="38">
        <v>11686</v>
      </c>
      <c r="I909" s="38">
        <v>9605</v>
      </c>
      <c r="J909" s="38">
        <v>17432229</v>
      </c>
      <c r="K909" s="38">
        <v>9325</v>
      </c>
      <c r="L909" s="38">
        <v>17955195</v>
      </c>
      <c r="M909" s="38">
        <v>18798751</v>
      </c>
    </row>
    <row r="910" spans="1:13" x14ac:dyDescent="0.2">
      <c r="A910" s="42">
        <v>241906</v>
      </c>
      <c r="B910" s="38">
        <v>27549</v>
      </c>
      <c r="C910" s="38">
        <v>9</v>
      </c>
      <c r="D910" s="38">
        <v>5707318</v>
      </c>
      <c r="E910" s="38">
        <v>12143</v>
      </c>
      <c r="F910" s="38">
        <v>9130</v>
      </c>
      <c r="G910" s="38">
        <v>12508</v>
      </c>
      <c r="H910" s="38">
        <v>11686</v>
      </c>
      <c r="I910" s="38">
        <v>11686</v>
      </c>
      <c r="J910" s="38">
        <v>5707318</v>
      </c>
      <c r="K910" s="38">
        <v>12143</v>
      </c>
      <c r="L910" s="38">
        <v>5707318</v>
      </c>
      <c r="M910" s="38">
        <v>6265543</v>
      </c>
    </row>
    <row r="911" spans="1:13" x14ac:dyDescent="0.2">
      <c r="A911" s="42">
        <v>242902</v>
      </c>
      <c r="B911" s="38">
        <v>27549</v>
      </c>
      <c r="C911" s="38">
        <v>9</v>
      </c>
      <c r="D911" s="38">
        <v>4376484</v>
      </c>
      <c r="E911" s="38">
        <v>12504</v>
      </c>
      <c r="F911" s="38">
        <v>9130</v>
      </c>
      <c r="G911" s="38">
        <v>12879</v>
      </c>
      <c r="H911" s="38">
        <v>11686</v>
      </c>
      <c r="I911" s="38">
        <v>11686</v>
      </c>
      <c r="J911" s="38">
        <v>4376484</v>
      </c>
      <c r="K911" s="38">
        <v>12504</v>
      </c>
      <c r="L911" s="38">
        <v>4376484</v>
      </c>
      <c r="M911" s="38">
        <v>4367048</v>
      </c>
    </row>
    <row r="912" spans="1:13" x14ac:dyDescent="0.2">
      <c r="A912" s="42">
        <v>242903</v>
      </c>
      <c r="B912" s="38">
        <v>27549</v>
      </c>
      <c r="C912" s="38">
        <v>9</v>
      </c>
      <c r="D912" s="38">
        <v>4267998</v>
      </c>
      <c r="E912" s="38">
        <v>10089</v>
      </c>
      <c r="F912" s="38">
        <v>9130</v>
      </c>
      <c r="G912" s="38">
        <v>10392</v>
      </c>
      <c r="H912" s="38">
        <v>11686</v>
      </c>
      <c r="I912" s="38">
        <v>10392</v>
      </c>
      <c r="J912" s="38">
        <v>4267998</v>
      </c>
      <c r="K912" s="38">
        <v>10089</v>
      </c>
      <c r="L912" s="38">
        <v>4396038</v>
      </c>
      <c r="M912" s="38">
        <v>4918437</v>
      </c>
    </row>
    <row r="913" spans="1:13" x14ac:dyDescent="0.2">
      <c r="A913" s="42">
        <v>242905</v>
      </c>
      <c r="B913" s="38">
        <v>27549</v>
      </c>
      <c r="C913" s="38">
        <v>9</v>
      </c>
      <c r="D913" s="38">
        <v>895553</v>
      </c>
      <c r="E913" s="38">
        <v>16575</v>
      </c>
      <c r="F913" s="38">
        <v>9130</v>
      </c>
      <c r="G913" s="38">
        <v>17072</v>
      </c>
      <c r="H913" s="38">
        <v>11686</v>
      </c>
      <c r="I913" s="38">
        <v>11686</v>
      </c>
      <c r="J913" s="38">
        <v>827246</v>
      </c>
      <c r="K913" s="38">
        <v>15311</v>
      </c>
      <c r="L913" s="38">
        <v>827246</v>
      </c>
      <c r="M913" s="38">
        <v>1012999</v>
      </c>
    </row>
    <row r="914" spans="1:13" x14ac:dyDescent="0.2">
      <c r="A914" s="42">
        <v>242906</v>
      </c>
      <c r="B914" s="38">
        <v>27549</v>
      </c>
      <c r="C914" s="38">
        <v>9</v>
      </c>
      <c r="D914" s="38">
        <v>2825421</v>
      </c>
      <c r="E914" s="38">
        <v>22089</v>
      </c>
      <c r="F914" s="38">
        <v>9130</v>
      </c>
      <c r="G914" s="38">
        <v>22752</v>
      </c>
      <c r="H914" s="38">
        <v>11686</v>
      </c>
      <c r="I914" s="38">
        <v>11686</v>
      </c>
      <c r="J914" s="38">
        <v>2294804</v>
      </c>
      <c r="K914" s="38">
        <v>17941</v>
      </c>
      <c r="L914" s="38">
        <v>2294804</v>
      </c>
      <c r="M914" s="38">
        <v>2704663</v>
      </c>
    </row>
    <row r="915" spans="1:13" x14ac:dyDescent="0.2">
      <c r="A915" s="42">
        <v>243901</v>
      </c>
      <c r="B915" s="38">
        <v>27549</v>
      </c>
      <c r="C915" s="38">
        <v>9</v>
      </c>
      <c r="D915" s="38">
        <v>26937762</v>
      </c>
      <c r="E915" s="38">
        <v>9036</v>
      </c>
      <c r="F915" s="38">
        <v>9130</v>
      </c>
      <c r="G915" s="38">
        <v>9308</v>
      </c>
      <c r="H915" s="38">
        <v>11686</v>
      </c>
      <c r="I915" s="38">
        <v>9308</v>
      </c>
      <c r="J915" s="38">
        <v>26937762</v>
      </c>
      <c r="K915" s="38">
        <v>9036</v>
      </c>
      <c r="L915" s="38">
        <v>27745895</v>
      </c>
      <c r="M915" s="38">
        <v>28940785</v>
      </c>
    </row>
    <row r="916" spans="1:13" x14ac:dyDescent="0.2">
      <c r="A916" s="42">
        <v>243902</v>
      </c>
      <c r="B916" s="38">
        <v>27549</v>
      </c>
      <c r="C916" s="38">
        <v>9</v>
      </c>
      <c r="D916" s="38">
        <v>4495024</v>
      </c>
      <c r="E916" s="38">
        <v>12149</v>
      </c>
      <c r="F916" s="38">
        <v>9130</v>
      </c>
      <c r="G916" s="38">
        <v>12513</v>
      </c>
      <c r="H916" s="38">
        <v>11686</v>
      </c>
      <c r="I916" s="38">
        <v>11686</v>
      </c>
      <c r="J916" s="38">
        <v>4495024</v>
      </c>
      <c r="K916" s="38">
        <v>12149</v>
      </c>
      <c r="L916" s="38">
        <v>4495024</v>
      </c>
      <c r="M916" s="38">
        <v>4999281</v>
      </c>
    </row>
    <row r="917" spans="1:13" x14ac:dyDescent="0.2">
      <c r="A917" s="42">
        <v>243903</v>
      </c>
      <c r="B917" s="38">
        <v>27549</v>
      </c>
      <c r="C917" s="38">
        <v>9</v>
      </c>
      <c r="D917" s="38">
        <v>16481413</v>
      </c>
      <c r="E917" s="38">
        <v>9259</v>
      </c>
      <c r="F917" s="38">
        <v>9130</v>
      </c>
      <c r="G917" s="38">
        <v>9537</v>
      </c>
      <c r="H917" s="38">
        <v>11686</v>
      </c>
      <c r="I917" s="38">
        <v>9537</v>
      </c>
      <c r="J917" s="38">
        <v>16481413</v>
      </c>
      <c r="K917" s="38">
        <v>9259</v>
      </c>
      <c r="L917" s="38">
        <v>16975855</v>
      </c>
      <c r="M917" s="38">
        <v>18092726</v>
      </c>
    </row>
    <row r="918" spans="1:13" x14ac:dyDescent="0.2">
      <c r="A918" s="42">
        <v>243905</v>
      </c>
      <c r="B918" s="38">
        <v>27549</v>
      </c>
      <c r="C918" s="38">
        <v>9</v>
      </c>
      <c r="D918" s="38">
        <v>108164498</v>
      </c>
      <c r="E918" s="38">
        <v>7964</v>
      </c>
      <c r="F918" s="38">
        <v>9130</v>
      </c>
      <c r="G918" s="38">
        <v>8203</v>
      </c>
      <c r="H918" s="38">
        <v>11686</v>
      </c>
      <c r="I918" s="38">
        <v>8203</v>
      </c>
      <c r="J918" s="38">
        <v>108164498</v>
      </c>
      <c r="K918" s="38">
        <v>7964</v>
      </c>
      <c r="L918" s="38">
        <v>111409433</v>
      </c>
      <c r="M918" s="38">
        <v>119650577</v>
      </c>
    </row>
    <row r="919" spans="1:13" x14ac:dyDescent="0.2">
      <c r="A919" s="42">
        <v>243906</v>
      </c>
      <c r="B919" s="38">
        <v>27549</v>
      </c>
      <c r="C919" s="38">
        <v>9</v>
      </c>
      <c r="D919" s="38">
        <v>10628618</v>
      </c>
      <c r="E919" s="38">
        <v>10372</v>
      </c>
      <c r="F919" s="38">
        <v>9130</v>
      </c>
      <c r="G919" s="38">
        <v>10683</v>
      </c>
      <c r="H919" s="38">
        <v>11686</v>
      </c>
      <c r="I919" s="38">
        <v>10683</v>
      </c>
      <c r="J919" s="38">
        <v>10628618</v>
      </c>
      <c r="K919" s="38">
        <v>10372</v>
      </c>
      <c r="L919" s="38">
        <v>10947477</v>
      </c>
      <c r="M919" s="38">
        <v>12351070</v>
      </c>
    </row>
    <row r="920" spans="1:13" x14ac:dyDescent="0.2">
      <c r="A920" s="42">
        <v>243950</v>
      </c>
      <c r="B920" s="38">
        <v>27549</v>
      </c>
      <c r="C920" s="38">
        <v>9</v>
      </c>
      <c r="D920" s="38">
        <v>26917</v>
      </c>
      <c r="E920" s="38">
        <v>0</v>
      </c>
      <c r="F920" s="38">
        <v>9130</v>
      </c>
      <c r="G920" s="38">
        <v>0</v>
      </c>
      <c r="H920" s="38">
        <v>11686</v>
      </c>
      <c r="I920" s="38">
        <v>11686</v>
      </c>
      <c r="J920" s="38">
        <v>26917</v>
      </c>
      <c r="K920" s="38">
        <v>0</v>
      </c>
      <c r="L920" s="38">
        <v>0</v>
      </c>
      <c r="M920" s="38">
        <v>90277</v>
      </c>
    </row>
    <row r="921" spans="1:13" x14ac:dyDescent="0.2">
      <c r="A921" s="42">
        <v>244901</v>
      </c>
      <c r="B921" s="38">
        <v>27549</v>
      </c>
      <c r="C921" s="38">
        <v>9</v>
      </c>
      <c r="D921" s="38">
        <v>1796214</v>
      </c>
      <c r="E921" s="38">
        <v>16749</v>
      </c>
      <c r="F921" s="38">
        <v>9130</v>
      </c>
      <c r="G921" s="38">
        <v>17252</v>
      </c>
      <c r="H921" s="38">
        <v>11686</v>
      </c>
      <c r="I921" s="38">
        <v>11686</v>
      </c>
      <c r="J921" s="38">
        <v>1793891</v>
      </c>
      <c r="K921" s="38">
        <v>16728</v>
      </c>
      <c r="L921" s="38">
        <v>1793891</v>
      </c>
      <c r="M921" s="38">
        <v>1851031</v>
      </c>
    </row>
    <row r="922" spans="1:13" x14ac:dyDescent="0.2">
      <c r="A922" s="42">
        <v>244903</v>
      </c>
      <c r="B922" s="38">
        <v>27549</v>
      </c>
      <c r="C922" s="38">
        <v>9</v>
      </c>
      <c r="D922" s="38">
        <v>16072127</v>
      </c>
      <c r="E922" s="38">
        <v>8933</v>
      </c>
      <c r="F922" s="38">
        <v>9130</v>
      </c>
      <c r="G922" s="38">
        <v>9201</v>
      </c>
      <c r="H922" s="38">
        <v>11686</v>
      </c>
      <c r="I922" s="38">
        <v>9201</v>
      </c>
      <c r="J922" s="38">
        <v>16072127</v>
      </c>
      <c r="K922" s="38">
        <v>8933</v>
      </c>
      <c r="L922" s="38">
        <v>16554291</v>
      </c>
      <c r="M922" s="38">
        <v>17409854</v>
      </c>
    </row>
    <row r="923" spans="1:13" x14ac:dyDescent="0.2">
      <c r="A923" s="42">
        <v>244905</v>
      </c>
      <c r="B923" s="38">
        <v>27549</v>
      </c>
      <c r="C923" s="38">
        <v>9</v>
      </c>
      <c r="D923" s="38">
        <v>2590928</v>
      </c>
      <c r="E923" s="38">
        <v>11501</v>
      </c>
      <c r="F923" s="38">
        <v>9130</v>
      </c>
      <c r="G923" s="38">
        <v>11846</v>
      </c>
      <c r="H923" s="38">
        <v>11686</v>
      </c>
      <c r="I923" s="38">
        <v>11686</v>
      </c>
      <c r="J923" s="38">
        <v>2590928</v>
      </c>
      <c r="K923" s="38">
        <v>11501</v>
      </c>
      <c r="L923" s="38">
        <v>2632575</v>
      </c>
      <c r="M923" s="38">
        <v>2967563</v>
      </c>
    </row>
    <row r="924" spans="1:13" x14ac:dyDescent="0.2">
      <c r="A924" s="42">
        <v>245901</v>
      </c>
      <c r="B924" s="38">
        <v>27549</v>
      </c>
      <c r="C924" s="38">
        <v>9</v>
      </c>
      <c r="D924" s="38">
        <v>4728421</v>
      </c>
      <c r="E924" s="38">
        <v>13870</v>
      </c>
      <c r="F924" s="38">
        <v>9130</v>
      </c>
      <c r="G924" s="38">
        <v>14286</v>
      </c>
      <c r="H924" s="38">
        <v>11686</v>
      </c>
      <c r="I924" s="38">
        <v>11686</v>
      </c>
      <c r="J924" s="38">
        <v>4728421</v>
      </c>
      <c r="K924" s="38">
        <v>13870</v>
      </c>
      <c r="L924" s="38">
        <v>4728421</v>
      </c>
      <c r="M924" s="38">
        <v>4661929</v>
      </c>
    </row>
    <row r="925" spans="1:13" x14ac:dyDescent="0.2">
      <c r="A925" s="42">
        <v>245902</v>
      </c>
      <c r="B925" s="38">
        <v>27549</v>
      </c>
      <c r="C925" s="38">
        <v>9</v>
      </c>
      <c r="D925" s="38">
        <v>15499138</v>
      </c>
      <c r="E925" s="38">
        <v>11165</v>
      </c>
      <c r="F925" s="38">
        <v>9130</v>
      </c>
      <c r="G925" s="38">
        <v>11500</v>
      </c>
      <c r="H925" s="38">
        <v>11686</v>
      </c>
      <c r="I925" s="38">
        <v>11500</v>
      </c>
      <c r="J925" s="38">
        <v>15499138</v>
      </c>
      <c r="K925" s="38">
        <v>11165</v>
      </c>
      <c r="L925" s="38">
        <v>15964113</v>
      </c>
      <c r="M925" s="38">
        <v>14655652</v>
      </c>
    </row>
    <row r="926" spans="1:13" x14ac:dyDescent="0.2">
      <c r="A926" s="42">
        <v>245903</v>
      </c>
      <c r="B926" s="38">
        <v>27549</v>
      </c>
      <c r="C926" s="38">
        <v>9</v>
      </c>
      <c r="D926" s="38">
        <v>19218505</v>
      </c>
      <c r="E926" s="38">
        <v>10388</v>
      </c>
      <c r="F926" s="38">
        <v>9130</v>
      </c>
      <c r="G926" s="38">
        <v>10700</v>
      </c>
      <c r="H926" s="38">
        <v>11686</v>
      </c>
      <c r="I926" s="38">
        <v>10700</v>
      </c>
      <c r="J926" s="38">
        <v>19218505</v>
      </c>
      <c r="K926" s="38">
        <v>10388</v>
      </c>
      <c r="L926" s="38">
        <v>19795061</v>
      </c>
      <c r="M926" s="38">
        <v>19771320</v>
      </c>
    </row>
    <row r="927" spans="1:13" x14ac:dyDescent="0.2">
      <c r="A927" s="42">
        <v>245904</v>
      </c>
      <c r="B927" s="38">
        <v>27549</v>
      </c>
      <c r="C927" s="38">
        <v>9</v>
      </c>
      <c r="D927" s="38">
        <v>3369088</v>
      </c>
      <c r="E927" s="38">
        <v>13865</v>
      </c>
      <c r="F927" s="38">
        <v>9130</v>
      </c>
      <c r="G927" s="38">
        <v>14280</v>
      </c>
      <c r="H927" s="38">
        <v>11686</v>
      </c>
      <c r="I927" s="38">
        <v>11686</v>
      </c>
      <c r="J927" s="38">
        <v>3369088</v>
      </c>
      <c r="K927" s="38">
        <v>13865</v>
      </c>
      <c r="L927" s="38">
        <v>3369088</v>
      </c>
      <c r="M927" s="38">
        <v>3296195</v>
      </c>
    </row>
    <row r="928" spans="1:13" x14ac:dyDescent="0.2">
      <c r="A928" s="42">
        <v>246801</v>
      </c>
      <c r="B928" s="38">
        <v>27549</v>
      </c>
      <c r="C928" s="38">
        <v>9</v>
      </c>
      <c r="D928" s="38">
        <v>14361640</v>
      </c>
      <c r="E928" s="38">
        <v>8883</v>
      </c>
      <c r="F928" s="38">
        <v>9130</v>
      </c>
      <c r="G928" s="38">
        <v>9150</v>
      </c>
      <c r="H928" s="38">
        <v>11686</v>
      </c>
      <c r="I928" s="38">
        <v>9150</v>
      </c>
      <c r="J928" s="38">
        <v>14361640</v>
      </c>
      <c r="K928" s="38">
        <v>8883</v>
      </c>
      <c r="L928" s="38">
        <v>14792490</v>
      </c>
      <c r="M928" s="38">
        <v>14728369</v>
      </c>
    </row>
    <row r="929" spans="1:13" x14ac:dyDescent="0.2">
      <c r="A929" s="42">
        <v>246802</v>
      </c>
      <c r="B929" s="38">
        <v>27549</v>
      </c>
      <c r="C929" s="38">
        <v>9</v>
      </c>
      <c r="D929" s="38">
        <v>3120839</v>
      </c>
      <c r="E929" s="38">
        <v>9171</v>
      </c>
      <c r="F929" s="38">
        <v>9130</v>
      </c>
      <c r="G929" s="38">
        <v>9446</v>
      </c>
      <c r="H929" s="38">
        <v>11686</v>
      </c>
      <c r="I929" s="38">
        <v>9446</v>
      </c>
      <c r="J929" s="38">
        <v>3120839</v>
      </c>
      <c r="K929" s="38">
        <v>9171</v>
      </c>
      <c r="L929" s="38">
        <v>3214464</v>
      </c>
      <c r="M929" s="38">
        <v>3218730</v>
      </c>
    </row>
    <row r="930" spans="1:13" x14ac:dyDescent="0.2">
      <c r="A930" s="42">
        <v>246902</v>
      </c>
      <c r="B930" s="38">
        <v>27549</v>
      </c>
      <c r="C930" s="38">
        <v>9</v>
      </c>
      <c r="D930" s="38">
        <v>11182056</v>
      </c>
      <c r="E930" s="38">
        <v>10952</v>
      </c>
      <c r="F930" s="38">
        <v>9130</v>
      </c>
      <c r="G930" s="38">
        <v>11281</v>
      </c>
      <c r="H930" s="38">
        <v>11686</v>
      </c>
      <c r="I930" s="38">
        <v>11281</v>
      </c>
      <c r="J930" s="38">
        <v>11182056</v>
      </c>
      <c r="K930" s="38">
        <v>10952</v>
      </c>
      <c r="L930" s="38">
        <v>11517518</v>
      </c>
      <c r="M930" s="38">
        <v>12313231</v>
      </c>
    </row>
    <row r="931" spans="1:13" x14ac:dyDescent="0.2">
      <c r="A931" s="42">
        <v>246904</v>
      </c>
      <c r="B931" s="38">
        <v>27549</v>
      </c>
      <c r="C931" s="38">
        <v>9</v>
      </c>
      <c r="D931" s="38">
        <v>97951067</v>
      </c>
      <c r="E931" s="38">
        <v>8526</v>
      </c>
      <c r="F931" s="38">
        <v>9130</v>
      </c>
      <c r="G931" s="38">
        <v>8782</v>
      </c>
      <c r="H931" s="38">
        <v>11686</v>
      </c>
      <c r="I931" s="38">
        <v>8782</v>
      </c>
      <c r="J931" s="38">
        <v>97951067</v>
      </c>
      <c r="K931" s="38">
        <v>8526</v>
      </c>
      <c r="L931" s="38">
        <v>100889599</v>
      </c>
      <c r="M931" s="38">
        <v>102887010</v>
      </c>
    </row>
    <row r="932" spans="1:13" x14ac:dyDescent="0.2">
      <c r="A932" s="42">
        <v>246905</v>
      </c>
      <c r="B932" s="38">
        <v>27549</v>
      </c>
      <c r="C932" s="38">
        <v>9</v>
      </c>
      <c r="D932" s="38">
        <v>4846804</v>
      </c>
      <c r="E932" s="38">
        <v>11540</v>
      </c>
      <c r="F932" s="38">
        <v>9130</v>
      </c>
      <c r="G932" s="38">
        <v>11886</v>
      </c>
      <c r="H932" s="38">
        <v>11686</v>
      </c>
      <c r="I932" s="38">
        <v>11686</v>
      </c>
      <c r="J932" s="38">
        <v>4846804</v>
      </c>
      <c r="K932" s="38">
        <v>11540</v>
      </c>
      <c r="L932" s="38">
        <v>4908033</v>
      </c>
      <c r="M932" s="38">
        <v>5604343</v>
      </c>
    </row>
    <row r="933" spans="1:13" x14ac:dyDescent="0.2">
      <c r="A933" s="42">
        <v>246906</v>
      </c>
      <c r="B933" s="38">
        <v>27549</v>
      </c>
      <c r="C933" s="38">
        <v>9</v>
      </c>
      <c r="D933" s="38">
        <v>67170252</v>
      </c>
      <c r="E933" s="38">
        <v>9011</v>
      </c>
      <c r="F933" s="38">
        <v>9130</v>
      </c>
      <c r="G933" s="38">
        <v>9281</v>
      </c>
      <c r="H933" s="38">
        <v>11686</v>
      </c>
      <c r="I933" s="38">
        <v>9281</v>
      </c>
      <c r="J933" s="38">
        <v>67170252</v>
      </c>
      <c r="K933" s="38">
        <v>9011</v>
      </c>
      <c r="L933" s="38">
        <v>69185360</v>
      </c>
      <c r="M933" s="38">
        <v>71791133</v>
      </c>
    </row>
    <row r="934" spans="1:13" x14ac:dyDescent="0.2">
      <c r="A934" s="42">
        <v>246907</v>
      </c>
      <c r="B934" s="38">
        <v>27549</v>
      </c>
      <c r="C934" s="38">
        <v>9</v>
      </c>
      <c r="D934" s="38">
        <v>17421954</v>
      </c>
      <c r="E934" s="38">
        <v>9113</v>
      </c>
      <c r="F934" s="38">
        <v>9130</v>
      </c>
      <c r="G934" s="38">
        <v>9386</v>
      </c>
      <c r="H934" s="38">
        <v>11686</v>
      </c>
      <c r="I934" s="38">
        <v>9386</v>
      </c>
      <c r="J934" s="38">
        <v>17421954</v>
      </c>
      <c r="K934" s="38">
        <v>9113</v>
      </c>
      <c r="L934" s="38">
        <v>17944612</v>
      </c>
      <c r="M934" s="38">
        <v>17595784</v>
      </c>
    </row>
    <row r="935" spans="1:13" x14ac:dyDescent="0.2">
      <c r="A935" s="42">
        <v>246908</v>
      </c>
      <c r="B935" s="38">
        <v>27549</v>
      </c>
      <c r="C935" s="38">
        <v>9</v>
      </c>
      <c r="D935" s="38">
        <v>36767242</v>
      </c>
      <c r="E935" s="38">
        <v>8121</v>
      </c>
      <c r="F935" s="38">
        <v>9130</v>
      </c>
      <c r="G935" s="38">
        <v>8365</v>
      </c>
      <c r="H935" s="38">
        <v>11686</v>
      </c>
      <c r="I935" s="38">
        <v>8365</v>
      </c>
      <c r="J935" s="38">
        <v>36767242</v>
      </c>
      <c r="K935" s="38">
        <v>8121</v>
      </c>
      <c r="L935" s="38">
        <v>37870260</v>
      </c>
      <c r="M935" s="38">
        <v>36670645</v>
      </c>
    </row>
    <row r="936" spans="1:13" x14ac:dyDescent="0.2">
      <c r="A936" s="42">
        <v>246909</v>
      </c>
      <c r="B936" s="38">
        <v>27549</v>
      </c>
      <c r="C936" s="38">
        <v>9</v>
      </c>
      <c r="D936" s="38">
        <v>374544713</v>
      </c>
      <c r="E936" s="38">
        <v>7761</v>
      </c>
      <c r="F936" s="38">
        <v>9130</v>
      </c>
      <c r="G936" s="38">
        <v>7993</v>
      </c>
      <c r="H936" s="38">
        <v>11686</v>
      </c>
      <c r="I936" s="38">
        <v>7993</v>
      </c>
      <c r="J936" s="38">
        <v>374544713</v>
      </c>
      <c r="K936" s="38">
        <v>7761</v>
      </c>
      <c r="L936" s="38">
        <v>385781055</v>
      </c>
      <c r="M936" s="38">
        <v>396556832</v>
      </c>
    </row>
    <row r="937" spans="1:13" x14ac:dyDescent="0.2">
      <c r="A937" s="42">
        <v>246911</v>
      </c>
      <c r="B937" s="38">
        <v>27549</v>
      </c>
      <c r="C937" s="38">
        <v>9</v>
      </c>
      <c r="D937" s="38">
        <v>28444660</v>
      </c>
      <c r="E937" s="38">
        <v>9642</v>
      </c>
      <c r="F937" s="38">
        <v>9130</v>
      </c>
      <c r="G937" s="38">
        <v>9932</v>
      </c>
      <c r="H937" s="38">
        <v>11686</v>
      </c>
      <c r="I937" s="38">
        <v>9932</v>
      </c>
      <c r="J937" s="38">
        <v>28444660</v>
      </c>
      <c r="K937" s="38">
        <v>9642</v>
      </c>
      <c r="L937" s="38">
        <v>29298000</v>
      </c>
      <c r="M937" s="38">
        <v>29860248</v>
      </c>
    </row>
    <row r="938" spans="1:13" x14ac:dyDescent="0.2">
      <c r="A938" s="42">
        <v>246912</v>
      </c>
      <c r="B938" s="38">
        <v>27549</v>
      </c>
      <c r="C938" s="38">
        <v>9</v>
      </c>
      <c r="D938" s="38">
        <v>7294460</v>
      </c>
      <c r="E938" s="38">
        <v>10960</v>
      </c>
      <c r="F938" s="38">
        <v>9130</v>
      </c>
      <c r="G938" s="38">
        <v>11289</v>
      </c>
      <c r="H938" s="38">
        <v>11686</v>
      </c>
      <c r="I938" s="38">
        <v>11289</v>
      </c>
      <c r="J938" s="38">
        <v>7294460</v>
      </c>
      <c r="K938" s="38">
        <v>10960</v>
      </c>
      <c r="L938" s="38">
        <v>7513294</v>
      </c>
      <c r="M938" s="38">
        <v>8215280</v>
      </c>
    </row>
    <row r="939" spans="1:13" x14ac:dyDescent="0.2">
      <c r="A939" s="42">
        <v>246913</v>
      </c>
      <c r="B939" s="38">
        <v>27549</v>
      </c>
      <c r="C939" s="38">
        <v>9</v>
      </c>
      <c r="D939" s="38">
        <v>314963253</v>
      </c>
      <c r="E939" s="38">
        <v>8033</v>
      </c>
      <c r="F939" s="38">
        <v>9130</v>
      </c>
      <c r="G939" s="38">
        <v>8274</v>
      </c>
      <c r="H939" s="38">
        <v>11686</v>
      </c>
      <c r="I939" s="38">
        <v>8274</v>
      </c>
      <c r="J939" s="38">
        <v>314963253</v>
      </c>
      <c r="K939" s="38">
        <v>8033</v>
      </c>
      <c r="L939" s="38">
        <v>324412151</v>
      </c>
      <c r="M939" s="38">
        <v>320041532</v>
      </c>
    </row>
    <row r="940" spans="1:13" x14ac:dyDescent="0.2">
      <c r="A940" s="42">
        <v>246914</v>
      </c>
      <c r="B940" s="38">
        <v>27549</v>
      </c>
      <c r="C940" s="38">
        <v>9</v>
      </c>
      <c r="D940" s="38">
        <v>1683123</v>
      </c>
      <c r="E940" s="38">
        <v>9901</v>
      </c>
      <c r="F940" s="38">
        <v>9130</v>
      </c>
      <c r="G940" s="38">
        <v>10198</v>
      </c>
      <c r="H940" s="38">
        <v>11686</v>
      </c>
      <c r="I940" s="38">
        <v>10198</v>
      </c>
      <c r="J940" s="38">
        <v>1683123</v>
      </c>
      <c r="K940" s="38">
        <v>9901</v>
      </c>
      <c r="L940" s="38">
        <v>1733617</v>
      </c>
      <c r="M940" s="38">
        <v>1864526</v>
      </c>
    </row>
    <row r="941" spans="1:13" x14ac:dyDescent="0.2">
      <c r="A941" s="42">
        <v>247901</v>
      </c>
      <c r="B941" s="38">
        <v>27549</v>
      </c>
      <c r="C941" s="38">
        <v>9</v>
      </c>
      <c r="D941" s="38">
        <v>31546379</v>
      </c>
      <c r="E941" s="38">
        <v>8408</v>
      </c>
      <c r="F941" s="38">
        <v>9130</v>
      </c>
      <c r="G941" s="38">
        <v>8660</v>
      </c>
      <c r="H941" s="38">
        <v>11686</v>
      </c>
      <c r="I941" s="38">
        <v>8660</v>
      </c>
      <c r="J941" s="38">
        <v>31546379</v>
      </c>
      <c r="K941" s="38">
        <v>8408</v>
      </c>
      <c r="L941" s="38">
        <v>32492771</v>
      </c>
      <c r="M941" s="38">
        <v>31635407</v>
      </c>
    </row>
    <row r="942" spans="1:13" x14ac:dyDescent="0.2">
      <c r="A942" s="42">
        <v>247903</v>
      </c>
      <c r="B942" s="38">
        <v>27549</v>
      </c>
      <c r="C942" s="38">
        <v>9</v>
      </c>
      <c r="D942" s="38">
        <v>25071046</v>
      </c>
      <c r="E942" s="38">
        <v>7928</v>
      </c>
      <c r="F942" s="38">
        <v>9130</v>
      </c>
      <c r="G942" s="38">
        <v>8166</v>
      </c>
      <c r="H942" s="38">
        <v>11686</v>
      </c>
      <c r="I942" s="38">
        <v>8166</v>
      </c>
      <c r="J942" s="38">
        <v>25071046</v>
      </c>
      <c r="K942" s="38">
        <v>7928</v>
      </c>
      <c r="L942" s="38">
        <v>25823177</v>
      </c>
      <c r="M942" s="38">
        <v>27166317</v>
      </c>
    </row>
    <row r="943" spans="1:13" x14ac:dyDescent="0.2">
      <c r="A943" s="42">
        <v>247904</v>
      </c>
      <c r="B943" s="38">
        <v>27549</v>
      </c>
      <c r="C943" s="38">
        <v>9</v>
      </c>
      <c r="D943" s="38">
        <v>7480643</v>
      </c>
      <c r="E943" s="38">
        <v>9398</v>
      </c>
      <c r="F943" s="38">
        <v>9130</v>
      </c>
      <c r="G943" s="38">
        <v>9680</v>
      </c>
      <c r="H943" s="38">
        <v>11686</v>
      </c>
      <c r="I943" s="38">
        <v>9680</v>
      </c>
      <c r="J943" s="38">
        <v>7480643</v>
      </c>
      <c r="K943" s="38">
        <v>9398</v>
      </c>
      <c r="L943" s="38">
        <v>7705062</v>
      </c>
      <c r="M943" s="38">
        <v>8322786</v>
      </c>
    </row>
    <row r="944" spans="1:13" x14ac:dyDescent="0.2">
      <c r="A944" s="42">
        <v>247906</v>
      </c>
      <c r="B944" s="38">
        <v>27549</v>
      </c>
      <c r="C944" s="38">
        <v>9</v>
      </c>
      <c r="D944" s="38">
        <v>7717768</v>
      </c>
      <c r="E944" s="38">
        <v>10155</v>
      </c>
      <c r="F944" s="38">
        <v>9130</v>
      </c>
      <c r="G944" s="38">
        <v>10460</v>
      </c>
      <c r="H944" s="38">
        <v>11686</v>
      </c>
      <c r="I944" s="38">
        <v>10460</v>
      </c>
      <c r="J944" s="38">
        <v>7717768</v>
      </c>
      <c r="K944" s="38">
        <v>10155</v>
      </c>
      <c r="L944" s="38">
        <v>7949301</v>
      </c>
      <c r="M944" s="38">
        <v>8431979</v>
      </c>
    </row>
    <row r="945" spans="1:13" x14ac:dyDescent="0.2">
      <c r="A945" s="42">
        <v>248901</v>
      </c>
      <c r="B945" s="38">
        <v>27549</v>
      </c>
      <c r="C945" s="38">
        <v>9</v>
      </c>
      <c r="D945" s="38">
        <v>19176214</v>
      </c>
      <c r="E945" s="38">
        <v>14473</v>
      </c>
      <c r="F945" s="38">
        <v>9130</v>
      </c>
      <c r="G945" s="38">
        <v>14907</v>
      </c>
      <c r="H945" s="38">
        <v>11686</v>
      </c>
      <c r="I945" s="38">
        <v>11686</v>
      </c>
      <c r="J945" s="38">
        <v>19176214</v>
      </c>
      <c r="K945" s="38">
        <v>14473</v>
      </c>
      <c r="L945" s="38">
        <v>19176214</v>
      </c>
      <c r="M945" s="38">
        <v>13610058</v>
      </c>
    </row>
    <row r="946" spans="1:13" x14ac:dyDescent="0.2">
      <c r="A946" s="42">
        <v>248902</v>
      </c>
      <c r="B946" s="38">
        <v>27549</v>
      </c>
      <c r="C946" s="38">
        <v>9</v>
      </c>
      <c r="D946" s="38">
        <v>16171926</v>
      </c>
      <c r="E946" s="38">
        <v>38759</v>
      </c>
      <c r="F946" s="38">
        <v>9130</v>
      </c>
      <c r="G946" s="38">
        <v>39922</v>
      </c>
      <c r="H946" s="38">
        <v>11686</v>
      </c>
      <c r="I946" s="38">
        <v>11686</v>
      </c>
      <c r="J946" s="38">
        <v>12728308</v>
      </c>
      <c r="K946" s="38">
        <v>30506</v>
      </c>
      <c r="L946" s="38">
        <v>12728308</v>
      </c>
      <c r="M946" s="38">
        <v>9647505</v>
      </c>
    </row>
    <row r="947" spans="1:13" x14ac:dyDescent="0.2">
      <c r="A947" s="42">
        <v>249901</v>
      </c>
      <c r="B947" s="38">
        <v>27549</v>
      </c>
      <c r="C947" s="38">
        <v>9</v>
      </c>
      <c r="D947" s="38">
        <v>8056680</v>
      </c>
      <c r="E947" s="38">
        <v>11631</v>
      </c>
      <c r="F947" s="38">
        <v>9130</v>
      </c>
      <c r="G947" s="38">
        <v>11980</v>
      </c>
      <c r="H947" s="38">
        <v>11686</v>
      </c>
      <c r="I947" s="38">
        <v>11686</v>
      </c>
      <c r="J947" s="38">
        <v>8056680</v>
      </c>
      <c r="K947" s="38">
        <v>11631</v>
      </c>
      <c r="L947" s="38">
        <v>8094327</v>
      </c>
      <c r="M947" s="38">
        <v>8392825</v>
      </c>
    </row>
    <row r="948" spans="1:13" x14ac:dyDescent="0.2">
      <c r="A948" s="42">
        <v>249902</v>
      </c>
      <c r="B948" s="38">
        <v>27549</v>
      </c>
      <c r="C948" s="38">
        <v>9</v>
      </c>
      <c r="D948" s="38">
        <v>11692076</v>
      </c>
      <c r="E948" s="38">
        <v>9078</v>
      </c>
      <c r="F948" s="38">
        <v>9130</v>
      </c>
      <c r="G948" s="38">
        <v>9350</v>
      </c>
      <c r="H948" s="38">
        <v>11686</v>
      </c>
      <c r="I948" s="38">
        <v>9350</v>
      </c>
      <c r="J948" s="38">
        <v>11692076</v>
      </c>
      <c r="K948" s="38">
        <v>9078</v>
      </c>
      <c r="L948" s="38">
        <v>12042838</v>
      </c>
      <c r="M948" s="38">
        <v>12093790</v>
      </c>
    </row>
    <row r="949" spans="1:13" x14ac:dyDescent="0.2">
      <c r="A949" s="42">
        <v>249903</v>
      </c>
      <c r="B949" s="38">
        <v>27549</v>
      </c>
      <c r="C949" s="38">
        <v>9</v>
      </c>
      <c r="D949" s="38">
        <v>17934343</v>
      </c>
      <c r="E949" s="38">
        <v>9237</v>
      </c>
      <c r="F949" s="38">
        <v>9130</v>
      </c>
      <c r="G949" s="38">
        <v>9514</v>
      </c>
      <c r="H949" s="38">
        <v>11686</v>
      </c>
      <c r="I949" s="38">
        <v>9514</v>
      </c>
      <c r="J949" s="38">
        <v>17934343</v>
      </c>
      <c r="K949" s="38">
        <v>9237</v>
      </c>
      <c r="L949" s="38">
        <v>18472373</v>
      </c>
      <c r="M949" s="38">
        <v>18513016</v>
      </c>
    </row>
    <row r="950" spans="1:13" x14ac:dyDescent="0.2">
      <c r="A950" s="42">
        <v>249904</v>
      </c>
      <c r="B950" s="38">
        <v>27549</v>
      </c>
      <c r="C950" s="38">
        <v>9</v>
      </c>
      <c r="D950" s="38">
        <v>6992035</v>
      </c>
      <c r="E950" s="38">
        <v>12508</v>
      </c>
      <c r="F950" s="38">
        <v>9130</v>
      </c>
      <c r="G950" s="38">
        <v>12883</v>
      </c>
      <c r="H950" s="38">
        <v>11686</v>
      </c>
      <c r="I950" s="38">
        <v>11686</v>
      </c>
      <c r="J950" s="38">
        <v>6992035</v>
      </c>
      <c r="K950" s="38">
        <v>12508</v>
      </c>
      <c r="L950" s="38">
        <v>6992035</v>
      </c>
      <c r="M950" s="38">
        <v>6596302</v>
      </c>
    </row>
    <row r="951" spans="1:13" x14ac:dyDescent="0.2">
      <c r="A951" s="42">
        <v>249905</v>
      </c>
      <c r="B951" s="38">
        <v>27549</v>
      </c>
      <c r="C951" s="38">
        <v>9</v>
      </c>
      <c r="D951" s="38">
        <v>30440516</v>
      </c>
      <c r="E951" s="38">
        <v>9091</v>
      </c>
      <c r="F951" s="38">
        <v>9130</v>
      </c>
      <c r="G951" s="38">
        <v>9364</v>
      </c>
      <c r="H951" s="38">
        <v>11686</v>
      </c>
      <c r="I951" s="38">
        <v>9364</v>
      </c>
      <c r="J951" s="38">
        <v>30440516</v>
      </c>
      <c r="K951" s="38">
        <v>9091</v>
      </c>
      <c r="L951" s="38">
        <v>31353731</v>
      </c>
      <c r="M951" s="38">
        <v>30489170</v>
      </c>
    </row>
    <row r="952" spans="1:13" x14ac:dyDescent="0.2">
      <c r="A952" s="42">
        <v>249906</v>
      </c>
      <c r="B952" s="38">
        <v>27549</v>
      </c>
      <c r="C952" s="38">
        <v>9</v>
      </c>
      <c r="D952" s="38">
        <v>10536054</v>
      </c>
      <c r="E952" s="38">
        <v>9365</v>
      </c>
      <c r="F952" s="38">
        <v>9130</v>
      </c>
      <c r="G952" s="38">
        <v>9646</v>
      </c>
      <c r="H952" s="38">
        <v>11686</v>
      </c>
      <c r="I952" s="38">
        <v>9646</v>
      </c>
      <c r="J952" s="38">
        <v>10536054</v>
      </c>
      <c r="K952" s="38">
        <v>9365</v>
      </c>
      <c r="L952" s="38">
        <v>10852135</v>
      </c>
      <c r="M952" s="38">
        <v>11211059</v>
      </c>
    </row>
    <row r="953" spans="1:13" x14ac:dyDescent="0.2">
      <c r="A953" s="42">
        <v>249908</v>
      </c>
      <c r="B953" s="38">
        <v>27549</v>
      </c>
      <c r="C953" s="38">
        <v>9</v>
      </c>
      <c r="D953" s="38">
        <v>2734946</v>
      </c>
      <c r="E953" s="38">
        <v>12076</v>
      </c>
      <c r="F953" s="38">
        <v>9130</v>
      </c>
      <c r="G953" s="38">
        <v>12438</v>
      </c>
      <c r="H953" s="38">
        <v>11686</v>
      </c>
      <c r="I953" s="38">
        <v>11686</v>
      </c>
      <c r="J953" s="38">
        <v>2734946</v>
      </c>
      <c r="K953" s="38">
        <v>12076</v>
      </c>
      <c r="L953" s="38">
        <v>2734946</v>
      </c>
      <c r="M953" s="38">
        <v>2883540</v>
      </c>
    </row>
    <row r="954" spans="1:13" x14ac:dyDescent="0.2">
      <c r="A954" s="42">
        <v>250902</v>
      </c>
      <c r="B954" s="38">
        <v>27549</v>
      </c>
      <c r="C954" s="38">
        <v>9</v>
      </c>
      <c r="D954" s="38">
        <v>8081871</v>
      </c>
      <c r="E954" s="38">
        <v>12040</v>
      </c>
      <c r="F954" s="38">
        <v>9130</v>
      </c>
      <c r="G954" s="38">
        <v>12401</v>
      </c>
      <c r="H954" s="38">
        <v>11686</v>
      </c>
      <c r="I954" s="38">
        <v>11686</v>
      </c>
      <c r="J954" s="38">
        <v>8081871</v>
      </c>
      <c r="K954" s="38">
        <v>12040</v>
      </c>
      <c r="L954" s="38">
        <v>8081871</v>
      </c>
      <c r="M954" s="38">
        <v>7751229</v>
      </c>
    </row>
    <row r="955" spans="1:13" x14ac:dyDescent="0.2">
      <c r="A955" s="42">
        <v>250903</v>
      </c>
      <c r="B955" s="38">
        <v>27549</v>
      </c>
      <c r="C955" s="38">
        <v>9</v>
      </c>
      <c r="D955" s="38">
        <v>14882951</v>
      </c>
      <c r="E955" s="38">
        <v>9846</v>
      </c>
      <c r="F955" s="38">
        <v>9130</v>
      </c>
      <c r="G955" s="38">
        <v>10141</v>
      </c>
      <c r="H955" s="38">
        <v>11686</v>
      </c>
      <c r="I955" s="38">
        <v>10141</v>
      </c>
      <c r="J955" s="38">
        <v>14882951</v>
      </c>
      <c r="K955" s="38">
        <v>9846</v>
      </c>
      <c r="L955" s="38">
        <v>15329439</v>
      </c>
      <c r="M955" s="38">
        <v>15363371</v>
      </c>
    </row>
    <row r="956" spans="1:13" x14ac:dyDescent="0.2">
      <c r="A956" s="42">
        <v>250904</v>
      </c>
      <c r="B956" s="38">
        <v>27549</v>
      </c>
      <c r="C956" s="38">
        <v>9</v>
      </c>
      <c r="D956" s="38">
        <v>11674605</v>
      </c>
      <c r="E956" s="38">
        <v>11172</v>
      </c>
      <c r="F956" s="38">
        <v>9130</v>
      </c>
      <c r="G956" s="38">
        <v>11507</v>
      </c>
      <c r="H956" s="38">
        <v>11686</v>
      </c>
      <c r="I956" s="38">
        <v>11507</v>
      </c>
      <c r="J956" s="38">
        <v>11674605</v>
      </c>
      <c r="K956" s="38">
        <v>11172</v>
      </c>
      <c r="L956" s="38">
        <v>12024843</v>
      </c>
      <c r="M956" s="38">
        <v>12287171</v>
      </c>
    </row>
    <row r="957" spans="1:13" x14ac:dyDescent="0.2">
      <c r="A957" s="42">
        <v>250905</v>
      </c>
      <c r="B957" s="38">
        <v>27549</v>
      </c>
      <c r="C957" s="38">
        <v>9</v>
      </c>
      <c r="D957" s="38">
        <v>4337232</v>
      </c>
      <c r="E957" s="38">
        <v>11998</v>
      </c>
      <c r="F957" s="38">
        <v>9130</v>
      </c>
      <c r="G957" s="38">
        <v>12358</v>
      </c>
      <c r="H957" s="38">
        <v>11686</v>
      </c>
      <c r="I957" s="38">
        <v>11686</v>
      </c>
      <c r="J957" s="38">
        <v>4337232</v>
      </c>
      <c r="K957" s="38">
        <v>11998</v>
      </c>
      <c r="L957" s="38">
        <v>4337232</v>
      </c>
      <c r="M957" s="38">
        <v>4366266</v>
      </c>
    </row>
    <row r="958" spans="1:13" x14ac:dyDescent="0.2">
      <c r="A958" s="42">
        <v>250906</v>
      </c>
      <c r="B958" s="38">
        <v>27549</v>
      </c>
      <c r="C958" s="38">
        <v>9</v>
      </c>
      <c r="D958" s="38">
        <v>8800014</v>
      </c>
      <c r="E958" s="38">
        <v>10695</v>
      </c>
      <c r="F958" s="38">
        <v>9130</v>
      </c>
      <c r="G958" s="38">
        <v>11016</v>
      </c>
      <c r="H958" s="38">
        <v>11686</v>
      </c>
      <c r="I958" s="38">
        <v>11016</v>
      </c>
      <c r="J958" s="38">
        <v>8800014</v>
      </c>
      <c r="K958" s="38">
        <v>10695</v>
      </c>
      <c r="L958" s="38">
        <v>9064015</v>
      </c>
      <c r="M958" s="38">
        <v>9856130</v>
      </c>
    </row>
    <row r="959" spans="1:13" x14ac:dyDescent="0.2">
      <c r="A959" s="42">
        <v>250907</v>
      </c>
      <c r="B959" s="38">
        <v>27549</v>
      </c>
      <c r="C959" s="38">
        <v>9</v>
      </c>
      <c r="D959" s="38">
        <v>13507980</v>
      </c>
      <c r="E959" s="38">
        <v>9617</v>
      </c>
      <c r="F959" s="38">
        <v>9130</v>
      </c>
      <c r="G959" s="38">
        <v>9906</v>
      </c>
      <c r="H959" s="38">
        <v>11686</v>
      </c>
      <c r="I959" s="38">
        <v>9906</v>
      </c>
      <c r="J959" s="38">
        <v>13507980</v>
      </c>
      <c r="K959" s="38">
        <v>9617</v>
      </c>
      <c r="L959" s="38">
        <v>13913220</v>
      </c>
      <c r="M959" s="38">
        <v>15378448</v>
      </c>
    </row>
    <row r="960" spans="1:13" x14ac:dyDescent="0.2">
      <c r="A960" s="42">
        <v>251901</v>
      </c>
      <c r="B960" s="38">
        <v>27549</v>
      </c>
      <c r="C960" s="38">
        <v>9</v>
      </c>
      <c r="D960" s="38">
        <v>15937027</v>
      </c>
      <c r="E960" s="38">
        <v>9880</v>
      </c>
      <c r="F960" s="38">
        <v>9130</v>
      </c>
      <c r="G960" s="38">
        <v>10177</v>
      </c>
      <c r="H960" s="38">
        <v>11686</v>
      </c>
      <c r="I960" s="38">
        <v>10177</v>
      </c>
      <c r="J960" s="38">
        <v>14355802</v>
      </c>
      <c r="K960" s="38">
        <v>8900</v>
      </c>
      <c r="L960" s="38">
        <v>16415137</v>
      </c>
      <c r="M960" s="38">
        <v>15870997</v>
      </c>
    </row>
    <row r="961" spans="1:13" x14ac:dyDescent="0.2">
      <c r="A961" s="42">
        <v>251902</v>
      </c>
      <c r="B961" s="38">
        <v>27549</v>
      </c>
      <c r="C961" s="38">
        <v>9</v>
      </c>
      <c r="D961" s="38">
        <v>7843323</v>
      </c>
      <c r="E961" s="38">
        <v>17430</v>
      </c>
      <c r="F961" s="38">
        <v>9130</v>
      </c>
      <c r="G961" s="38">
        <v>17952</v>
      </c>
      <c r="H961" s="38">
        <v>11686</v>
      </c>
      <c r="I961" s="38">
        <v>11686</v>
      </c>
      <c r="J961" s="38">
        <v>7843323</v>
      </c>
      <c r="K961" s="38">
        <v>17430</v>
      </c>
      <c r="L961" s="38">
        <v>7843323</v>
      </c>
      <c r="M961" s="38">
        <v>5542202</v>
      </c>
    </row>
    <row r="962" spans="1:13" x14ac:dyDescent="0.2">
      <c r="A962" s="42">
        <v>252901</v>
      </c>
      <c r="B962" s="38">
        <v>27549</v>
      </c>
      <c r="C962" s="38">
        <v>9</v>
      </c>
      <c r="D962" s="38">
        <v>18785100</v>
      </c>
      <c r="E962" s="38">
        <v>8645</v>
      </c>
      <c r="F962" s="38">
        <v>9130</v>
      </c>
      <c r="G962" s="38">
        <v>8904</v>
      </c>
      <c r="H962" s="38">
        <v>11686</v>
      </c>
      <c r="I962" s="38">
        <v>8904</v>
      </c>
      <c r="J962" s="38">
        <v>18785100</v>
      </c>
      <c r="K962" s="38">
        <v>8645</v>
      </c>
      <c r="L962" s="38">
        <v>19348653</v>
      </c>
      <c r="M962" s="38">
        <v>19879648</v>
      </c>
    </row>
    <row r="963" spans="1:13" x14ac:dyDescent="0.2">
      <c r="A963" s="42">
        <v>252902</v>
      </c>
      <c r="B963" s="38">
        <v>27549</v>
      </c>
      <c r="C963" s="38">
        <v>9</v>
      </c>
      <c r="D963" s="38">
        <v>2431629</v>
      </c>
      <c r="E963" s="38">
        <v>13144</v>
      </c>
      <c r="F963" s="38">
        <v>9130</v>
      </c>
      <c r="G963" s="38">
        <v>13538</v>
      </c>
      <c r="H963" s="38">
        <v>11686</v>
      </c>
      <c r="I963" s="38">
        <v>11686</v>
      </c>
      <c r="J963" s="38">
        <v>2431629</v>
      </c>
      <c r="K963" s="38">
        <v>13144</v>
      </c>
      <c r="L963" s="38">
        <v>2431629</v>
      </c>
      <c r="M963" s="38">
        <v>2478133</v>
      </c>
    </row>
    <row r="964" spans="1:13" x14ac:dyDescent="0.2">
      <c r="A964" s="42">
        <v>252903</v>
      </c>
      <c r="B964" s="38">
        <v>27549</v>
      </c>
      <c r="C964" s="38">
        <v>9</v>
      </c>
      <c r="D964" s="38">
        <v>7834487</v>
      </c>
      <c r="E964" s="38">
        <v>12602</v>
      </c>
      <c r="F964" s="38">
        <v>9130</v>
      </c>
      <c r="G964" s="38">
        <v>12980</v>
      </c>
      <c r="H964" s="38">
        <v>11686</v>
      </c>
      <c r="I964" s="38">
        <v>11686</v>
      </c>
      <c r="J964" s="38">
        <v>7834487</v>
      </c>
      <c r="K964" s="38">
        <v>12602</v>
      </c>
      <c r="L964" s="38">
        <v>7834487</v>
      </c>
      <c r="M964" s="38">
        <v>8326857</v>
      </c>
    </row>
    <row r="965" spans="1:13" x14ac:dyDescent="0.2">
      <c r="A965" s="42">
        <v>253901</v>
      </c>
      <c r="B965" s="38">
        <v>27549</v>
      </c>
      <c r="C965" s="38">
        <v>9</v>
      </c>
      <c r="D965" s="38">
        <v>27596264</v>
      </c>
      <c r="E965" s="38">
        <v>8733</v>
      </c>
      <c r="F965" s="38">
        <v>9130</v>
      </c>
      <c r="G965" s="38">
        <v>8995</v>
      </c>
      <c r="H965" s="38">
        <v>11686</v>
      </c>
      <c r="I965" s="38">
        <v>8995</v>
      </c>
      <c r="J965" s="38">
        <v>27596264</v>
      </c>
      <c r="K965" s="38">
        <v>8733</v>
      </c>
      <c r="L965" s="38">
        <v>28424152</v>
      </c>
      <c r="M965" s="38">
        <v>30522262</v>
      </c>
    </row>
    <row r="966" spans="1:13" x14ac:dyDescent="0.2">
      <c r="A966" s="42">
        <v>254901</v>
      </c>
      <c r="B966" s="38">
        <v>27549</v>
      </c>
      <c r="C966" s="38">
        <v>9</v>
      </c>
      <c r="D966" s="38">
        <v>17971210</v>
      </c>
      <c r="E966" s="38">
        <v>10134</v>
      </c>
      <c r="F966" s="38">
        <v>9130</v>
      </c>
      <c r="G966" s="38">
        <v>10438</v>
      </c>
      <c r="H966" s="38">
        <v>11686</v>
      </c>
      <c r="I966" s="38">
        <v>10438</v>
      </c>
      <c r="J966" s="38">
        <v>17971210</v>
      </c>
      <c r="K966" s="38">
        <v>10134</v>
      </c>
      <c r="L966" s="38">
        <v>18510347</v>
      </c>
      <c r="M966" s="38">
        <v>16913674</v>
      </c>
    </row>
    <row r="967" spans="1:13" x14ac:dyDescent="0.2">
      <c r="A967" s="42">
        <v>254902</v>
      </c>
      <c r="B967" s="38">
        <v>27549</v>
      </c>
      <c r="C967" s="38">
        <v>9</v>
      </c>
      <c r="D967" s="38">
        <v>6297530</v>
      </c>
      <c r="E967" s="38">
        <v>14645</v>
      </c>
      <c r="F967" s="38">
        <v>9130</v>
      </c>
      <c r="G967" s="38">
        <v>15085</v>
      </c>
      <c r="H967" s="38">
        <v>11686</v>
      </c>
      <c r="I967" s="38">
        <v>11686</v>
      </c>
      <c r="J967" s="38">
        <v>6297530</v>
      </c>
      <c r="K967" s="38">
        <v>14645</v>
      </c>
      <c r="L967" s="38">
        <v>6297530</v>
      </c>
      <c r="M967" s="38">
        <v>5901274</v>
      </c>
    </row>
    <row r="968" spans="1:13" x14ac:dyDescent="0.2">
      <c r="A968" s="42">
        <v>95903</v>
      </c>
      <c r="B968" s="38">
        <v>27549</v>
      </c>
      <c r="C968" s="38">
        <v>9</v>
      </c>
      <c r="D968" s="38">
        <v>6566594</v>
      </c>
      <c r="E968" s="38">
        <v>11520</v>
      </c>
      <c r="F968" s="38">
        <v>9130</v>
      </c>
      <c r="G968" s="38">
        <v>11866</v>
      </c>
      <c r="H968" s="38">
        <v>11686</v>
      </c>
      <c r="I968" s="38">
        <v>11686</v>
      </c>
      <c r="J968" s="38">
        <v>6566594</v>
      </c>
      <c r="K968" s="38">
        <v>11520</v>
      </c>
      <c r="L968" s="38">
        <v>6660901</v>
      </c>
      <c r="M968" s="38">
        <v>7376452</v>
      </c>
    </row>
    <row r="969" spans="1:13" x14ac:dyDescent="0.2">
      <c r="A969" s="42">
        <v>95904</v>
      </c>
      <c r="B969" s="38">
        <v>27549</v>
      </c>
      <c r="C969" s="38">
        <v>9</v>
      </c>
      <c r="D969" s="38">
        <v>3372500</v>
      </c>
      <c r="E969" s="38">
        <v>13451</v>
      </c>
      <c r="F969" s="38">
        <v>9130</v>
      </c>
      <c r="G969" s="38">
        <v>13855</v>
      </c>
      <c r="H969" s="38">
        <v>11686</v>
      </c>
      <c r="I969" s="38">
        <v>11686</v>
      </c>
      <c r="J969" s="38">
        <v>3372500</v>
      </c>
      <c r="K969" s="38">
        <v>13451</v>
      </c>
      <c r="L969" s="38">
        <v>3372500</v>
      </c>
      <c r="M969" s="38">
        <v>3710218</v>
      </c>
    </row>
    <row r="970" spans="1:13" x14ac:dyDescent="0.2">
      <c r="A970" s="42">
        <v>95905</v>
      </c>
      <c r="B970" s="38">
        <v>27549</v>
      </c>
      <c r="C970" s="38">
        <v>9</v>
      </c>
      <c r="D970" s="38">
        <v>44951074</v>
      </c>
      <c r="E970" s="38">
        <v>8872</v>
      </c>
      <c r="F970" s="38">
        <v>9130</v>
      </c>
      <c r="G970" s="38">
        <v>9138</v>
      </c>
      <c r="H970" s="38">
        <v>11686</v>
      </c>
      <c r="I970" s="38">
        <v>9138</v>
      </c>
      <c r="J970" s="38">
        <v>44951074</v>
      </c>
      <c r="K970" s="38">
        <v>8872</v>
      </c>
      <c r="L970" s="38">
        <v>46299606</v>
      </c>
      <c r="M970" s="38">
        <v>51242799</v>
      </c>
    </row>
    <row r="971" spans="1:13" x14ac:dyDescent="0.2">
      <c r="A971" s="42">
        <v>96904</v>
      </c>
      <c r="B971" s="38">
        <v>27549</v>
      </c>
      <c r="C971" s="38">
        <v>9</v>
      </c>
      <c r="D971" s="38">
        <v>5588010</v>
      </c>
      <c r="E971" s="38">
        <v>12700</v>
      </c>
      <c r="F971" s="38">
        <v>9130</v>
      </c>
      <c r="G971" s="38">
        <v>13081</v>
      </c>
      <c r="H971" s="38">
        <v>11686</v>
      </c>
      <c r="I971" s="38">
        <v>11686</v>
      </c>
      <c r="J971" s="38">
        <v>5588010</v>
      </c>
      <c r="K971" s="38">
        <v>12700</v>
      </c>
      <c r="L971" s="38">
        <v>5588010</v>
      </c>
      <c r="M971" s="38">
        <v>5792275</v>
      </c>
    </row>
    <row r="972" spans="1:13" x14ac:dyDescent="0.2">
      <c r="A972" s="42">
        <v>96905</v>
      </c>
      <c r="B972" s="38">
        <v>27549</v>
      </c>
      <c r="C972" s="38">
        <v>9</v>
      </c>
      <c r="D972" s="38">
        <v>2200250</v>
      </c>
      <c r="E972" s="38">
        <v>11893</v>
      </c>
      <c r="F972" s="38">
        <v>9130</v>
      </c>
      <c r="G972" s="38">
        <v>12250</v>
      </c>
      <c r="H972" s="38">
        <v>11686</v>
      </c>
      <c r="I972" s="38">
        <v>11686</v>
      </c>
      <c r="J972" s="38">
        <v>2200250</v>
      </c>
      <c r="K972" s="38">
        <v>11893</v>
      </c>
      <c r="L972" s="38">
        <v>2200250</v>
      </c>
      <c r="M972" s="38">
        <v>2269196</v>
      </c>
    </row>
    <row r="973" spans="1:13" x14ac:dyDescent="0.2">
      <c r="A973" s="42">
        <v>97902</v>
      </c>
      <c r="B973" s="38">
        <v>27549</v>
      </c>
      <c r="C973" s="38">
        <v>9</v>
      </c>
      <c r="D973" s="38">
        <v>9015950</v>
      </c>
      <c r="E973" s="38">
        <v>11863</v>
      </c>
      <c r="F973" s="38">
        <v>9130</v>
      </c>
      <c r="G973" s="38">
        <v>12219</v>
      </c>
      <c r="H973" s="38">
        <v>11686</v>
      </c>
      <c r="I973" s="38">
        <v>11686</v>
      </c>
      <c r="J973" s="38">
        <v>9015950</v>
      </c>
      <c r="K973" s="38">
        <v>11863</v>
      </c>
      <c r="L973" s="38">
        <v>9015950</v>
      </c>
      <c r="M973" s="38">
        <v>9433324</v>
      </c>
    </row>
    <row r="974" spans="1:13" x14ac:dyDescent="0.2">
      <c r="A974" s="42">
        <v>97903</v>
      </c>
      <c r="B974" s="38">
        <v>27549</v>
      </c>
      <c r="C974" s="38">
        <v>9</v>
      </c>
      <c r="D974" s="38">
        <v>6388956</v>
      </c>
      <c r="E974" s="38">
        <v>11806</v>
      </c>
      <c r="F974" s="38">
        <v>9130</v>
      </c>
      <c r="G974" s="38">
        <v>12160</v>
      </c>
      <c r="H974" s="38">
        <v>11686</v>
      </c>
      <c r="I974" s="38">
        <v>11686</v>
      </c>
      <c r="J974" s="38">
        <v>6388956</v>
      </c>
      <c r="K974" s="38">
        <v>11806</v>
      </c>
      <c r="L974" s="38">
        <v>6388956</v>
      </c>
      <c r="M974" s="38">
        <v>7217097</v>
      </c>
    </row>
    <row r="975" spans="1:13" x14ac:dyDescent="0.2">
      <c r="A975" s="42">
        <v>98901</v>
      </c>
      <c r="B975" s="38">
        <v>27549</v>
      </c>
      <c r="C975" s="38">
        <v>9</v>
      </c>
      <c r="D975" s="38">
        <v>5266557</v>
      </c>
      <c r="E975" s="38">
        <v>12292</v>
      </c>
      <c r="F975" s="38">
        <v>9130</v>
      </c>
      <c r="G975" s="38">
        <v>12661</v>
      </c>
      <c r="H975" s="38">
        <v>11686</v>
      </c>
      <c r="I975" s="38">
        <v>11686</v>
      </c>
      <c r="J975" s="38">
        <v>5266557</v>
      </c>
      <c r="K975" s="38">
        <v>12292</v>
      </c>
      <c r="L975" s="38">
        <v>5266557</v>
      </c>
      <c r="M975" s="38">
        <v>5338136</v>
      </c>
    </row>
    <row r="976" spans="1:13" x14ac:dyDescent="0.2">
      <c r="A976" s="42">
        <v>98903</v>
      </c>
      <c r="B976" s="38">
        <v>27549</v>
      </c>
      <c r="C976" s="38">
        <v>9</v>
      </c>
      <c r="D976" s="38">
        <v>1368606</v>
      </c>
      <c r="E976" s="38">
        <v>12749</v>
      </c>
      <c r="F976" s="38">
        <v>9130</v>
      </c>
      <c r="G976" s="38">
        <v>13131</v>
      </c>
      <c r="H976" s="38">
        <v>11686</v>
      </c>
      <c r="I976" s="38">
        <v>11686</v>
      </c>
      <c r="J976" s="38">
        <v>1337043</v>
      </c>
      <c r="K976" s="38">
        <v>12455</v>
      </c>
      <c r="L976" s="38">
        <v>1337043</v>
      </c>
      <c r="M976" s="38">
        <v>1397044</v>
      </c>
    </row>
    <row r="977" spans="1:13" x14ac:dyDescent="0.2">
      <c r="A977" s="42">
        <v>98904</v>
      </c>
      <c r="B977" s="38">
        <v>27549</v>
      </c>
      <c r="C977" s="38">
        <v>9</v>
      </c>
      <c r="D977" s="38">
        <v>9069563</v>
      </c>
      <c r="E977" s="38">
        <v>11267</v>
      </c>
      <c r="F977" s="38">
        <v>9130</v>
      </c>
      <c r="G977" s="38">
        <v>11605</v>
      </c>
      <c r="H977" s="38">
        <v>11686</v>
      </c>
      <c r="I977" s="38">
        <v>11605</v>
      </c>
      <c r="J977" s="38">
        <v>9069563</v>
      </c>
      <c r="K977" s="38">
        <v>11267</v>
      </c>
      <c r="L977" s="38">
        <v>9341650</v>
      </c>
      <c r="M977" s="38">
        <v>9474698</v>
      </c>
    </row>
    <row r="978" spans="1:13" x14ac:dyDescent="0.2">
      <c r="A978" s="42">
        <v>99902</v>
      </c>
      <c r="B978" s="38">
        <v>27549</v>
      </c>
      <c r="C978" s="38">
        <v>9</v>
      </c>
      <c r="D978" s="38">
        <v>2718956</v>
      </c>
      <c r="E978" s="38">
        <v>13663</v>
      </c>
      <c r="F978" s="38">
        <v>9130</v>
      </c>
      <c r="G978" s="38">
        <v>14073</v>
      </c>
      <c r="H978" s="38">
        <v>11686</v>
      </c>
      <c r="I978" s="38">
        <v>11686</v>
      </c>
      <c r="J978" s="38">
        <v>2718956</v>
      </c>
      <c r="K978" s="38">
        <v>13663</v>
      </c>
      <c r="L978" s="38">
        <v>2718956</v>
      </c>
      <c r="M978" s="38">
        <v>2489838</v>
      </c>
    </row>
    <row r="979" spans="1:13" x14ac:dyDescent="0.2">
      <c r="A979" s="42">
        <v>99903</v>
      </c>
      <c r="B979" s="38">
        <v>27549</v>
      </c>
      <c r="C979" s="38">
        <v>9</v>
      </c>
      <c r="D979" s="38">
        <v>5846575</v>
      </c>
      <c r="E979" s="38">
        <v>12444</v>
      </c>
      <c r="F979" s="38">
        <v>9130</v>
      </c>
      <c r="G979" s="38">
        <v>12817</v>
      </c>
      <c r="H979" s="38">
        <v>11686</v>
      </c>
      <c r="I979" s="38">
        <v>11686</v>
      </c>
      <c r="J979" s="38">
        <v>5846575</v>
      </c>
      <c r="K979" s="38">
        <v>12444</v>
      </c>
      <c r="L979" s="38">
        <v>5846575</v>
      </c>
      <c r="M979" s="38">
        <v>5870530</v>
      </c>
    </row>
    <row r="980" spans="1:13" x14ac:dyDescent="0.2">
      <c r="A980" s="42">
        <v>100903</v>
      </c>
      <c r="B980" s="38">
        <v>27549</v>
      </c>
      <c r="C980" s="38">
        <v>9</v>
      </c>
      <c r="D980" s="38">
        <v>10968972</v>
      </c>
      <c r="E980" s="38">
        <v>10807</v>
      </c>
      <c r="F980" s="38">
        <v>9130</v>
      </c>
      <c r="G980" s="38">
        <v>11131</v>
      </c>
      <c r="H980" s="38">
        <v>11686</v>
      </c>
      <c r="I980" s="38">
        <v>11131</v>
      </c>
      <c r="J980" s="38">
        <v>10968972</v>
      </c>
      <c r="K980" s="38">
        <v>10807</v>
      </c>
      <c r="L980" s="38">
        <v>11298041</v>
      </c>
      <c r="M980" s="38">
        <v>11576166</v>
      </c>
    </row>
    <row r="981" spans="1:13" x14ac:dyDescent="0.2">
      <c r="A981" s="42">
        <v>100904</v>
      </c>
      <c r="B981" s="38">
        <v>27549</v>
      </c>
      <c r="C981" s="38">
        <v>9</v>
      </c>
      <c r="D981" s="38">
        <v>26544078</v>
      </c>
      <c r="E981" s="38">
        <v>9688</v>
      </c>
      <c r="F981" s="38">
        <v>9130</v>
      </c>
      <c r="G981" s="38">
        <v>9978</v>
      </c>
      <c r="H981" s="38">
        <v>11686</v>
      </c>
      <c r="I981" s="38">
        <v>9978</v>
      </c>
      <c r="J981" s="38">
        <v>26544078</v>
      </c>
      <c r="K981" s="38">
        <v>9688</v>
      </c>
      <c r="L981" s="38">
        <v>27340400</v>
      </c>
      <c r="M981" s="38">
        <v>29273781</v>
      </c>
    </row>
    <row r="982" spans="1:13" x14ac:dyDescent="0.2">
      <c r="A982" s="42">
        <v>100905</v>
      </c>
      <c r="B982" s="38">
        <v>27549</v>
      </c>
      <c r="C982" s="38">
        <v>9</v>
      </c>
      <c r="D982" s="38">
        <v>17831766</v>
      </c>
      <c r="E982" s="38">
        <v>8007</v>
      </c>
      <c r="F982" s="38">
        <v>9130</v>
      </c>
      <c r="G982" s="38">
        <v>8247</v>
      </c>
      <c r="H982" s="38">
        <v>11686</v>
      </c>
      <c r="I982" s="38">
        <v>8247</v>
      </c>
      <c r="J982" s="38">
        <v>17831766</v>
      </c>
      <c r="K982" s="38">
        <v>8007</v>
      </c>
      <c r="L982" s="38">
        <v>18366719</v>
      </c>
      <c r="M982" s="38">
        <v>18367783</v>
      </c>
    </row>
    <row r="983" spans="1:13" x14ac:dyDescent="0.2">
      <c r="A983" s="42">
        <v>100907</v>
      </c>
      <c r="B983" s="38">
        <v>27549</v>
      </c>
      <c r="C983" s="38">
        <v>9</v>
      </c>
      <c r="D983" s="38">
        <v>30005293</v>
      </c>
      <c r="E983" s="38">
        <v>8055</v>
      </c>
      <c r="F983" s="38">
        <v>9130</v>
      </c>
      <c r="G983" s="38">
        <v>8297</v>
      </c>
      <c r="H983" s="38">
        <v>11686</v>
      </c>
      <c r="I983" s="38">
        <v>8297</v>
      </c>
      <c r="J983" s="38">
        <v>30005293</v>
      </c>
      <c r="K983" s="38">
        <v>8055</v>
      </c>
      <c r="L983" s="38">
        <v>30905452</v>
      </c>
      <c r="M983" s="38">
        <v>31733465</v>
      </c>
    </row>
    <row r="984" spans="1:13" x14ac:dyDescent="0.2">
      <c r="A984" s="42">
        <v>100908</v>
      </c>
      <c r="B984" s="38">
        <v>27549</v>
      </c>
      <c r="C984" s="38">
        <v>9</v>
      </c>
      <c r="D984" s="38">
        <v>5881430</v>
      </c>
      <c r="E984" s="38">
        <v>11512</v>
      </c>
      <c r="F984" s="38">
        <v>9130</v>
      </c>
      <c r="G984" s="38">
        <v>11858</v>
      </c>
      <c r="H984" s="38">
        <v>11686</v>
      </c>
      <c r="I984" s="38">
        <v>11686</v>
      </c>
      <c r="J984" s="38">
        <v>5881430</v>
      </c>
      <c r="K984" s="38">
        <v>11512</v>
      </c>
      <c r="L984" s="38">
        <v>5970096</v>
      </c>
      <c r="M984" s="38">
        <v>6246194</v>
      </c>
    </row>
    <row r="985" spans="1:13" x14ac:dyDescent="0.2">
      <c r="A985" s="42">
        <v>101000</v>
      </c>
      <c r="B985" s="38">
        <v>27549</v>
      </c>
      <c r="C985" s="38">
        <v>9</v>
      </c>
      <c r="D985" s="38">
        <v>264667</v>
      </c>
      <c r="E985" s="38">
        <v>0</v>
      </c>
      <c r="F985" s="38">
        <v>9130</v>
      </c>
      <c r="G985" s="38">
        <v>0</v>
      </c>
      <c r="H985" s="38">
        <v>11686</v>
      </c>
      <c r="I985" s="38">
        <v>11686</v>
      </c>
      <c r="J985" s="38">
        <v>264667</v>
      </c>
      <c r="K985" s="38">
        <v>0</v>
      </c>
      <c r="L985" s="38">
        <v>0</v>
      </c>
      <c r="M985" s="38">
        <v>529800</v>
      </c>
    </row>
    <row r="986" spans="1:13" x14ac:dyDescent="0.2">
      <c r="A986" s="42">
        <v>101802</v>
      </c>
      <c r="B986" s="38">
        <v>27549</v>
      </c>
      <c r="C986" s="38">
        <v>9</v>
      </c>
      <c r="D986" s="38">
        <v>10804696</v>
      </c>
      <c r="E986" s="38">
        <v>10559</v>
      </c>
      <c r="F986" s="38">
        <v>9130</v>
      </c>
      <c r="G986" s="38">
        <v>10876</v>
      </c>
      <c r="H986" s="38">
        <v>11686</v>
      </c>
      <c r="I986" s="38">
        <v>10876</v>
      </c>
      <c r="J986" s="38">
        <v>10804696</v>
      </c>
      <c r="K986" s="38">
        <v>10559</v>
      </c>
      <c r="L986" s="38">
        <v>11128837</v>
      </c>
      <c r="M986" s="38">
        <v>11946465</v>
      </c>
    </row>
    <row r="987" spans="1:13" x14ac:dyDescent="0.2">
      <c r="A987" s="42">
        <v>101803</v>
      </c>
      <c r="B987" s="38">
        <v>27549</v>
      </c>
      <c r="C987" s="38">
        <v>9</v>
      </c>
      <c r="D987" s="38">
        <v>8332740</v>
      </c>
      <c r="E987" s="38">
        <v>9044</v>
      </c>
      <c r="F987" s="38">
        <v>9130</v>
      </c>
      <c r="G987" s="38">
        <v>9315</v>
      </c>
      <c r="H987" s="38">
        <v>11686</v>
      </c>
      <c r="I987" s="38">
        <v>9315</v>
      </c>
      <c r="J987" s="38">
        <v>8332740</v>
      </c>
      <c r="K987" s="38">
        <v>9044</v>
      </c>
      <c r="L987" s="38">
        <v>8582722</v>
      </c>
      <c r="M987" s="38">
        <v>8606799</v>
      </c>
    </row>
    <row r="988" spans="1:13" x14ac:dyDescent="0.2">
      <c r="A988" s="42">
        <v>101804</v>
      </c>
      <c r="B988" s="38">
        <v>27549</v>
      </c>
      <c r="C988" s="38">
        <v>9</v>
      </c>
      <c r="D988" s="38">
        <v>9956964</v>
      </c>
      <c r="E988" s="38">
        <v>10986</v>
      </c>
      <c r="F988" s="38">
        <v>9130</v>
      </c>
      <c r="G988" s="38">
        <v>11315</v>
      </c>
      <c r="H988" s="38">
        <v>11686</v>
      </c>
      <c r="I988" s="38">
        <v>11315</v>
      </c>
      <c r="J988" s="38">
        <v>9956964</v>
      </c>
      <c r="K988" s="38">
        <v>10986</v>
      </c>
      <c r="L988" s="38">
        <v>10255673</v>
      </c>
      <c r="M988" s="38">
        <v>10039822</v>
      </c>
    </row>
    <row r="989" spans="1:13" x14ac:dyDescent="0.2">
      <c r="A989" s="42">
        <v>101806</v>
      </c>
      <c r="B989" s="38">
        <v>27549</v>
      </c>
      <c r="C989" s="38">
        <v>9</v>
      </c>
      <c r="D989" s="38">
        <v>13460602</v>
      </c>
      <c r="E989" s="38">
        <v>10640</v>
      </c>
      <c r="F989" s="38">
        <v>9130</v>
      </c>
      <c r="G989" s="38">
        <v>10959</v>
      </c>
      <c r="H989" s="38">
        <v>11686</v>
      </c>
      <c r="I989" s="38">
        <v>10959</v>
      </c>
      <c r="J989" s="38">
        <v>13460602</v>
      </c>
      <c r="K989" s="38">
        <v>10640</v>
      </c>
      <c r="L989" s="38">
        <v>13864420</v>
      </c>
      <c r="M989" s="38">
        <v>14313820</v>
      </c>
    </row>
    <row r="990" spans="1:13" x14ac:dyDescent="0.2">
      <c r="A990" s="42">
        <v>101807</v>
      </c>
      <c r="B990" s="38">
        <v>27549</v>
      </c>
      <c r="C990" s="38">
        <v>9</v>
      </c>
      <c r="D990" s="38">
        <v>1176298</v>
      </c>
      <c r="E990" s="38">
        <v>9534</v>
      </c>
      <c r="F990" s="38">
        <v>9130</v>
      </c>
      <c r="G990" s="38">
        <v>9820</v>
      </c>
      <c r="H990" s="38">
        <v>11686</v>
      </c>
      <c r="I990" s="38">
        <v>9820</v>
      </c>
      <c r="J990" s="38">
        <v>1176298</v>
      </c>
      <c r="K990" s="38">
        <v>9534</v>
      </c>
      <c r="L990" s="38">
        <v>1211587</v>
      </c>
      <c r="M990" s="38">
        <v>1239089</v>
      </c>
    </row>
    <row r="991" spans="1:13" x14ac:dyDescent="0.2">
      <c r="A991" s="42">
        <v>101810</v>
      </c>
      <c r="B991" s="38">
        <v>27549</v>
      </c>
      <c r="C991" s="38">
        <v>9</v>
      </c>
      <c r="D991" s="38">
        <v>7151905</v>
      </c>
      <c r="E991" s="38">
        <v>10191</v>
      </c>
      <c r="F991" s="38">
        <v>9130</v>
      </c>
      <c r="G991" s="38">
        <v>10497</v>
      </c>
      <c r="H991" s="38">
        <v>11686</v>
      </c>
      <c r="I991" s="38">
        <v>10497</v>
      </c>
      <c r="J991" s="38">
        <v>7151905</v>
      </c>
      <c r="K991" s="38">
        <v>10191</v>
      </c>
      <c r="L991" s="38">
        <v>7366462</v>
      </c>
      <c r="M991" s="38">
        <v>7962695</v>
      </c>
    </row>
    <row r="992" spans="1:13" x14ac:dyDescent="0.2">
      <c r="A992" s="42">
        <v>101811</v>
      </c>
      <c r="B992" s="38">
        <v>27549</v>
      </c>
      <c r="C992" s="38">
        <v>9</v>
      </c>
      <c r="D992" s="38">
        <v>3606283</v>
      </c>
      <c r="E992" s="38">
        <v>14179</v>
      </c>
      <c r="F992" s="38">
        <v>9130</v>
      </c>
      <c r="G992" s="38">
        <v>14604</v>
      </c>
      <c r="H992" s="38">
        <v>11686</v>
      </c>
      <c r="I992" s="38">
        <v>11686</v>
      </c>
      <c r="J992" s="38">
        <v>3606283</v>
      </c>
      <c r="K992" s="38">
        <v>14179</v>
      </c>
      <c r="L992" s="38">
        <v>3606283</v>
      </c>
      <c r="M992" s="38">
        <v>3650920</v>
      </c>
    </row>
    <row r="993" spans="1:13" x14ac:dyDescent="0.2">
      <c r="A993" s="42">
        <v>101814</v>
      </c>
      <c r="B993" s="38">
        <v>27549</v>
      </c>
      <c r="C993" s="38">
        <v>9</v>
      </c>
      <c r="D993" s="38">
        <v>14530898</v>
      </c>
      <c r="E993" s="38">
        <v>10180</v>
      </c>
      <c r="F993" s="38">
        <v>9130</v>
      </c>
      <c r="G993" s="38">
        <v>10486</v>
      </c>
      <c r="H993" s="38">
        <v>11686</v>
      </c>
      <c r="I993" s="38">
        <v>10486</v>
      </c>
      <c r="J993" s="38">
        <v>14530898</v>
      </c>
      <c r="K993" s="38">
        <v>10180</v>
      </c>
      <c r="L993" s="38">
        <v>14966825</v>
      </c>
      <c r="M993" s="38">
        <v>15660335</v>
      </c>
    </row>
    <row r="994" spans="1:13" x14ac:dyDescent="0.2">
      <c r="A994" s="42">
        <v>101815</v>
      </c>
      <c r="B994" s="38">
        <v>27549</v>
      </c>
      <c r="C994" s="38">
        <v>9</v>
      </c>
      <c r="D994" s="38">
        <v>2794207</v>
      </c>
      <c r="E994" s="38">
        <v>10440</v>
      </c>
      <c r="F994" s="38">
        <v>9130</v>
      </c>
      <c r="G994" s="38">
        <v>10753</v>
      </c>
      <c r="H994" s="38">
        <v>11686</v>
      </c>
      <c r="I994" s="38">
        <v>10753</v>
      </c>
      <c r="J994" s="38">
        <v>2794207</v>
      </c>
      <c r="K994" s="38">
        <v>10440</v>
      </c>
      <c r="L994" s="38">
        <v>2878033</v>
      </c>
      <c r="M994" s="38">
        <v>2992090</v>
      </c>
    </row>
    <row r="995" spans="1:13" x14ac:dyDescent="0.2">
      <c r="A995" s="42">
        <v>101819</v>
      </c>
      <c r="B995" s="38">
        <v>27549</v>
      </c>
      <c r="C995" s="38">
        <v>9</v>
      </c>
      <c r="D995" s="38">
        <v>4892772</v>
      </c>
      <c r="E995" s="38">
        <v>10473</v>
      </c>
      <c r="F995" s="38">
        <v>9130</v>
      </c>
      <c r="G995" s="38">
        <v>10787</v>
      </c>
      <c r="H995" s="38">
        <v>11686</v>
      </c>
      <c r="I995" s="38">
        <v>10787</v>
      </c>
      <c r="J995" s="38">
        <v>4892772</v>
      </c>
      <c r="K995" s="38">
        <v>10473</v>
      </c>
      <c r="L995" s="38">
        <v>5039555</v>
      </c>
      <c r="M995" s="38">
        <v>5390148</v>
      </c>
    </row>
    <row r="996" spans="1:13" x14ac:dyDescent="0.2">
      <c r="A996" s="42">
        <v>101821</v>
      </c>
      <c r="B996" s="38">
        <v>27549</v>
      </c>
      <c r="C996" s="38">
        <v>9</v>
      </c>
      <c r="D996" s="38">
        <v>1832910</v>
      </c>
      <c r="E996" s="38">
        <v>11554</v>
      </c>
      <c r="F996" s="38">
        <v>9130</v>
      </c>
      <c r="G996" s="38">
        <v>11901</v>
      </c>
      <c r="H996" s="38">
        <v>11686</v>
      </c>
      <c r="I996" s="38">
        <v>11686</v>
      </c>
      <c r="J996" s="38">
        <v>1832910</v>
      </c>
      <c r="K996" s="38">
        <v>11554</v>
      </c>
      <c r="L996" s="38">
        <v>1853741</v>
      </c>
      <c r="M996" s="38">
        <v>1820438</v>
      </c>
    </row>
    <row r="997" spans="1:13" x14ac:dyDescent="0.2">
      <c r="A997" s="42">
        <v>101828</v>
      </c>
      <c r="B997" s="38">
        <v>27549</v>
      </c>
      <c r="C997" s="38">
        <v>9</v>
      </c>
      <c r="D997" s="38">
        <v>21097937</v>
      </c>
      <c r="E997" s="38">
        <v>10273</v>
      </c>
      <c r="F997" s="38">
        <v>9130</v>
      </c>
      <c r="G997" s="38">
        <v>10582</v>
      </c>
      <c r="H997" s="38">
        <v>11686</v>
      </c>
      <c r="I997" s="38">
        <v>10582</v>
      </c>
      <c r="J997" s="38">
        <v>21097937</v>
      </c>
      <c r="K997" s="38">
        <v>10273</v>
      </c>
      <c r="L997" s="38">
        <v>21730876</v>
      </c>
      <c r="M997" s="38">
        <v>23004524</v>
      </c>
    </row>
    <row r="998" spans="1:13" x14ac:dyDescent="0.2">
      <c r="A998" s="42">
        <v>101837</v>
      </c>
      <c r="B998" s="38">
        <v>27549</v>
      </c>
      <c r="C998" s="38">
        <v>9</v>
      </c>
      <c r="D998" s="38">
        <v>3087688</v>
      </c>
      <c r="E998" s="38">
        <v>10048</v>
      </c>
      <c r="F998" s="38">
        <v>9130</v>
      </c>
      <c r="G998" s="38">
        <v>10349</v>
      </c>
      <c r="H998" s="38">
        <v>11686</v>
      </c>
      <c r="I998" s="38">
        <v>10349</v>
      </c>
      <c r="J998" s="38">
        <v>3087688</v>
      </c>
      <c r="K998" s="38">
        <v>10048</v>
      </c>
      <c r="L998" s="38">
        <v>3180319</v>
      </c>
      <c r="M998" s="38">
        <v>3089697</v>
      </c>
    </row>
    <row r="999" spans="1:13" x14ac:dyDescent="0.2">
      <c r="A999" s="42">
        <v>101838</v>
      </c>
      <c r="B999" s="38">
        <v>27549</v>
      </c>
      <c r="C999" s="38">
        <v>9</v>
      </c>
      <c r="D999" s="38">
        <v>18834494</v>
      </c>
      <c r="E999" s="38">
        <v>10657</v>
      </c>
      <c r="F999" s="38">
        <v>9130</v>
      </c>
      <c r="G999" s="38">
        <v>10977</v>
      </c>
      <c r="H999" s="38">
        <v>11686</v>
      </c>
      <c r="I999" s="38">
        <v>10977</v>
      </c>
      <c r="J999" s="38">
        <v>18834494</v>
      </c>
      <c r="K999" s="38">
        <v>10657</v>
      </c>
      <c r="L999" s="38">
        <v>19399529</v>
      </c>
      <c r="M999" s="38">
        <v>20604393</v>
      </c>
    </row>
    <row r="1000" spans="1:13" x14ac:dyDescent="0.2">
      <c r="A1000" s="42">
        <v>101840</v>
      </c>
      <c r="B1000" s="38">
        <v>27549</v>
      </c>
      <c r="C1000" s="38">
        <v>9</v>
      </c>
      <c r="D1000" s="38">
        <v>4053526</v>
      </c>
      <c r="E1000" s="38">
        <v>10255</v>
      </c>
      <c r="F1000" s="38">
        <v>9130</v>
      </c>
      <c r="G1000" s="38">
        <v>10563</v>
      </c>
      <c r="H1000" s="38">
        <v>11686</v>
      </c>
      <c r="I1000" s="38">
        <v>10563</v>
      </c>
      <c r="J1000" s="38">
        <v>4053526</v>
      </c>
      <c r="K1000" s="38">
        <v>10255</v>
      </c>
      <c r="L1000" s="38">
        <v>4175132</v>
      </c>
      <c r="M1000" s="38">
        <v>4359170</v>
      </c>
    </row>
    <row r="1001" spans="1:13" x14ac:dyDescent="0.2">
      <c r="A1001" s="42">
        <v>101842</v>
      </c>
      <c r="B1001" s="38">
        <v>27549</v>
      </c>
      <c r="C1001" s="38">
        <v>9</v>
      </c>
      <c r="D1001" s="38">
        <v>586576</v>
      </c>
      <c r="E1001" s="38">
        <v>11146</v>
      </c>
      <c r="F1001" s="38">
        <v>9130</v>
      </c>
      <c r="G1001" s="38">
        <v>11481</v>
      </c>
      <c r="H1001" s="38">
        <v>11686</v>
      </c>
      <c r="I1001" s="38">
        <v>11481</v>
      </c>
      <c r="J1001" s="38">
        <v>586576</v>
      </c>
      <c r="K1001" s="38">
        <v>11146</v>
      </c>
      <c r="L1001" s="38">
        <v>604173</v>
      </c>
      <c r="M1001" s="38">
        <v>541290</v>
      </c>
    </row>
    <row r="1002" spans="1:13" x14ac:dyDescent="0.2">
      <c r="A1002" s="42">
        <v>101845</v>
      </c>
      <c r="B1002" s="38">
        <v>27549</v>
      </c>
      <c r="C1002" s="38">
        <v>9</v>
      </c>
      <c r="D1002" s="38">
        <v>121968276</v>
      </c>
      <c r="E1002" s="38">
        <v>10551</v>
      </c>
      <c r="F1002" s="38">
        <v>9130</v>
      </c>
      <c r="G1002" s="38">
        <v>10868</v>
      </c>
      <c r="H1002" s="38">
        <v>11686</v>
      </c>
      <c r="I1002" s="38">
        <v>10868</v>
      </c>
      <c r="J1002" s="38">
        <v>121968276</v>
      </c>
      <c r="K1002" s="38">
        <v>10551</v>
      </c>
      <c r="L1002" s="38">
        <v>125627324</v>
      </c>
      <c r="M1002" s="38">
        <v>124936381</v>
      </c>
    </row>
    <row r="1003" spans="1:13" x14ac:dyDescent="0.2">
      <c r="A1003" s="42">
        <v>101846</v>
      </c>
      <c r="B1003" s="38">
        <v>27549</v>
      </c>
      <c r="C1003" s="38">
        <v>9</v>
      </c>
      <c r="D1003" s="38">
        <v>34728995</v>
      </c>
      <c r="E1003" s="38">
        <v>10472</v>
      </c>
      <c r="F1003" s="38">
        <v>9130</v>
      </c>
      <c r="G1003" s="38">
        <v>10786</v>
      </c>
      <c r="H1003" s="38">
        <v>11686</v>
      </c>
      <c r="I1003" s="38">
        <v>10786</v>
      </c>
      <c r="J1003" s="38">
        <v>34728995</v>
      </c>
      <c r="K1003" s="38">
        <v>10472</v>
      </c>
      <c r="L1003" s="38">
        <v>35770865</v>
      </c>
      <c r="M1003" s="38">
        <v>36191364</v>
      </c>
    </row>
    <row r="1004" spans="1:13" x14ac:dyDescent="0.2">
      <c r="A1004" s="42">
        <v>101847</v>
      </c>
      <c r="B1004" s="38">
        <v>27549</v>
      </c>
      <c r="C1004" s="38">
        <v>9</v>
      </c>
      <c r="D1004" s="38">
        <v>4504635</v>
      </c>
      <c r="E1004" s="38">
        <v>9859</v>
      </c>
      <c r="F1004" s="38">
        <v>9130</v>
      </c>
      <c r="G1004" s="38">
        <v>10155</v>
      </c>
      <c r="H1004" s="38">
        <v>11686</v>
      </c>
      <c r="I1004" s="38">
        <v>10155</v>
      </c>
      <c r="J1004" s="38">
        <v>4504635</v>
      </c>
      <c r="K1004" s="38">
        <v>9859</v>
      </c>
      <c r="L1004" s="38">
        <v>4639774</v>
      </c>
      <c r="M1004" s="38">
        <v>4656117</v>
      </c>
    </row>
    <row r="1005" spans="1:13" x14ac:dyDescent="0.2">
      <c r="A1005" s="42">
        <v>101849</v>
      </c>
      <c r="B1005" s="38">
        <v>27549</v>
      </c>
      <c r="C1005" s="38">
        <v>9</v>
      </c>
      <c r="D1005" s="38">
        <v>2268629</v>
      </c>
      <c r="E1005" s="38">
        <v>10012</v>
      </c>
      <c r="F1005" s="38">
        <v>9130</v>
      </c>
      <c r="G1005" s="38">
        <v>10312</v>
      </c>
      <c r="H1005" s="38">
        <v>11686</v>
      </c>
      <c r="I1005" s="38">
        <v>10312</v>
      </c>
      <c r="J1005" s="38">
        <v>2268629</v>
      </c>
      <c r="K1005" s="38">
        <v>10012</v>
      </c>
      <c r="L1005" s="38">
        <v>2336688</v>
      </c>
      <c r="M1005" s="38">
        <v>2475080</v>
      </c>
    </row>
    <row r="1006" spans="1:13" x14ac:dyDescent="0.2">
      <c r="A1006" s="42">
        <v>101853</v>
      </c>
      <c r="B1006" s="38">
        <v>27549</v>
      </c>
      <c r="C1006" s="38">
        <v>9</v>
      </c>
      <c r="D1006" s="38">
        <v>13887201</v>
      </c>
      <c r="E1006" s="38">
        <v>11168</v>
      </c>
      <c r="F1006" s="38">
        <v>9130</v>
      </c>
      <c r="G1006" s="38">
        <v>11503</v>
      </c>
      <c r="H1006" s="38">
        <v>11686</v>
      </c>
      <c r="I1006" s="38">
        <v>11503</v>
      </c>
      <c r="J1006" s="38">
        <v>13887201</v>
      </c>
      <c r="K1006" s="38">
        <v>11168</v>
      </c>
      <c r="L1006" s="38">
        <v>14303817</v>
      </c>
      <c r="M1006" s="38">
        <v>14950760</v>
      </c>
    </row>
    <row r="1007" spans="1:13" x14ac:dyDescent="0.2">
      <c r="A1007" s="42">
        <v>101855</v>
      </c>
      <c r="B1007" s="38">
        <v>27549</v>
      </c>
      <c r="C1007" s="38">
        <v>9</v>
      </c>
      <c r="D1007" s="38">
        <v>2319082</v>
      </c>
      <c r="E1007" s="38">
        <v>9849</v>
      </c>
      <c r="F1007" s="38">
        <v>9130</v>
      </c>
      <c r="G1007" s="38">
        <v>10145</v>
      </c>
      <c r="H1007" s="38">
        <v>11686</v>
      </c>
      <c r="I1007" s="38">
        <v>10145</v>
      </c>
      <c r="J1007" s="38">
        <v>2319082</v>
      </c>
      <c r="K1007" s="38">
        <v>9849</v>
      </c>
      <c r="L1007" s="38">
        <v>2388654</v>
      </c>
      <c r="M1007" s="38">
        <v>2446796</v>
      </c>
    </row>
    <row r="1008" spans="1:13" x14ac:dyDescent="0.2">
      <c r="A1008" s="42">
        <v>101856</v>
      </c>
      <c r="B1008" s="38">
        <v>27549</v>
      </c>
      <c r="C1008" s="38">
        <v>9</v>
      </c>
      <c r="D1008" s="38">
        <v>6629168</v>
      </c>
      <c r="E1008" s="38">
        <v>10286</v>
      </c>
      <c r="F1008" s="38">
        <v>9130</v>
      </c>
      <c r="G1008" s="38">
        <v>10595</v>
      </c>
      <c r="H1008" s="38">
        <v>11686</v>
      </c>
      <c r="I1008" s="38">
        <v>10595</v>
      </c>
      <c r="J1008" s="38">
        <v>6629168</v>
      </c>
      <c r="K1008" s="38">
        <v>10286</v>
      </c>
      <c r="L1008" s="38">
        <v>6828044</v>
      </c>
      <c r="M1008" s="38">
        <v>7343605</v>
      </c>
    </row>
    <row r="1009" spans="1:13" x14ac:dyDescent="0.2">
      <c r="A1009" s="42">
        <v>101858</v>
      </c>
      <c r="B1009" s="38">
        <v>27549</v>
      </c>
      <c r="C1009" s="38">
        <v>9</v>
      </c>
      <c r="D1009" s="38">
        <v>52374538</v>
      </c>
      <c r="E1009" s="38">
        <v>9856</v>
      </c>
      <c r="F1009" s="38">
        <v>9130</v>
      </c>
      <c r="G1009" s="38">
        <v>10152</v>
      </c>
      <c r="H1009" s="38">
        <v>11686</v>
      </c>
      <c r="I1009" s="38">
        <v>10152</v>
      </c>
      <c r="J1009" s="38">
        <v>52374538</v>
      </c>
      <c r="K1009" s="38">
        <v>9856</v>
      </c>
      <c r="L1009" s="38">
        <v>53945774</v>
      </c>
      <c r="M1009" s="38">
        <v>55222107</v>
      </c>
    </row>
    <row r="1010" spans="1:13" x14ac:dyDescent="0.2">
      <c r="A1010" s="42">
        <v>101859</v>
      </c>
      <c r="B1010" s="38">
        <v>27549</v>
      </c>
      <c r="C1010" s="38">
        <v>9</v>
      </c>
      <c r="D1010" s="38">
        <v>5154117</v>
      </c>
      <c r="E1010" s="38">
        <v>10273</v>
      </c>
      <c r="F1010" s="38">
        <v>9130</v>
      </c>
      <c r="G1010" s="38">
        <v>10581</v>
      </c>
      <c r="H1010" s="38">
        <v>11686</v>
      </c>
      <c r="I1010" s="38">
        <v>10581</v>
      </c>
      <c r="J1010" s="38">
        <v>5154117</v>
      </c>
      <c r="K1010" s="38">
        <v>10273</v>
      </c>
      <c r="L1010" s="38">
        <v>5308741</v>
      </c>
      <c r="M1010" s="38">
        <v>5650005</v>
      </c>
    </row>
    <row r="1011" spans="1:13" x14ac:dyDescent="0.2">
      <c r="A1011" s="42">
        <v>101861</v>
      </c>
      <c r="B1011" s="38">
        <v>27549</v>
      </c>
      <c r="C1011" s="38">
        <v>9</v>
      </c>
      <c r="D1011" s="38">
        <v>8425112</v>
      </c>
      <c r="E1011" s="38">
        <v>10776</v>
      </c>
      <c r="F1011" s="38">
        <v>9130</v>
      </c>
      <c r="G1011" s="38">
        <v>11100</v>
      </c>
      <c r="H1011" s="38">
        <v>11686</v>
      </c>
      <c r="I1011" s="38">
        <v>11100</v>
      </c>
      <c r="J1011" s="38">
        <v>8425112</v>
      </c>
      <c r="K1011" s="38">
        <v>10776</v>
      </c>
      <c r="L1011" s="38">
        <v>8677865</v>
      </c>
      <c r="M1011" s="38">
        <v>8570735</v>
      </c>
    </row>
    <row r="1012" spans="1:13" x14ac:dyDescent="0.2">
      <c r="A1012" s="42">
        <v>101862</v>
      </c>
      <c r="B1012" s="38">
        <v>27549</v>
      </c>
      <c r="C1012" s="38">
        <v>9</v>
      </c>
      <c r="D1012" s="38">
        <v>36279498</v>
      </c>
      <c r="E1012" s="38">
        <v>9763</v>
      </c>
      <c r="F1012" s="38">
        <v>9130</v>
      </c>
      <c r="G1012" s="38">
        <v>10056</v>
      </c>
      <c r="H1012" s="38">
        <v>11686</v>
      </c>
      <c r="I1012" s="38">
        <v>10056</v>
      </c>
      <c r="J1012" s="38">
        <v>36279498</v>
      </c>
      <c r="K1012" s="38">
        <v>9763</v>
      </c>
      <c r="L1012" s="38">
        <v>37367883</v>
      </c>
      <c r="M1012" s="38">
        <v>37467690</v>
      </c>
    </row>
    <row r="1013" spans="1:13" x14ac:dyDescent="0.2">
      <c r="A1013" s="42">
        <v>101864</v>
      </c>
      <c r="B1013" s="38">
        <v>27549</v>
      </c>
      <c r="C1013" s="38">
        <v>9</v>
      </c>
      <c r="D1013" s="38">
        <v>1920033</v>
      </c>
      <c r="E1013" s="38">
        <v>10622</v>
      </c>
      <c r="F1013" s="38">
        <v>9130</v>
      </c>
      <c r="G1013" s="38">
        <v>10940</v>
      </c>
      <c r="H1013" s="38">
        <v>11686</v>
      </c>
      <c r="I1013" s="38">
        <v>10940</v>
      </c>
      <c r="J1013" s="38">
        <v>1920033</v>
      </c>
      <c r="K1013" s="38">
        <v>10622</v>
      </c>
      <c r="L1013" s="38">
        <v>1977634</v>
      </c>
      <c r="M1013" s="38">
        <v>1901101</v>
      </c>
    </row>
    <row r="1014" spans="1:13" x14ac:dyDescent="0.2">
      <c r="A1014" s="42">
        <v>101868</v>
      </c>
      <c r="B1014" s="38">
        <v>27549</v>
      </c>
      <c r="C1014" s="38">
        <v>9</v>
      </c>
      <c r="D1014" s="38">
        <v>5065340</v>
      </c>
      <c r="E1014" s="38">
        <v>11060</v>
      </c>
      <c r="F1014" s="38">
        <v>9130</v>
      </c>
      <c r="G1014" s="38">
        <v>11392</v>
      </c>
      <c r="H1014" s="38">
        <v>11686</v>
      </c>
      <c r="I1014" s="38">
        <v>11392</v>
      </c>
      <c r="J1014" s="38">
        <v>5065340</v>
      </c>
      <c r="K1014" s="38">
        <v>11060</v>
      </c>
      <c r="L1014" s="38">
        <v>5217300</v>
      </c>
      <c r="M1014" s="38">
        <v>5006431</v>
      </c>
    </row>
    <row r="1015" spans="1:13" x14ac:dyDescent="0.2">
      <c r="A1015" s="42">
        <v>101870</v>
      </c>
      <c r="B1015" s="38">
        <v>27549</v>
      </c>
      <c r="C1015" s="38">
        <v>9</v>
      </c>
      <c r="D1015" s="38">
        <v>7785648</v>
      </c>
      <c r="E1015" s="38">
        <v>9595</v>
      </c>
      <c r="F1015" s="38">
        <v>9130</v>
      </c>
      <c r="G1015" s="38">
        <v>9883</v>
      </c>
      <c r="H1015" s="38">
        <v>11686</v>
      </c>
      <c r="I1015" s="38">
        <v>9883</v>
      </c>
      <c r="J1015" s="38">
        <v>7785648</v>
      </c>
      <c r="K1015" s="38">
        <v>9595</v>
      </c>
      <c r="L1015" s="38">
        <v>8019217</v>
      </c>
      <c r="M1015" s="38">
        <v>8313931</v>
      </c>
    </row>
    <row r="1016" spans="1:13" x14ac:dyDescent="0.2">
      <c r="A1016" s="42">
        <v>101871</v>
      </c>
      <c r="B1016" s="38">
        <v>27549</v>
      </c>
      <c r="C1016" s="38">
        <v>9</v>
      </c>
      <c r="D1016" s="38">
        <v>1483718</v>
      </c>
      <c r="E1016" s="38">
        <v>11848</v>
      </c>
      <c r="F1016" s="38">
        <v>9130</v>
      </c>
      <c r="G1016" s="38">
        <v>12204</v>
      </c>
      <c r="H1016" s="38">
        <v>11686</v>
      </c>
      <c r="I1016" s="38">
        <v>11686</v>
      </c>
      <c r="J1016" s="38">
        <v>1483718</v>
      </c>
      <c r="K1016" s="38">
        <v>11848</v>
      </c>
      <c r="L1016" s="38">
        <v>1483718</v>
      </c>
      <c r="M1016" s="38">
        <v>1567870</v>
      </c>
    </row>
    <row r="1017" spans="1:13" x14ac:dyDescent="0.2">
      <c r="A1017" s="42">
        <v>101872</v>
      </c>
      <c r="B1017" s="38">
        <v>27549</v>
      </c>
      <c r="C1017" s="38">
        <v>9</v>
      </c>
      <c r="D1017" s="38">
        <v>1435235</v>
      </c>
      <c r="E1017" s="38">
        <v>10323</v>
      </c>
      <c r="F1017" s="38">
        <v>9130</v>
      </c>
      <c r="G1017" s="38">
        <v>10632</v>
      </c>
      <c r="H1017" s="38">
        <v>11686</v>
      </c>
      <c r="I1017" s="38">
        <v>10632</v>
      </c>
      <c r="J1017" s="38">
        <v>1435235</v>
      </c>
      <c r="K1017" s="38">
        <v>10323</v>
      </c>
      <c r="L1017" s="38">
        <v>1478292</v>
      </c>
      <c r="M1017" s="38">
        <v>1636860</v>
      </c>
    </row>
    <row r="1018" spans="1:13" x14ac:dyDescent="0.2">
      <c r="A1018" s="42">
        <v>101873</v>
      </c>
      <c r="B1018" s="38">
        <v>27549</v>
      </c>
      <c r="C1018" s="38">
        <v>9</v>
      </c>
      <c r="D1018" s="38">
        <v>2494118</v>
      </c>
      <c r="E1018" s="38">
        <v>9839</v>
      </c>
      <c r="F1018" s="38">
        <v>9130</v>
      </c>
      <c r="G1018" s="38">
        <v>10135</v>
      </c>
      <c r="H1018" s="38">
        <v>11686</v>
      </c>
      <c r="I1018" s="38">
        <v>10135</v>
      </c>
      <c r="J1018" s="38">
        <v>2494118</v>
      </c>
      <c r="K1018" s="38">
        <v>9839</v>
      </c>
      <c r="L1018" s="38">
        <v>2568942</v>
      </c>
      <c r="M1018" s="38">
        <v>2602407</v>
      </c>
    </row>
    <row r="1019" spans="1:13" x14ac:dyDescent="0.2">
      <c r="A1019" s="42">
        <v>101874</v>
      </c>
      <c r="B1019" s="38">
        <v>27549</v>
      </c>
      <c r="C1019" s="38">
        <v>9</v>
      </c>
      <c r="D1019" s="38">
        <v>3609446</v>
      </c>
      <c r="E1019" s="38">
        <v>9080</v>
      </c>
      <c r="F1019" s="38">
        <v>9130</v>
      </c>
      <c r="G1019" s="38">
        <v>9352</v>
      </c>
      <c r="H1019" s="38">
        <v>11686</v>
      </c>
      <c r="I1019" s="38">
        <v>9352</v>
      </c>
      <c r="J1019" s="38">
        <v>3609446</v>
      </c>
      <c r="K1019" s="38">
        <v>9080</v>
      </c>
      <c r="L1019" s="38">
        <v>3717729</v>
      </c>
      <c r="M1019" s="38">
        <v>3578315</v>
      </c>
    </row>
    <row r="1020" spans="1:13" x14ac:dyDescent="0.2">
      <c r="A1020" s="42">
        <v>101875</v>
      </c>
      <c r="B1020" s="38">
        <v>27549</v>
      </c>
      <c r="C1020" s="38">
        <v>9</v>
      </c>
      <c r="D1020" s="38">
        <v>398513</v>
      </c>
      <c r="E1020" s="38">
        <v>10774</v>
      </c>
      <c r="F1020" s="38">
        <v>9130</v>
      </c>
      <c r="G1020" s="38">
        <v>11097</v>
      </c>
      <c r="H1020" s="38">
        <v>11686</v>
      </c>
      <c r="I1020" s="38">
        <v>11097</v>
      </c>
      <c r="J1020" s="38">
        <v>398513</v>
      </c>
      <c r="K1020" s="38">
        <v>10774</v>
      </c>
      <c r="L1020" s="38">
        <v>410468</v>
      </c>
      <c r="M1020" s="38">
        <v>359951</v>
      </c>
    </row>
    <row r="1021" spans="1:13" x14ac:dyDescent="0.2">
      <c r="A1021" s="42">
        <v>101876</v>
      </c>
      <c r="B1021" s="38">
        <v>27549</v>
      </c>
      <c r="C1021" s="38">
        <v>9</v>
      </c>
      <c r="D1021" s="38">
        <v>610928</v>
      </c>
      <c r="E1021" s="38">
        <v>9811</v>
      </c>
      <c r="F1021" s="38">
        <v>9130</v>
      </c>
      <c r="G1021" s="38">
        <v>10105</v>
      </c>
      <c r="H1021" s="38">
        <v>11686</v>
      </c>
      <c r="I1021" s="38">
        <v>10105</v>
      </c>
      <c r="J1021" s="38">
        <v>610928</v>
      </c>
      <c r="K1021" s="38">
        <v>9811</v>
      </c>
      <c r="L1021" s="38">
        <v>629256</v>
      </c>
      <c r="M1021" s="38">
        <v>614472</v>
      </c>
    </row>
    <row r="1022" spans="1:13" x14ac:dyDescent="0.2">
      <c r="A1022" s="42">
        <v>101902</v>
      </c>
      <c r="B1022" s="38">
        <v>27549</v>
      </c>
      <c r="C1022" s="38">
        <v>9</v>
      </c>
      <c r="D1022" s="38">
        <v>543758603</v>
      </c>
      <c r="E1022" s="38">
        <v>9024</v>
      </c>
      <c r="F1022" s="38">
        <v>9130</v>
      </c>
      <c r="G1022" s="38">
        <v>9294</v>
      </c>
      <c r="H1022" s="38">
        <v>11686</v>
      </c>
      <c r="I1022" s="38">
        <v>9294</v>
      </c>
      <c r="J1022" s="38">
        <v>543758603</v>
      </c>
      <c r="K1022" s="38">
        <v>9024</v>
      </c>
      <c r="L1022" s="38">
        <v>560071361</v>
      </c>
      <c r="M1022" s="38">
        <v>589946988</v>
      </c>
    </row>
    <row r="1023" spans="1:13" x14ac:dyDescent="0.2">
      <c r="A1023" s="42">
        <v>101903</v>
      </c>
      <c r="B1023" s="38">
        <v>27549</v>
      </c>
      <c r="C1023" s="38">
        <v>9</v>
      </c>
      <c r="D1023" s="38">
        <v>394087364</v>
      </c>
      <c r="E1023" s="38">
        <v>9355</v>
      </c>
      <c r="F1023" s="38">
        <v>9130</v>
      </c>
      <c r="G1023" s="38">
        <v>9635</v>
      </c>
      <c r="H1023" s="38">
        <v>11686</v>
      </c>
      <c r="I1023" s="38">
        <v>9635</v>
      </c>
      <c r="J1023" s="38">
        <v>394087364</v>
      </c>
      <c r="K1023" s="38">
        <v>9355</v>
      </c>
      <c r="L1023" s="38">
        <v>405909985</v>
      </c>
      <c r="M1023" s="38">
        <v>425235417</v>
      </c>
    </row>
    <row r="1024" spans="1:13" x14ac:dyDescent="0.2">
      <c r="A1024" s="42">
        <v>101905</v>
      </c>
      <c r="B1024" s="38">
        <v>27549</v>
      </c>
      <c r="C1024" s="38">
        <v>9</v>
      </c>
      <c r="D1024" s="38">
        <v>76339517</v>
      </c>
      <c r="E1024" s="38">
        <v>8482</v>
      </c>
      <c r="F1024" s="38">
        <v>9130</v>
      </c>
      <c r="G1024" s="38">
        <v>8737</v>
      </c>
      <c r="H1024" s="38">
        <v>11686</v>
      </c>
      <c r="I1024" s="38">
        <v>8737</v>
      </c>
      <c r="J1024" s="38">
        <v>76339517</v>
      </c>
      <c r="K1024" s="38">
        <v>8482</v>
      </c>
      <c r="L1024" s="38">
        <v>78629702</v>
      </c>
      <c r="M1024" s="38">
        <v>80123557</v>
      </c>
    </row>
    <row r="1025" spans="1:13" x14ac:dyDescent="0.2">
      <c r="A1025" s="42">
        <v>101906</v>
      </c>
      <c r="B1025" s="38">
        <v>27549</v>
      </c>
      <c r="C1025" s="38">
        <v>9</v>
      </c>
      <c r="D1025" s="38">
        <v>53080302</v>
      </c>
      <c r="E1025" s="38">
        <v>8784</v>
      </c>
      <c r="F1025" s="38">
        <v>9130</v>
      </c>
      <c r="G1025" s="38">
        <v>9047</v>
      </c>
      <c r="H1025" s="38">
        <v>11686</v>
      </c>
      <c r="I1025" s="38">
        <v>9047</v>
      </c>
      <c r="J1025" s="38">
        <v>53080302</v>
      </c>
      <c r="K1025" s="38">
        <v>8784</v>
      </c>
      <c r="L1025" s="38">
        <v>54672711</v>
      </c>
      <c r="M1025" s="38">
        <v>57010379</v>
      </c>
    </row>
    <row r="1026" spans="1:13" x14ac:dyDescent="0.2">
      <c r="A1026" s="42">
        <v>101907</v>
      </c>
      <c r="B1026" s="38">
        <v>27549</v>
      </c>
      <c r="C1026" s="38">
        <v>9</v>
      </c>
      <c r="D1026" s="38">
        <v>882116482</v>
      </c>
      <c r="E1026" s="38">
        <v>7963</v>
      </c>
      <c r="F1026" s="38">
        <v>9130</v>
      </c>
      <c r="G1026" s="38">
        <v>8202</v>
      </c>
      <c r="H1026" s="38">
        <v>11686</v>
      </c>
      <c r="I1026" s="38">
        <v>8202</v>
      </c>
      <c r="J1026" s="38">
        <v>882116482</v>
      </c>
      <c r="K1026" s="38">
        <v>7963</v>
      </c>
      <c r="L1026" s="38">
        <v>908579977</v>
      </c>
      <c r="M1026" s="38">
        <v>874293935</v>
      </c>
    </row>
    <row r="1027" spans="1:13" x14ac:dyDescent="0.2">
      <c r="A1027" s="42">
        <v>101908</v>
      </c>
      <c r="B1027" s="38">
        <v>27549</v>
      </c>
      <c r="C1027" s="38">
        <v>9</v>
      </c>
      <c r="D1027" s="38">
        <v>124090389</v>
      </c>
      <c r="E1027" s="38">
        <v>10213</v>
      </c>
      <c r="F1027" s="38">
        <v>9130</v>
      </c>
      <c r="G1027" s="38">
        <v>10520</v>
      </c>
      <c r="H1027" s="38">
        <v>11686</v>
      </c>
      <c r="I1027" s="38">
        <v>10520</v>
      </c>
      <c r="J1027" s="38">
        <v>124090389</v>
      </c>
      <c r="K1027" s="38">
        <v>10213</v>
      </c>
      <c r="L1027" s="38">
        <v>127813101</v>
      </c>
      <c r="M1027" s="38">
        <v>111221627</v>
      </c>
    </row>
    <row r="1028" spans="1:13" x14ac:dyDescent="0.2">
      <c r="A1028" s="42">
        <v>101910</v>
      </c>
      <c r="B1028" s="38">
        <v>27549</v>
      </c>
      <c r="C1028" s="38">
        <v>9</v>
      </c>
      <c r="D1028" s="38">
        <v>224550630</v>
      </c>
      <c r="E1028" s="38">
        <v>10839</v>
      </c>
      <c r="F1028" s="38">
        <v>9130</v>
      </c>
      <c r="G1028" s="38">
        <v>11164</v>
      </c>
      <c r="H1028" s="38">
        <v>11686</v>
      </c>
      <c r="I1028" s="38">
        <v>11164</v>
      </c>
      <c r="J1028" s="38">
        <v>224550630</v>
      </c>
      <c r="K1028" s="38">
        <v>10839</v>
      </c>
      <c r="L1028" s="38">
        <v>231287149</v>
      </c>
      <c r="M1028" s="38">
        <v>220841747</v>
      </c>
    </row>
    <row r="1029" spans="1:13" x14ac:dyDescent="0.2">
      <c r="A1029" s="42">
        <v>101911</v>
      </c>
      <c r="B1029" s="38">
        <v>27549</v>
      </c>
      <c r="C1029" s="38">
        <v>9</v>
      </c>
      <c r="D1029" s="38">
        <v>210505833</v>
      </c>
      <c r="E1029" s="38">
        <v>9342</v>
      </c>
      <c r="F1029" s="38">
        <v>9130</v>
      </c>
      <c r="G1029" s="38">
        <v>9622</v>
      </c>
      <c r="H1029" s="38">
        <v>11686</v>
      </c>
      <c r="I1029" s="38">
        <v>9622</v>
      </c>
      <c r="J1029" s="38">
        <v>210505833</v>
      </c>
      <c r="K1029" s="38">
        <v>9342</v>
      </c>
      <c r="L1029" s="38">
        <v>216821008</v>
      </c>
      <c r="M1029" s="38">
        <v>214852790</v>
      </c>
    </row>
    <row r="1030" spans="1:13" x14ac:dyDescent="0.2">
      <c r="A1030" s="42">
        <v>101912</v>
      </c>
      <c r="B1030" s="38">
        <v>27549</v>
      </c>
      <c r="C1030" s="38">
        <v>9</v>
      </c>
      <c r="D1030" s="38">
        <v>1613146694</v>
      </c>
      <c r="E1030" s="38">
        <v>8622</v>
      </c>
      <c r="F1030" s="38">
        <v>9130</v>
      </c>
      <c r="G1030" s="38">
        <v>8880</v>
      </c>
      <c r="H1030" s="38">
        <v>11686</v>
      </c>
      <c r="I1030" s="38">
        <v>8880</v>
      </c>
      <c r="J1030" s="38">
        <v>1613146694</v>
      </c>
      <c r="K1030" s="38">
        <v>8622</v>
      </c>
      <c r="L1030" s="38">
        <v>1661541095</v>
      </c>
      <c r="M1030" s="38">
        <v>1715537541</v>
      </c>
    </row>
    <row r="1031" spans="1:13" x14ac:dyDescent="0.2">
      <c r="A1031" s="42">
        <v>101913</v>
      </c>
      <c r="B1031" s="38">
        <v>27549</v>
      </c>
      <c r="C1031" s="38">
        <v>9</v>
      </c>
      <c r="D1031" s="38">
        <v>378360439</v>
      </c>
      <c r="E1031" s="38">
        <v>8920</v>
      </c>
      <c r="F1031" s="38">
        <v>9130</v>
      </c>
      <c r="G1031" s="38">
        <v>9188</v>
      </c>
      <c r="H1031" s="38">
        <v>11686</v>
      </c>
      <c r="I1031" s="38">
        <v>9188</v>
      </c>
      <c r="J1031" s="38">
        <v>378360439</v>
      </c>
      <c r="K1031" s="38">
        <v>8920</v>
      </c>
      <c r="L1031" s="38">
        <v>389711252</v>
      </c>
      <c r="M1031" s="38">
        <v>394943509</v>
      </c>
    </row>
    <row r="1032" spans="1:13" x14ac:dyDescent="0.2">
      <c r="A1032" s="42">
        <v>101914</v>
      </c>
      <c r="B1032" s="38">
        <v>27549</v>
      </c>
      <c r="C1032" s="38">
        <v>9</v>
      </c>
      <c r="D1032" s="38">
        <v>681541579</v>
      </c>
      <c r="E1032" s="38">
        <v>8702</v>
      </c>
      <c r="F1032" s="38">
        <v>9130</v>
      </c>
      <c r="G1032" s="38">
        <v>8963</v>
      </c>
      <c r="H1032" s="38">
        <v>11686</v>
      </c>
      <c r="I1032" s="38">
        <v>8963</v>
      </c>
      <c r="J1032" s="38">
        <v>681541579</v>
      </c>
      <c r="K1032" s="38">
        <v>8702</v>
      </c>
      <c r="L1032" s="38">
        <v>701987826</v>
      </c>
      <c r="M1032" s="38">
        <v>717658988</v>
      </c>
    </row>
    <row r="1033" spans="1:13" x14ac:dyDescent="0.2">
      <c r="A1033" s="42">
        <v>101915</v>
      </c>
      <c r="B1033" s="38">
        <v>27549</v>
      </c>
      <c r="C1033" s="38">
        <v>9</v>
      </c>
      <c r="D1033" s="38">
        <v>432933470</v>
      </c>
      <c r="E1033" s="38">
        <v>8561</v>
      </c>
      <c r="F1033" s="38">
        <v>9130</v>
      </c>
      <c r="G1033" s="38">
        <v>8818</v>
      </c>
      <c r="H1033" s="38">
        <v>11686</v>
      </c>
      <c r="I1033" s="38">
        <v>8818</v>
      </c>
      <c r="J1033" s="38">
        <v>432933470</v>
      </c>
      <c r="K1033" s="38">
        <v>8561</v>
      </c>
      <c r="L1033" s="38">
        <v>445921474</v>
      </c>
      <c r="M1033" s="38">
        <v>423320366</v>
      </c>
    </row>
    <row r="1034" spans="1:13" x14ac:dyDescent="0.2">
      <c r="A1034" s="42">
        <v>101916</v>
      </c>
      <c r="B1034" s="38">
        <v>27549</v>
      </c>
      <c r="C1034" s="38">
        <v>9</v>
      </c>
      <c r="D1034" s="38">
        <v>66576336</v>
      </c>
      <c r="E1034" s="38">
        <v>9621</v>
      </c>
      <c r="F1034" s="38">
        <v>9130</v>
      </c>
      <c r="G1034" s="38">
        <v>9910</v>
      </c>
      <c r="H1034" s="38">
        <v>11686</v>
      </c>
      <c r="I1034" s="38">
        <v>9910</v>
      </c>
      <c r="J1034" s="38">
        <v>66576336</v>
      </c>
      <c r="K1034" s="38">
        <v>9621</v>
      </c>
      <c r="L1034" s="38">
        <v>68573626</v>
      </c>
      <c r="M1034" s="38">
        <v>65568971</v>
      </c>
    </row>
    <row r="1035" spans="1:13" x14ac:dyDescent="0.2">
      <c r="A1035" s="42">
        <v>101917</v>
      </c>
      <c r="B1035" s="38">
        <v>27549</v>
      </c>
      <c r="C1035" s="38">
        <v>9</v>
      </c>
      <c r="D1035" s="38">
        <v>473339119</v>
      </c>
      <c r="E1035" s="38">
        <v>9364</v>
      </c>
      <c r="F1035" s="38">
        <v>9130</v>
      </c>
      <c r="G1035" s="38">
        <v>9645</v>
      </c>
      <c r="H1035" s="38">
        <v>11686</v>
      </c>
      <c r="I1035" s="38">
        <v>9645</v>
      </c>
      <c r="J1035" s="38">
        <v>473339119</v>
      </c>
      <c r="K1035" s="38">
        <v>9364</v>
      </c>
      <c r="L1035" s="38">
        <v>487539292</v>
      </c>
      <c r="M1035" s="38">
        <v>497391535</v>
      </c>
    </row>
    <row r="1036" spans="1:13" x14ac:dyDescent="0.2">
      <c r="A1036" s="42">
        <v>101919</v>
      </c>
      <c r="B1036" s="38">
        <v>27549</v>
      </c>
      <c r="C1036" s="38">
        <v>9</v>
      </c>
      <c r="D1036" s="38">
        <v>305413067</v>
      </c>
      <c r="E1036" s="38">
        <v>9354</v>
      </c>
      <c r="F1036" s="38">
        <v>9130</v>
      </c>
      <c r="G1036" s="38">
        <v>9635</v>
      </c>
      <c r="H1036" s="38">
        <v>11686</v>
      </c>
      <c r="I1036" s="38">
        <v>9635</v>
      </c>
      <c r="J1036" s="38">
        <v>305413067</v>
      </c>
      <c r="K1036" s="38">
        <v>9354</v>
      </c>
      <c r="L1036" s="38">
        <v>314575459</v>
      </c>
      <c r="M1036" s="38">
        <v>300159828</v>
      </c>
    </row>
    <row r="1037" spans="1:13" x14ac:dyDescent="0.2">
      <c r="A1037" s="42">
        <v>101920</v>
      </c>
      <c r="B1037" s="38">
        <v>27549</v>
      </c>
      <c r="C1037" s="38">
        <v>9</v>
      </c>
      <c r="D1037" s="38">
        <v>276721594</v>
      </c>
      <c r="E1037" s="38">
        <v>8707</v>
      </c>
      <c r="F1037" s="38">
        <v>9130</v>
      </c>
      <c r="G1037" s="38">
        <v>8968</v>
      </c>
      <c r="H1037" s="38">
        <v>11686</v>
      </c>
      <c r="I1037" s="38">
        <v>8968</v>
      </c>
      <c r="J1037" s="38">
        <v>276721594</v>
      </c>
      <c r="K1037" s="38">
        <v>8707</v>
      </c>
      <c r="L1037" s="38">
        <v>285023242</v>
      </c>
      <c r="M1037" s="38">
        <v>298646203</v>
      </c>
    </row>
    <row r="1038" spans="1:13" x14ac:dyDescent="0.2">
      <c r="A1038" s="42">
        <v>101921</v>
      </c>
      <c r="B1038" s="38">
        <v>27549</v>
      </c>
      <c r="C1038" s="38">
        <v>9</v>
      </c>
      <c r="D1038" s="38">
        <v>141636573</v>
      </c>
      <c r="E1038" s="38">
        <v>8310</v>
      </c>
      <c r="F1038" s="38">
        <v>9130</v>
      </c>
      <c r="G1038" s="38">
        <v>8559</v>
      </c>
      <c r="H1038" s="38">
        <v>11686</v>
      </c>
      <c r="I1038" s="38">
        <v>8559</v>
      </c>
      <c r="J1038" s="38">
        <v>141636573</v>
      </c>
      <c r="K1038" s="38">
        <v>8310</v>
      </c>
      <c r="L1038" s="38">
        <v>145885670</v>
      </c>
      <c r="M1038" s="38">
        <v>144950462</v>
      </c>
    </row>
    <row r="1039" spans="1:13" x14ac:dyDescent="0.2">
      <c r="A1039" s="42">
        <v>101924</v>
      </c>
      <c r="B1039" s="38">
        <v>27549</v>
      </c>
      <c r="C1039" s="38">
        <v>9</v>
      </c>
      <c r="D1039" s="38">
        <v>83097891</v>
      </c>
      <c r="E1039" s="38">
        <v>9043</v>
      </c>
      <c r="F1039" s="38">
        <v>9130</v>
      </c>
      <c r="G1039" s="38">
        <v>9314</v>
      </c>
      <c r="H1039" s="38">
        <v>11686</v>
      </c>
      <c r="I1039" s="38">
        <v>9314</v>
      </c>
      <c r="J1039" s="38">
        <v>83097891</v>
      </c>
      <c r="K1039" s="38">
        <v>9043</v>
      </c>
      <c r="L1039" s="38">
        <v>85590828</v>
      </c>
      <c r="M1039" s="38">
        <v>93797710</v>
      </c>
    </row>
    <row r="1040" spans="1:13" x14ac:dyDescent="0.2">
      <c r="A1040" s="42">
        <v>101925</v>
      </c>
      <c r="B1040" s="38">
        <v>27549</v>
      </c>
      <c r="C1040" s="38">
        <v>9</v>
      </c>
      <c r="D1040" s="38">
        <v>30577463</v>
      </c>
      <c r="E1040" s="38">
        <v>9150</v>
      </c>
      <c r="F1040" s="38">
        <v>9130</v>
      </c>
      <c r="G1040" s="38">
        <v>9425</v>
      </c>
      <c r="H1040" s="38">
        <v>11686</v>
      </c>
      <c r="I1040" s="38">
        <v>9425</v>
      </c>
      <c r="J1040" s="38">
        <v>30577463</v>
      </c>
      <c r="K1040" s="38">
        <v>9150</v>
      </c>
      <c r="L1040" s="38">
        <v>31494787</v>
      </c>
      <c r="M1040" s="38">
        <v>30186533</v>
      </c>
    </row>
    <row r="1041" spans="1:13" x14ac:dyDescent="0.2">
      <c r="A1041" s="42">
        <v>101950</v>
      </c>
      <c r="B1041" s="38">
        <v>27549</v>
      </c>
      <c r="C1041" s="38">
        <v>9</v>
      </c>
      <c r="D1041" s="38">
        <v>119271</v>
      </c>
      <c r="E1041" s="38">
        <v>0</v>
      </c>
      <c r="F1041" s="38">
        <v>9130</v>
      </c>
      <c r="G1041" s="38">
        <v>0</v>
      </c>
      <c r="H1041" s="38">
        <v>11686</v>
      </c>
      <c r="I1041" s="38">
        <v>11686</v>
      </c>
      <c r="J1041" s="38">
        <v>119271</v>
      </c>
      <c r="K1041" s="38">
        <v>0</v>
      </c>
      <c r="L1041" s="38">
        <v>0</v>
      </c>
      <c r="M1041" s="38">
        <v>327471</v>
      </c>
    </row>
    <row r="1042" spans="1:13" x14ac:dyDescent="0.2">
      <c r="A1042" s="42">
        <v>102901</v>
      </c>
      <c r="B1042" s="38">
        <v>27549</v>
      </c>
      <c r="C1042" s="38">
        <v>9</v>
      </c>
      <c r="D1042" s="38">
        <v>1425435</v>
      </c>
      <c r="E1042" s="38">
        <v>12583</v>
      </c>
      <c r="F1042" s="38">
        <v>9130</v>
      </c>
      <c r="G1042" s="38">
        <v>12961</v>
      </c>
      <c r="H1042" s="38">
        <v>11686</v>
      </c>
      <c r="I1042" s="38">
        <v>11686</v>
      </c>
      <c r="J1042" s="38">
        <v>1425435</v>
      </c>
      <c r="K1042" s="38">
        <v>12583</v>
      </c>
      <c r="L1042" s="38">
        <v>1425435</v>
      </c>
      <c r="M1042" s="38">
        <v>1770687</v>
      </c>
    </row>
    <row r="1043" spans="1:13" x14ac:dyDescent="0.2">
      <c r="A1043" s="42">
        <v>102902</v>
      </c>
      <c r="B1043" s="38">
        <v>27549</v>
      </c>
      <c r="C1043" s="38">
        <v>9</v>
      </c>
      <c r="D1043" s="38">
        <v>38709627</v>
      </c>
      <c r="E1043" s="38">
        <v>8115</v>
      </c>
      <c r="F1043" s="38">
        <v>9130</v>
      </c>
      <c r="G1043" s="38">
        <v>8359</v>
      </c>
      <c r="H1043" s="38">
        <v>11686</v>
      </c>
      <c r="I1043" s="38">
        <v>8359</v>
      </c>
      <c r="J1043" s="38">
        <v>38709627</v>
      </c>
      <c r="K1043" s="38">
        <v>8115</v>
      </c>
      <c r="L1043" s="38">
        <v>39870916</v>
      </c>
      <c r="M1043" s="38">
        <v>41188055</v>
      </c>
    </row>
    <row r="1044" spans="1:13" x14ac:dyDescent="0.2">
      <c r="A1044" s="42">
        <v>102903</v>
      </c>
      <c r="B1044" s="38">
        <v>27549</v>
      </c>
      <c r="C1044" s="38">
        <v>9</v>
      </c>
      <c r="D1044" s="38">
        <v>8312136</v>
      </c>
      <c r="E1044" s="38">
        <v>9647</v>
      </c>
      <c r="F1044" s="38">
        <v>9130</v>
      </c>
      <c r="G1044" s="38">
        <v>9937</v>
      </c>
      <c r="H1044" s="38">
        <v>11686</v>
      </c>
      <c r="I1044" s="38">
        <v>9937</v>
      </c>
      <c r="J1044" s="38">
        <v>8312136</v>
      </c>
      <c r="K1044" s="38">
        <v>9647</v>
      </c>
      <c r="L1044" s="38">
        <v>8561500</v>
      </c>
      <c r="M1044" s="38">
        <v>9481921</v>
      </c>
    </row>
    <row r="1045" spans="1:13" x14ac:dyDescent="0.2">
      <c r="A1045" s="42">
        <v>102904</v>
      </c>
      <c r="B1045" s="38">
        <v>27549</v>
      </c>
      <c r="C1045" s="38">
        <v>9</v>
      </c>
      <c r="D1045" s="38">
        <v>72034267</v>
      </c>
      <c r="E1045" s="38">
        <v>7178</v>
      </c>
      <c r="F1045" s="38">
        <v>9130</v>
      </c>
      <c r="G1045" s="38">
        <v>7394</v>
      </c>
      <c r="H1045" s="38">
        <v>11686</v>
      </c>
      <c r="I1045" s="38">
        <v>7394</v>
      </c>
      <c r="J1045" s="38">
        <v>72034267</v>
      </c>
      <c r="K1045" s="38">
        <v>7178</v>
      </c>
      <c r="L1045" s="38">
        <v>74195295</v>
      </c>
      <c r="M1045" s="38">
        <v>82443650</v>
      </c>
    </row>
    <row r="1046" spans="1:13" x14ac:dyDescent="0.2">
      <c r="A1046" s="42">
        <v>102905</v>
      </c>
      <c r="B1046" s="38">
        <v>27549</v>
      </c>
      <c r="C1046" s="38">
        <v>9</v>
      </c>
      <c r="D1046" s="38">
        <v>7235444</v>
      </c>
      <c r="E1046" s="38">
        <v>10643</v>
      </c>
      <c r="F1046" s="38">
        <v>9130</v>
      </c>
      <c r="G1046" s="38">
        <v>10963</v>
      </c>
      <c r="H1046" s="38">
        <v>11686</v>
      </c>
      <c r="I1046" s="38">
        <v>10963</v>
      </c>
      <c r="J1046" s="38">
        <v>7235444</v>
      </c>
      <c r="K1046" s="38">
        <v>10643</v>
      </c>
      <c r="L1046" s="38">
        <v>7452507</v>
      </c>
      <c r="M1046" s="38">
        <v>8246699</v>
      </c>
    </row>
    <row r="1047" spans="1:13" x14ac:dyDescent="0.2">
      <c r="A1047" s="42">
        <v>102906</v>
      </c>
      <c r="B1047" s="38">
        <v>27549</v>
      </c>
      <c r="C1047" s="38">
        <v>9</v>
      </c>
      <c r="D1047" s="38">
        <v>9990303</v>
      </c>
      <c r="E1047" s="38">
        <v>12109</v>
      </c>
      <c r="F1047" s="38">
        <v>9130</v>
      </c>
      <c r="G1047" s="38">
        <v>12473</v>
      </c>
      <c r="H1047" s="38">
        <v>11686</v>
      </c>
      <c r="I1047" s="38">
        <v>11686</v>
      </c>
      <c r="J1047" s="38">
        <v>9990303</v>
      </c>
      <c r="K1047" s="38">
        <v>12109</v>
      </c>
      <c r="L1047" s="38">
        <v>9990303</v>
      </c>
      <c r="M1047" s="38">
        <v>8903461</v>
      </c>
    </row>
    <row r="1048" spans="1:13" x14ac:dyDescent="0.2">
      <c r="A1048" s="42">
        <v>103901</v>
      </c>
      <c r="B1048" s="38">
        <v>27549</v>
      </c>
      <c r="C1048" s="38">
        <v>9</v>
      </c>
      <c r="D1048" s="38">
        <v>2349820</v>
      </c>
      <c r="E1048" s="38">
        <v>12499</v>
      </c>
      <c r="F1048" s="38">
        <v>9130</v>
      </c>
      <c r="G1048" s="38">
        <v>12874</v>
      </c>
      <c r="H1048" s="38">
        <v>11686</v>
      </c>
      <c r="I1048" s="38">
        <v>11686</v>
      </c>
      <c r="J1048" s="38">
        <v>2349820</v>
      </c>
      <c r="K1048" s="38">
        <v>12499</v>
      </c>
      <c r="L1048" s="38">
        <v>2349820</v>
      </c>
      <c r="M1048" s="38">
        <v>2330585</v>
      </c>
    </row>
    <row r="1049" spans="1:13" x14ac:dyDescent="0.2">
      <c r="A1049" s="42">
        <v>103902</v>
      </c>
      <c r="B1049" s="38">
        <v>27549</v>
      </c>
      <c r="C1049" s="38">
        <v>9</v>
      </c>
      <c r="D1049" s="38">
        <v>2864603</v>
      </c>
      <c r="E1049" s="38">
        <v>12334</v>
      </c>
      <c r="F1049" s="38">
        <v>9130</v>
      </c>
      <c r="G1049" s="38">
        <v>12704</v>
      </c>
      <c r="H1049" s="38">
        <v>11686</v>
      </c>
      <c r="I1049" s="38">
        <v>11686</v>
      </c>
      <c r="J1049" s="38">
        <v>2864603</v>
      </c>
      <c r="K1049" s="38">
        <v>12334</v>
      </c>
      <c r="L1049" s="38">
        <v>2864603</v>
      </c>
      <c r="M1049" s="38">
        <v>2798827</v>
      </c>
    </row>
    <row r="1050" spans="1:13" x14ac:dyDescent="0.2">
      <c r="A1050" s="42">
        <v>104901</v>
      </c>
      <c r="B1050" s="38">
        <v>27549</v>
      </c>
      <c r="C1050" s="38">
        <v>9</v>
      </c>
      <c r="D1050" s="38">
        <v>6434632</v>
      </c>
      <c r="E1050" s="38">
        <v>13462</v>
      </c>
      <c r="F1050" s="38">
        <v>9130</v>
      </c>
      <c r="G1050" s="38">
        <v>13865</v>
      </c>
      <c r="H1050" s="38">
        <v>11686</v>
      </c>
      <c r="I1050" s="38">
        <v>11686</v>
      </c>
      <c r="J1050" s="38">
        <v>6434632</v>
      </c>
      <c r="K1050" s="38">
        <v>13462</v>
      </c>
      <c r="L1050" s="38">
        <v>6434632</v>
      </c>
      <c r="M1050" s="38">
        <v>6198222</v>
      </c>
    </row>
    <row r="1051" spans="1:13" x14ac:dyDescent="0.2">
      <c r="A1051" s="42">
        <v>104903</v>
      </c>
      <c r="B1051" s="38">
        <v>27549</v>
      </c>
      <c r="C1051" s="38">
        <v>9</v>
      </c>
      <c r="D1051" s="38">
        <v>2137208</v>
      </c>
      <c r="E1051" s="38">
        <v>16118</v>
      </c>
      <c r="F1051" s="38">
        <v>9130</v>
      </c>
      <c r="G1051" s="38">
        <v>16601</v>
      </c>
      <c r="H1051" s="38">
        <v>11686</v>
      </c>
      <c r="I1051" s="38">
        <v>11686</v>
      </c>
      <c r="J1051" s="38">
        <v>2137208</v>
      </c>
      <c r="K1051" s="38">
        <v>16118</v>
      </c>
      <c r="L1051" s="38">
        <v>2137208</v>
      </c>
      <c r="M1051" s="38">
        <v>2061912</v>
      </c>
    </row>
    <row r="1052" spans="1:13" x14ac:dyDescent="0.2">
      <c r="A1052" s="42">
        <v>104907</v>
      </c>
      <c r="B1052" s="38">
        <v>27549</v>
      </c>
      <c r="C1052" s="38">
        <v>9</v>
      </c>
      <c r="D1052" s="38">
        <v>1797726</v>
      </c>
      <c r="E1052" s="38">
        <v>15643</v>
      </c>
      <c r="F1052" s="38">
        <v>9130</v>
      </c>
      <c r="G1052" s="38">
        <v>16112</v>
      </c>
      <c r="H1052" s="38">
        <v>11686</v>
      </c>
      <c r="I1052" s="38">
        <v>11686</v>
      </c>
      <c r="J1052" s="38">
        <v>1723891</v>
      </c>
      <c r="K1052" s="38">
        <v>15000</v>
      </c>
      <c r="L1052" s="38">
        <v>1723891</v>
      </c>
      <c r="M1052" s="38">
        <v>2141116</v>
      </c>
    </row>
    <row r="1053" spans="1:13" x14ac:dyDescent="0.2">
      <c r="A1053" s="42">
        <v>105801</v>
      </c>
      <c r="B1053" s="38">
        <v>27549</v>
      </c>
      <c r="C1053" s="38">
        <v>9</v>
      </c>
      <c r="D1053" s="38">
        <v>1562778</v>
      </c>
      <c r="E1053" s="38">
        <v>11604</v>
      </c>
      <c r="F1053" s="38">
        <v>9130</v>
      </c>
      <c r="G1053" s="38">
        <v>11952</v>
      </c>
      <c r="H1053" s="38">
        <v>11686</v>
      </c>
      <c r="I1053" s="38">
        <v>11686</v>
      </c>
      <c r="J1053" s="38">
        <v>1562778</v>
      </c>
      <c r="K1053" s="38">
        <v>11604</v>
      </c>
      <c r="L1053" s="38">
        <v>1573784</v>
      </c>
      <c r="M1053" s="38">
        <v>1543277</v>
      </c>
    </row>
    <row r="1054" spans="1:13" x14ac:dyDescent="0.2">
      <c r="A1054" s="42">
        <v>105802</v>
      </c>
      <c r="B1054" s="38">
        <v>27549</v>
      </c>
      <c r="C1054" s="38">
        <v>9</v>
      </c>
      <c r="D1054" s="38">
        <v>1949043</v>
      </c>
      <c r="E1054" s="38">
        <v>10691</v>
      </c>
      <c r="F1054" s="38">
        <v>9130</v>
      </c>
      <c r="G1054" s="38">
        <v>11012</v>
      </c>
      <c r="H1054" s="38">
        <v>11686</v>
      </c>
      <c r="I1054" s="38">
        <v>11012</v>
      </c>
      <c r="J1054" s="38">
        <v>1949043</v>
      </c>
      <c r="K1054" s="38">
        <v>10691</v>
      </c>
      <c r="L1054" s="38">
        <v>2007514</v>
      </c>
      <c r="M1054" s="38">
        <v>1910793</v>
      </c>
    </row>
    <row r="1055" spans="1:13" x14ac:dyDescent="0.2">
      <c r="A1055" s="42">
        <v>105803</v>
      </c>
      <c r="B1055" s="38">
        <v>27549</v>
      </c>
      <c r="C1055" s="38">
        <v>9</v>
      </c>
      <c r="D1055" s="38">
        <v>4010724</v>
      </c>
      <c r="E1055" s="38">
        <v>22813</v>
      </c>
      <c r="F1055" s="38">
        <v>9130</v>
      </c>
      <c r="G1055" s="38">
        <v>23497</v>
      </c>
      <c r="H1055" s="38">
        <v>11686</v>
      </c>
      <c r="I1055" s="38">
        <v>11686</v>
      </c>
      <c r="J1055" s="38">
        <v>4010724</v>
      </c>
      <c r="K1055" s="38">
        <v>22813</v>
      </c>
      <c r="L1055" s="38">
        <v>4010724</v>
      </c>
      <c r="M1055" s="38">
        <v>3764989</v>
      </c>
    </row>
    <row r="1056" spans="1:13" x14ac:dyDescent="0.2">
      <c r="A1056" s="42">
        <v>105902</v>
      </c>
      <c r="B1056" s="38">
        <v>27549</v>
      </c>
      <c r="C1056" s="38">
        <v>9</v>
      </c>
      <c r="D1056" s="38">
        <v>72409668</v>
      </c>
      <c r="E1056" s="38">
        <v>9642</v>
      </c>
      <c r="F1056" s="38">
        <v>9130</v>
      </c>
      <c r="G1056" s="38">
        <v>9931</v>
      </c>
      <c r="H1056" s="38">
        <v>11686</v>
      </c>
      <c r="I1056" s="38">
        <v>9931</v>
      </c>
      <c r="J1056" s="38">
        <v>72409668</v>
      </c>
      <c r="K1056" s="38">
        <v>9642</v>
      </c>
      <c r="L1056" s="38">
        <v>74581958</v>
      </c>
      <c r="M1056" s="38">
        <v>72015813</v>
      </c>
    </row>
    <row r="1057" spans="1:13" x14ac:dyDescent="0.2">
      <c r="A1057" s="42">
        <v>105904</v>
      </c>
      <c r="B1057" s="38">
        <v>27549</v>
      </c>
      <c r="C1057" s="38">
        <v>9</v>
      </c>
      <c r="D1057" s="38">
        <v>56231638</v>
      </c>
      <c r="E1057" s="38">
        <v>8351</v>
      </c>
      <c r="F1057" s="38">
        <v>9130</v>
      </c>
      <c r="G1057" s="38">
        <v>8601</v>
      </c>
      <c r="H1057" s="38">
        <v>11686</v>
      </c>
      <c r="I1057" s="38">
        <v>8601</v>
      </c>
      <c r="J1057" s="38">
        <v>56231638</v>
      </c>
      <c r="K1057" s="38">
        <v>8351</v>
      </c>
      <c r="L1057" s="38">
        <v>57918588</v>
      </c>
      <c r="M1057" s="38">
        <v>58577820</v>
      </c>
    </row>
    <row r="1058" spans="1:13" x14ac:dyDescent="0.2">
      <c r="A1058" s="42">
        <v>105905</v>
      </c>
      <c r="B1058" s="38">
        <v>27549</v>
      </c>
      <c r="C1058" s="38">
        <v>9</v>
      </c>
      <c r="D1058" s="38">
        <v>21219720</v>
      </c>
      <c r="E1058" s="38">
        <v>8721</v>
      </c>
      <c r="F1058" s="38">
        <v>9130</v>
      </c>
      <c r="G1058" s="38">
        <v>8983</v>
      </c>
      <c r="H1058" s="38">
        <v>11686</v>
      </c>
      <c r="I1058" s="38">
        <v>8983</v>
      </c>
      <c r="J1058" s="38">
        <v>21219720</v>
      </c>
      <c r="K1058" s="38">
        <v>8721</v>
      </c>
      <c r="L1058" s="38">
        <v>21856312</v>
      </c>
      <c r="M1058" s="38">
        <v>22464653</v>
      </c>
    </row>
    <row r="1059" spans="1:13" x14ac:dyDescent="0.2">
      <c r="A1059" s="42">
        <v>105906</v>
      </c>
      <c r="B1059" s="38">
        <v>27549</v>
      </c>
      <c r="C1059" s="38">
        <v>9</v>
      </c>
      <c r="D1059" s="38">
        <v>159447521</v>
      </c>
      <c r="E1059" s="38">
        <v>8409</v>
      </c>
      <c r="F1059" s="38">
        <v>9130</v>
      </c>
      <c r="G1059" s="38">
        <v>8661</v>
      </c>
      <c r="H1059" s="38">
        <v>11686</v>
      </c>
      <c r="I1059" s="38">
        <v>8661</v>
      </c>
      <c r="J1059" s="38">
        <v>159447521</v>
      </c>
      <c r="K1059" s="38">
        <v>8409</v>
      </c>
      <c r="L1059" s="38">
        <v>164230947</v>
      </c>
      <c r="M1059" s="38">
        <v>168553615</v>
      </c>
    </row>
    <row r="1060" spans="1:13" x14ac:dyDescent="0.2">
      <c r="A1060" s="42">
        <v>106901</v>
      </c>
      <c r="B1060" s="38">
        <v>27549</v>
      </c>
      <c r="C1060" s="38">
        <v>9</v>
      </c>
      <c r="D1060" s="38">
        <v>6952353</v>
      </c>
      <c r="E1060" s="38">
        <v>8237</v>
      </c>
      <c r="F1060" s="38">
        <v>9130</v>
      </c>
      <c r="G1060" s="38">
        <v>8485</v>
      </c>
      <c r="H1060" s="38">
        <v>11686</v>
      </c>
      <c r="I1060" s="38">
        <v>8485</v>
      </c>
      <c r="J1060" s="38">
        <v>6952353</v>
      </c>
      <c r="K1060" s="38">
        <v>8237</v>
      </c>
      <c r="L1060" s="38">
        <v>7160923</v>
      </c>
      <c r="M1060" s="38">
        <v>8713540</v>
      </c>
    </row>
    <row r="1061" spans="1:13" x14ac:dyDescent="0.2">
      <c r="A1061" s="42">
        <v>107901</v>
      </c>
      <c r="B1061" s="38">
        <v>27549</v>
      </c>
      <c r="C1061" s="38">
        <v>9</v>
      </c>
      <c r="D1061" s="38">
        <v>24864104</v>
      </c>
      <c r="E1061" s="38">
        <v>8976</v>
      </c>
      <c r="F1061" s="38">
        <v>9130</v>
      </c>
      <c r="G1061" s="38">
        <v>9245</v>
      </c>
      <c r="H1061" s="38">
        <v>11686</v>
      </c>
      <c r="I1061" s="38">
        <v>9245</v>
      </c>
      <c r="J1061" s="38">
        <v>24864104</v>
      </c>
      <c r="K1061" s="38">
        <v>8976</v>
      </c>
      <c r="L1061" s="38">
        <v>25610028</v>
      </c>
      <c r="M1061" s="38">
        <v>26721530</v>
      </c>
    </row>
    <row r="1062" spans="1:13" x14ac:dyDescent="0.2">
      <c r="A1062" s="42">
        <v>107902</v>
      </c>
      <c r="B1062" s="38">
        <v>27549</v>
      </c>
      <c r="C1062" s="38">
        <v>9</v>
      </c>
      <c r="D1062" s="38">
        <v>21771747</v>
      </c>
      <c r="E1062" s="38">
        <v>8572</v>
      </c>
      <c r="F1062" s="38">
        <v>9130</v>
      </c>
      <c r="G1062" s="38">
        <v>8829</v>
      </c>
      <c r="H1062" s="38">
        <v>11686</v>
      </c>
      <c r="I1062" s="38">
        <v>8829</v>
      </c>
      <c r="J1062" s="38">
        <v>21771747</v>
      </c>
      <c r="K1062" s="38">
        <v>8572</v>
      </c>
      <c r="L1062" s="38">
        <v>22424900</v>
      </c>
      <c r="M1062" s="38">
        <v>23830761</v>
      </c>
    </row>
    <row r="1063" spans="1:13" x14ac:dyDescent="0.2">
      <c r="A1063" s="42">
        <v>107904</v>
      </c>
      <c r="B1063" s="38">
        <v>27549</v>
      </c>
      <c r="C1063" s="38">
        <v>9</v>
      </c>
      <c r="D1063" s="38">
        <v>5412419</v>
      </c>
      <c r="E1063" s="38">
        <v>11129</v>
      </c>
      <c r="F1063" s="38">
        <v>9130</v>
      </c>
      <c r="G1063" s="38">
        <v>11463</v>
      </c>
      <c r="H1063" s="38">
        <v>11686</v>
      </c>
      <c r="I1063" s="38">
        <v>11463</v>
      </c>
      <c r="J1063" s="38">
        <v>5412419</v>
      </c>
      <c r="K1063" s="38">
        <v>11129</v>
      </c>
      <c r="L1063" s="38">
        <v>5574791</v>
      </c>
      <c r="M1063" s="38">
        <v>6376718</v>
      </c>
    </row>
    <row r="1064" spans="1:13" x14ac:dyDescent="0.2">
      <c r="A1064" s="42">
        <v>107905</v>
      </c>
      <c r="B1064" s="38">
        <v>27549</v>
      </c>
      <c r="C1064" s="38">
        <v>9</v>
      </c>
      <c r="D1064" s="38">
        <v>12745445</v>
      </c>
      <c r="E1064" s="38">
        <v>8730</v>
      </c>
      <c r="F1064" s="38">
        <v>9130</v>
      </c>
      <c r="G1064" s="38">
        <v>8992</v>
      </c>
      <c r="H1064" s="38">
        <v>11686</v>
      </c>
      <c r="I1064" s="38">
        <v>8992</v>
      </c>
      <c r="J1064" s="38">
        <v>12745445</v>
      </c>
      <c r="K1064" s="38">
        <v>8730</v>
      </c>
      <c r="L1064" s="38">
        <v>13127809</v>
      </c>
      <c r="M1064" s="38">
        <v>13924181</v>
      </c>
    </row>
    <row r="1065" spans="1:13" x14ac:dyDescent="0.2">
      <c r="A1065" s="42">
        <v>107906</v>
      </c>
      <c r="B1065" s="38">
        <v>27549</v>
      </c>
      <c r="C1065" s="38">
        <v>9</v>
      </c>
      <c r="D1065" s="38">
        <v>12686011</v>
      </c>
      <c r="E1065" s="38">
        <v>9670</v>
      </c>
      <c r="F1065" s="38">
        <v>9130</v>
      </c>
      <c r="G1065" s="38">
        <v>9960</v>
      </c>
      <c r="H1065" s="38">
        <v>11686</v>
      </c>
      <c r="I1065" s="38">
        <v>9960</v>
      </c>
      <c r="J1065" s="38">
        <v>12686011</v>
      </c>
      <c r="K1065" s="38">
        <v>9670</v>
      </c>
      <c r="L1065" s="38">
        <v>13066592</v>
      </c>
      <c r="M1065" s="38">
        <v>13419453</v>
      </c>
    </row>
    <row r="1066" spans="1:13" x14ac:dyDescent="0.2">
      <c r="A1066" s="42">
        <v>107907</v>
      </c>
      <c r="B1066" s="38">
        <v>27549</v>
      </c>
      <c r="C1066" s="38">
        <v>9</v>
      </c>
      <c r="D1066" s="38">
        <v>2013180</v>
      </c>
      <c r="E1066" s="38">
        <v>12200</v>
      </c>
      <c r="F1066" s="38">
        <v>9130</v>
      </c>
      <c r="G1066" s="38">
        <v>12566</v>
      </c>
      <c r="H1066" s="38">
        <v>11686</v>
      </c>
      <c r="I1066" s="38">
        <v>11686</v>
      </c>
      <c r="J1066" s="38">
        <v>2013180</v>
      </c>
      <c r="K1066" s="38">
        <v>12200</v>
      </c>
      <c r="L1066" s="38">
        <v>2013180</v>
      </c>
      <c r="M1066" s="38">
        <v>2236299</v>
      </c>
    </row>
    <row r="1067" spans="1:13" x14ac:dyDescent="0.2">
      <c r="A1067" s="42">
        <v>107908</v>
      </c>
      <c r="B1067" s="38">
        <v>27549</v>
      </c>
      <c r="C1067" s="38">
        <v>9</v>
      </c>
      <c r="D1067" s="38">
        <v>1504524</v>
      </c>
      <c r="E1067" s="38">
        <v>10747</v>
      </c>
      <c r="F1067" s="38">
        <v>9130</v>
      </c>
      <c r="G1067" s="38">
        <v>11069</v>
      </c>
      <c r="H1067" s="38">
        <v>11686</v>
      </c>
      <c r="I1067" s="38">
        <v>11069</v>
      </c>
      <c r="J1067" s="38">
        <v>1504524</v>
      </c>
      <c r="K1067" s="38">
        <v>10747</v>
      </c>
      <c r="L1067" s="38">
        <v>1549660</v>
      </c>
      <c r="M1067" s="38">
        <v>1717255</v>
      </c>
    </row>
    <row r="1068" spans="1:13" x14ac:dyDescent="0.2">
      <c r="A1068" s="42">
        <v>107910</v>
      </c>
      <c r="B1068" s="38">
        <v>27549</v>
      </c>
      <c r="C1068" s="38">
        <v>9</v>
      </c>
      <c r="D1068" s="38">
        <v>4487759</v>
      </c>
      <c r="E1068" s="38">
        <v>10685</v>
      </c>
      <c r="F1068" s="38">
        <v>9130</v>
      </c>
      <c r="G1068" s="38">
        <v>11006</v>
      </c>
      <c r="H1068" s="38">
        <v>11686</v>
      </c>
      <c r="I1068" s="38">
        <v>11006</v>
      </c>
      <c r="J1068" s="38">
        <v>4487759</v>
      </c>
      <c r="K1068" s="38">
        <v>10685</v>
      </c>
      <c r="L1068" s="38">
        <v>4622391</v>
      </c>
      <c r="M1068" s="38">
        <v>4860502</v>
      </c>
    </row>
    <row r="1069" spans="1:13" x14ac:dyDescent="0.2">
      <c r="A1069" s="42">
        <v>108802</v>
      </c>
      <c r="B1069" s="38">
        <v>27549</v>
      </c>
      <c r="C1069" s="38">
        <v>9</v>
      </c>
      <c r="D1069" s="38">
        <v>10031233</v>
      </c>
      <c r="E1069" s="38">
        <v>10524</v>
      </c>
      <c r="F1069" s="38">
        <v>9130</v>
      </c>
      <c r="G1069" s="38">
        <v>10839</v>
      </c>
      <c r="H1069" s="38">
        <v>11686</v>
      </c>
      <c r="I1069" s="38">
        <v>10839</v>
      </c>
      <c r="J1069" s="38">
        <v>10031233</v>
      </c>
      <c r="K1069" s="38">
        <v>10524</v>
      </c>
      <c r="L1069" s="38">
        <v>10332170</v>
      </c>
      <c r="M1069" s="38">
        <v>10359409</v>
      </c>
    </row>
    <row r="1070" spans="1:13" x14ac:dyDescent="0.2">
      <c r="A1070" s="42">
        <v>108804</v>
      </c>
      <c r="B1070" s="38">
        <v>27549</v>
      </c>
      <c r="C1070" s="38">
        <v>9</v>
      </c>
      <c r="D1070" s="38">
        <v>4472402</v>
      </c>
      <c r="E1070" s="38">
        <v>10961</v>
      </c>
      <c r="F1070" s="38">
        <v>9130</v>
      </c>
      <c r="G1070" s="38">
        <v>11289</v>
      </c>
      <c r="H1070" s="38">
        <v>11686</v>
      </c>
      <c r="I1070" s="38">
        <v>11289</v>
      </c>
      <c r="J1070" s="38">
        <v>4472402</v>
      </c>
      <c r="K1070" s="38">
        <v>10961</v>
      </c>
      <c r="L1070" s="38">
        <v>4606574</v>
      </c>
      <c r="M1070" s="38">
        <v>4749983</v>
      </c>
    </row>
    <row r="1071" spans="1:13" x14ac:dyDescent="0.2">
      <c r="A1071" s="42">
        <v>108807</v>
      </c>
      <c r="B1071" s="38">
        <v>27549</v>
      </c>
      <c r="C1071" s="38">
        <v>9</v>
      </c>
      <c r="D1071" s="38">
        <v>469838928</v>
      </c>
      <c r="E1071" s="38">
        <v>10148</v>
      </c>
      <c r="F1071" s="38">
        <v>9130</v>
      </c>
      <c r="G1071" s="38">
        <v>10452</v>
      </c>
      <c r="H1071" s="38">
        <v>11686</v>
      </c>
      <c r="I1071" s="38">
        <v>10452</v>
      </c>
      <c r="J1071" s="38">
        <v>469838928</v>
      </c>
      <c r="K1071" s="38">
        <v>10148</v>
      </c>
      <c r="L1071" s="38">
        <v>483934096</v>
      </c>
      <c r="M1071" s="38">
        <v>497856452</v>
      </c>
    </row>
    <row r="1072" spans="1:13" x14ac:dyDescent="0.2">
      <c r="A1072" s="42">
        <v>108808</v>
      </c>
      <c r="B1072" s="38">
        <v>27549</v>
      </c>
      <c r="C1072" s="38">
        <v>9</v>
      </c>
      <c r="D1072" s="38">
        <v>41275978</v>
      </c>
      <c r="E1072" s="38">
        <v>10237</v>
      </c>
      <c r="F1072" s="38">
        <v>9130</v>
      </c>
      <c r="G1072" s="38">
        <v>10544</v>
      </c>
      <c r="H1072" s="38">
        <v>11686</v>
      </c>
      <c r="I1072" s="38">
        <v>10544</v>
      </c>
      <c r="J1072" s="38">
        <v>41275978</v>
      </c>
      <c r="K1072" s="38">
        <v>10237</v>
      </c>
      <c r="L1072" s="38">
        <v>42514257</v>
      </c>
      <c r="M1072" s="38">
        <v>42844344</v>
      </c>
    </row>
    <row r="1073" spans="1:13" x14ac:dyDescent="0.2">
      <c r="A1073" s="42">
        <v>108809</v>
      </c>
      <c r="B1073" s="38">
        <v>27549</v>
      </c>
      <c r="C1073" s="38">
        <v>9</v>
      </c>
      <c r="D1073" s="38">
        <v>2853186</v>
      </c>
      <c r="E1073" s="38">
        <v>10657</v>
      </c>
      <c r="F1073" s="38">
        <v>9130</v>
      </c>
      <c r="G1073" s="38">
        <v>10977</v>
      </c>
      <c r="H1073" s="38">
        <v>11686</v>
      </c>
      <c r="I1073" s="38">
        <v>10977</v>
      </c>
      <c r="J1073" s="38">
        <v>2853186</v>
      </c>
      <c r="K1073" s="38">
        <v>10657</v>
      </c>
      <c r="L1073" s="38">
        <v>2938782</v>
      </c>
      <c r="M1073" s="38">
        <v>3093823</v>
      </c>
    </row>
    <row r="1074" spans="1:13" x14ac:dyDescent="0.2">
      <c r="A1074" s="42">
        <v>108902</v>
      </c>
      <c r="B1074" s="38">
        <v>27549</v>
      </c>
      <c r="C1074" s="38">
        <v>9</v>
      </c>
      <c r="D1074" s="38">
        <v>131764510</v>
      </c>
      <c r="E1074" s="38">
        <v>10149</v>
      </c>
      <c r="F1074" s="38">
        <v>9130</v>
      </c>
      <c r="G1074" s="38">
        <v>10453</v>
      </c>
      <c r="H1074" s="38">
        <v>11686</v>
      </c>
      <c r="I1074" s="38">
        <v>10453</v>
      </c>
      <c r="J1074" s="38">
        <v>131764510</v>
      </c>
      <c r="K1074" s="38">
        <v>10149</v>
      </c>
      <c r="L1074" s="38">
        <v>135717445</v>
      </c>
      <c r="M1074" s="38">
        <v>142044910</v>
      </c>
    </row>
    <row r="1075" spans="1:13" x14ac:dyDescent="0.2">
      <c r="A1075" s="42">
        <v>108903</v>
      </c>
      <c r="B1075" s="38">
        <v>27549</v>
      </c>
      <c r="C1075" s="38">
        <v>9</v>
      </c>
      <c r="D1075" s="38">
        <v>43777686</v>
      </c>
      <c r="E1075" s="38">
        <v>9946</v>
      </c>
      <c r="F1075" s="38">
        <v>9130</v>
      </c>
      <c r="G1075" s="38">
        <v>10244</v>
      </c>
      <c r="H1075" s="38">
        <v>11686</v>
      </c>
      <c r="I1075" s="38">
        <v>10244</v>
      </c>
      <c r="J1075" s="38">
        <v>43777686</v>
      </c>
      <c r="K1075" s="38">
        <v>9946</v>
      </c>
      <c r="L1075" s="38">
        <v>45091017</v>
      </c>
      <c r="M1075" s="38">
        <v>47851576</v>
      </c>
    </row>
    <row r="1076" spans="1:13" x14ac:dyDescent="0.2">
      <c r="A1076" s="42">
        <v>108904</v>
      </c>
      <c r="B1076" s="38">
        <v>27549</v>
      </c>
      <c r="C1076" s="38">
        <v>9</v>
      </c>
      <c r="D1076" s="38">
        <v>299365730</v>
      </c>
      <c r="E1076" s="38">
        <v>9470</v>
      </c>
      <c r="F1076" s="38">
        <v>9130</v>
      </c>
      <c r="G1076" s="38">
        <v>9754</v>
      </c>
      <c r="H1076" s="38">
        <v>11686</v>
      </c>
      <c r="I1076" s="38">
        <v>9754</v>
      </c>
      <c r="J1076" s="38">
        <v>299365730</v>
      </c>
      <c r="K1076" s="38">
        <v>9470</v>
      </c>
      <c r="L1076" s="38">
        <v>308346702</v>
      </c>
      <c r="M1076" s="38">
        <v>322746603</v>
      </c>
    </row>
    <row r="1077" spans="1:13" x14ac:dyDescent="0.2">
      <c r="A1077" s="42">
        <v>108905</v>
      </c>
      <c r="B1077" s="38">
        <v>27549</v>
      </c>
      <c r="C1077" s="38">
        <v>9</v>
      </c>
      <c r="D1077" s="38">
        <v>30554609</v>
      </c>
      <c r="E1077" s="38">
        <v>10557</v>
      </c>
      <c r="F1077" s="38">
        <v>9130</v>
      </c>
      <c r="G1077" s="38">
        <v>10874</v>
      </c>
      <c r="H1077" s="38">
        <v>11686</v>
      </c>
      <c r="I1077" s="38">
        <v>10874</v>
      </c>
      <c r="J1077" s="38">
        <v>30554609</v>
      </c>
      <c r="K1077" s="38">
        <v>10557</v>
      </c>
      <c r="L1077" s="38">
        <v>31471248</v>
      </c>
      <c r="M1077" s="38">
        <v>32613806</v>
      </c>
    </row>
    <row r="1078" spans="1:13" x14ac:dyDescent="0.2">
      <c r="A1078" s="42">
        <v>108906</v>
      </c>
      <c r="B1078" s="38">
        <v>27549</v>
      </c>
      <c r="C1078" s="38">
        <v>9</v>
      </c>
      <c r="D1078" s="38">
        <v>201529032</v>
      </c>
      <c r="E1078" s="38">
        <v>9721</v>
      </c>
      <c r="F1078" s="38">
        <v>9130</v>
      </c>
      <c r="G1078" s="38">
        <v>10013</v>
      </c>
      <c r="H1078" s="38">
        <v>11686</v>
      </c>
      <c r="I1078" s="38">
        <v>10013</v>
      </c>
      <c r="J1078" s="38">
        <v>201529032</v>
      </c>
      <c r="K1078" s="38">
        <v>9721</v>
      </c>
      <c r="L1078" s="38">
        <v>207574903</v>
      </c>
      <c r="M1078" s="38">
        <v>211804001</v>
      </c>
    </row>
    <row r="1079" spans="1:13" x14ac:dyDescent="0.2">
      <c r="A1079" s="42">
        <v>108907</v>
      </c>
      <c r="B1079" s="38">
        <v>27549</v>
      </c>
      <c r="C1079" s="38">
        <v>9</v>
      </c>
      <c r="D1079" s="38">
        <v>47503726</v>
      </c>
      <c r="E1079" s="38">
        <v>9832</v>
      </c>
      <c r="F1079" s="38">
        <v>9130</v>
      </c>
      <c r="G1079" s="38">
        <v>10127</v>
      </c>
      <c r="H1079" s="38">
        <v>11686</v>
      </c>
      <c r="I1079" s="38">
        <v>10127</v>
      </c>
      <c r="J1079" s="38">
        <v>47503726</v>
      </c>
      <c r="K1079" s="38">
        <v>9832</v>
      </c>
      <c r="L1079" s="38">
        <v>48928838</v>
      </c>
      <c r="M1079" s="38">
        <v>48676986</v>
      </c>
    </row>
    <row r="1080" spans="1:13" x14ac:dyDescent="0.2">
      <c r="A1080" s="42">
        <v>108908</v>
      </c>
      <c r="B1080" s="38">
        <v>27549</v>
      </c>
      <c r="C1080" s="38">
        <v>9</v>
      </c>
      <c r="D1080" s="38">
        <v>143917145</v>
      </c>
      <c r="E1080" s="38">
        <v>10135</v>
      </c>
      <c r="F1080" s="38">
        <v>9130</v>
      </c>
      <c r="G1080" s="38">
        <v>10439</v>
      </c>
      <c r="H1080" s="38">
        <v>11686</v>
      </c>
      <c r="I1080" s="38">
        <v>10439</v>
      </c>
      <c r="J1080" s="38">
        <v>143917145</v>
      </c>
      <c r="K1080" s="38">
        <v>10135</v>
      </c>
      <c r="L1080" s="38">
        <v>148234659</v>
      </c>
      <c r="M1080" s="38">
        <v>149083827</v>
      </c>
    </row>
    <row r="1081" spans="1:13" x14ac:dyDescent="0.2">
      <c r="A1081" s="42">
        <v>108909</v>
      </c>
      <c r="B1081" s="38">
        <v>27549</v>
      </c>
      <c r="C1081" s="38">
        <v>9</v>
      </c>
      <c r="D1081" s="38">
        <v>302358227</v>
      </c>
      <c r="E1081" s="38">
        <v>9582</v>
      </c>
      <c r="F1081" s="38">
        <v>9130</v>
      </c>
      <c r="G1081" s="38">
        <v>9869</v>
      </c>
      <c r="H1081" s="38">
        <v>11686</v>
      </c>
      <c r="I1081" s="38">
        <v>9869</v>
      </c>
      <c r="J1081" s="38">
        <v>302358227</v>
      </c>
      <c r="K1081" s="38">
        <v>9582</v>
      </c>
      <c r="L1081" s="38">
        <v>311428974</v>
      </c>
      <c r="M1081" s="38">
        <v>325007434</v>
      </c>
    </row>
    <row r="1082" spans="1:13" x14ac:dyDescent="0.2">
      <c r="A1082" s="42">
        <v>108910</v>
      </c>
      <c r="B1082" s="38">
        <v>27549</v>
      </c>
      <c r="C1082" s="38">
        <v>9</v>
      </c>
      <c r="D1082" s="38">
        <v>15690078</v>
      </c>
      <c r="E1082" s="38">
        <v>9382</v>
      </c>
      <c r="F1082" s="38">
        <v>9130</v>
      </c>
      <c r="G1082" s="38">
        <v>9664</v>
      </c>
      <c r="H1082" s="38">
        <v>11686</v>
      </c>
      <c r="I1082" s="38">
        <v>9664</v>
      </c>
      <c r="J1082" s="38">
        <v>15690078</v>
      </c>
      <c r="K1082" s="38">
        <v>9382</v>
      </c>
      <c r="L1082" s="38">
        <v>16160780</v>
      </c>
      <c r="M1082" s="38">
        <v>16872396</v>
      </c>
    </row>
    <row r="1083" spans="1:13" x14ac:dyDescent="0.2">
      <c r="A1083" s="42">
        <v>108911</v>
      </c>
      <c r="B1083" s="38">
        <v>27549</v>
      </c>
      <c r="C1083" s="38">
        <v>9</v>
      </c>
      <c r="D1083" s="38">
        <v>86818896</v>
      </c>
      <c r="E1083" s="38">
        <v>9030</v>
      </c>
      <c r="F1083" s="38">
        <v>9130</v>
      </c>
      <c r="G1083" s="38">
        <v>9300</v>
      </c>
      <c r="H1083" s="38">
        <v>11686</v>
      </c>
      <c r="I1083" s="38">
        <v>9300</v>
      </c>
      <c r="J1083" s="38">
        <v>86818896</v>
      </c>
      <c r="K1083" s="38">
        <v>9030</v>
      </c>
      <c r="L1083" s="38">
        <v>89423463</v>
      </c>
      <c r="M1083" s="38">
        <v>93318114</v>
      </c>
    </row>
    <row r="1084" spans="1:13" x14ac:dyDescent="0.2">
      <c r="A1084" s="42">
        <v>108912</v>
      </c>
      <c r="B1084" s="38">
        <v>27549</v>
      </c>
      <c r="C1084" s="38">
        <v>9</v>
      </c>
      <c r="D1084" s="38">
        <v>248803739</v>
      </c>
      <c r="E1084" s="38">
        <v>9717</v>
      </c>
      <c r="F1084" s="38">
        <v>9130</v>
      </c>
      <c r="G1084" s="38">
        <v>10009</v>
      </c>
      <c r="H1084" s="38">
        <v>11686</v>
      </c>
      <c r="I1084" s="38">
        <v>10009</v>
      </c>
      <c r="J1084" s="38">
        <v>248803739</v>
      </c>
      <c r="K1084" s="38">
        <v>9717</v>
      </c>
      <c r="L1084" s="38">
        <v>256267851</v>
      </c>
      <c r="M1084" s="38">
        <v>271352240</v>
      </c>
    </row>
    <row r="1085" spans="1:13" x14ac:dyDescent="0.2">
      <c r="A1085" s="42">
        <v>108913</v>
      </c>
      <c r="B1085" s="38">
        <v>27549</v>
      </c>
      <c r="C1085" s="38">
        <v>9</v>
      </c>
      <c r="D1085" s="38">
        <v>149222140</v>
      </c>
      <c r="E1085" s="38">
        <v>9532</v>
      </c>
      <c r="F1085" s="38">
        <v>9130</v>
      </c>
      <c r="G1085" s="38">
        <v>9818</v>
      </c>
      <c r="H1085" s="38">
        <v>11686</v>
      </c>
      <c r="I1085" s="38">
        <v>9818</v>
      </c>
      <c r="J1085" s="38">
        <v>149222140</v>
      </c>
      <c r="K1085" s="38">
        <v>9532</v>
      </c>
      <c r="L1085" s="38">
        <v>153698804</v>
      </c>
      <c r="M1085" s="38">
        <v>157043524</v>
      </c>
    </row>
    <row r="1086" spans="1:13" x14ac:dyDescent="0.2">
      <c r="A1086" s="42">
        <v>108914</v>
      </c>
      <c r="B1086" s="38">
        <v>27549</v>
      </c>
      <c r="C1086" s="38">
        <v>9</v>
      </c>
      <c r="D1086" s="38">
        <v>6601311</v>
      </c>
      <c r="E1086" s="38">
        <v>12858</v>
      </c>
      <c r="F1086" s="38">
        <v>9130</v>
      </c>
      <c r="G1086" s="38">
        <v>13244</v>
      </c>
      <c r="H1086" s="38">
        <v>11686</v>
      </c>
      <c r="I1086" s="38">
        <v>11686</v>
      </c>
      <c r="J1086" s="38">
        <v>6601311</v>
      </c>
      <c r="K1086" s="38">
        <v>12858</v>
      </c>
      <c r="L1086" s="38">
        <v>6601311</v>
      </c>
      <c r="M1086" s="38">
        <v>7039174</v>
      </c>
    </row>
    <row r="1087" spans="1:13" x14ac:dyDescent="0.2">
      <c r="A1087" s="42">
        <v>108915</v>
      </c>
      <c r="B1087" s="38">
        <v>27549</v>
      </c>
      <c r="C1087" s="38">
        <v>9</v>
      </c>
      <c r="D1087" s="38">
        <v>10464671</v>
      </c>
      <c r="E1087" s="38">
        <v>11325</v>
      </c>
      <c r="F1087" s="38">
        <v>9130</v>
      </c>
      <c r="G1087" s="38">
        <v>11665</v>
      </c>
      <c r="H1087" s="38">
        <v>11686</v>
      </c>
      <c r="I1087" s="38">
        <v>11665</v>
      </c>
      <c r="J1087" s="38">
        <v>10464671</v>
      </c>
      <c r="K1087" s="38">
        <v>11325</v>
      </c>
      <c r="L1087" s="38">
        <v>10778611</v>
      </c>
      <c r="M1087" s="38">
        <v>11071248</v>
      </c>
    </row>
    <row r="1088" spans="1:13" x14ac:dyDescent="0.2">
      <c r="A1088" s="42">
        <v>108916</v>
      </c>
      <c r="B1088" s="38">
        <v>27549</v>
      </c>
      <c r="C1088" s="38">
        <v>9</v>
      </c>
      <c r="D1088" s="38">
        <v>42167603</v>
      </c>
      <c r="E1088" s="38">
        <v>10208</v>
      </c>
      <c r="F1088" s="38">
        <v>9130</v>
      </c>
      <c r="G1088" s="38">
        <v>10515</v>
      </c>
      <c r="H1088" s="38">
        <v>11686</v>
      </c>
      <c r="I1088" s="38">
        <v>10515</v>
      </c>
      <c r="J1088" s="38">
        <v>42167603</v>
      </c>
      <c r="K1088" s="38">
        <v>10208</v>
      </c>
      <c r="L1088" s="38">
        <v>43432631</v>
      </c>
      <c r="M1088" s="38">
        <v>44601667</v>
      </c>
    </row>
    <row r="1089" spans="1:13" x14ac:dyDescent="0.2">
      <c r="A1089" s="42">
        <v>108950</v>
      </c>
      <c r="B1089" s="38">
        <v>27549</v>
      </c>
      <c r="C1089" s="38">
        <v>9</v>
      </c>
      <c r="D1089" s="38">
        <v>279791</v>
      </c>
      <c r="E1089" s="38">
        <v>0</v>
      </c>
      <c r="F1089" s="38">
        <v>9130</v>
      </c>
      <c r="G1089" s="38">
        <v>0</v>
      </c>
      <c r="H1089" s="38">
        <v>11686</v>
      </c>
      <c r="I1089" s="38">
        <v>11686</v>
      </c>
      <c r="J1089" s="38">
        <v>279791</v>
      </c>
      <c r="K1089" s="38">
        <v>0</v>
      </c>
      <c r="L1089" s="38">
        <v>0</v>
      </c>
      <c r="M1089" s="38">
        <v>1070066</v>
      </c>
    </row>
    <row r="1090" spans="1:13" x14ac:dyDescent="0.2">
      <c r="A1090" s="42">
        <v>109901</v>
      </c>
      <c r="B1090" s="38">
        <v>27549</v>
      </c>
      <c r="C1090" s="38">
        <v>9</v>
      </c>
      <c r="D1090" s="38">
        <v>2781414</v>
      </c>
      <c r="E1090" s="38">
        <v>10908</v>
      </c>
      <c r="F1090" s="38">
        <v>9130</v>
      </c>
      <c r="G1090" s="38">
        <v>11235</v>
      </c>
      <c r="H1090" s="38">
        <v>11686</v>
      </c>
      <c r="I1090" s="38">
        <v>11235</v>
      </c>
      <c r="J1090" s="38">
        <v>2781414</v>
      </c>
      <c r="K1090" s="38">
        <v>10908</v>
      </c>
      <c r="L1090" s="38">
        <v>2864856</v>
      </c>
      <c r="M1090" s="38">
        <v>3175169</v>
      </c>
    </row>
    <row r="1091" spans="1:13" x14ac:dyDescent="0.2">
      <c r="A1091" s="42">
        <v>109902</v>
      </c>
      <c r="B1091" s="38">
        <v>27549</v>
      </c>
      <c r="C1091" s="38">
        <v>9</v>
      </c>
      <c r="D1091" s="38">
        <v>2612897</v>
      </c>
      <c r="E1091" s="38">
        <v>13495</v>
      </c>
      <c r="F1091" s="38">
        <v>9130</v>
      </c>
      <c r="G1091" s="38">
        <v>13900</v>
      </c>
      <c r="H1091" s="38">
        <v>11686</v>
      </c>
      <c r="I1091" s="38">
        <v>11686</v>
      </c>
      <c r="J1091" s="38">
        <v>2612897</v>
      </c>
      <c r="K1091" s="38">
        <v>13495</v>
      </c>
      <c r="L1091" s="38">
        <v>2612897</v>
      </c>
      <c r="M1091" s="38">
        <v>2827155</v>
      </c>
    </row>
    <row r="1092" spans="1:13" x14ac:dyDescent="0.2">
      <c r="A1092" s="42">
        <v>109903</v>
      </c>
      <c r="B1092" s="38">
        <v>27549</v>
      </c>
      <c r="C1092" s="38">
        <v>9</v>
      </c>
      <c r="D1092" s="38">
        <v>3386111</v>
      </c>
      <c r="E1092" s="38">
        <v>12541</v>
      </c>
      <c r="F1092" s="38">
        <v>9130</v>
      </c>
      <c r="G1092" s="38">
        <v>12917</v>
      </c>
      <c r="H1092" s="38">
        <v>11686</v>
      </c>
      <c r="I1092" s="38">
        <v>11686</v>
      </c>
      <c r="J1092" s="38">
        <v>3386111</v>
      </c>
      <c r="K1092" s="38">
        <v>12541</v>
      </c>
      <c r="L1092" s="38">
        <v>3386111</v>
      </c>
      <c r="M1092" s="38">
        <v>3847323</v>
      </c>
    </row>
    <row r="1093" spans="1:13" x14ac:dyDescent="0.2">
      <c r="A1093" s="42">
        <v>109904</v>
      </c>
      <c r="B1093" s="38">
        <v>27549</v>
      </c>
      <c r="C1093" s="38">
        <v>9</v>
      </c>
      <c r="D1093" s="38">
        <v>17258068</v>
      </c>
      <c r="E1093" s="38">
        <v>9488</v>
      </c>
      <c r="F1093" s="38">
        <v>9130</v>
      </c>
      <c r="G1093" s="38">
        <v>9772</v>
      </c>
      <c r="H1093" s="38">
        <v>11686</v>
      </c>
      <c r="I1093" s="38">
        <v>9772</v>
      </c>
      <c r="J1093" s="38">
        <v>17258068</v>
      </c>
      <c r="K1093" s="38">
        <v>9488</v>
      </c>
      <c r="L1093" s="38">
        <v>17775810</v>
      </c>
      <c r="M1093" s="38">
        <v>19150036</v>
      </c>
    </row>
    <row r="1094" spans="1:13" x14ac:dyDescent="0.2">
      <c r="A1094" s="42">
        <v>109905</v>
      </c>
      <c r="B1094" s="38">
        <v>27549</v>
      </c>
      <c r="C1094" s="38">
        <v>9</v>
      </c>
      <c r="D1094" s="38">
        <v>4542210</v>
      </c>
      <c r="E1094" s="38">
        <v>12444</v>
      </c>
      <c r="F1094" s="38">
        <v>9130</v>
      </c>
      <c r="G1094" s="38">
        <v>12818</v>
      </c>
      <c r="H1094" s="38">
        <v>11686</v>
      </c>
      <c r="I1094" s="38">
        <v>11686</v>
      </c>
      <c r="J1094" s="38">
        <v>4542210</v>
      </c>
      <c r="K1094" s="38">
        <v>12444</v>
      </c>
      <c r="L1094" s="38">
        <v>4542210</v>
      </c>
      <c r="M1094" s="38">
        <v>4981500</v>
      </c>
    </row>
    <row r="1095" spans="1:13" x14ac:dyDescent="0.2">
      <c r="A1095" s="42">
        <v>109907</v>
      </c>
      <c r="B1095" s="38">
        <v>27549</v>
      </c>
      <c r="C1095" s="38">
        <v>9</v>
      </c>
      <c r="D1095" s="38">
        <v>7322313</v>
      </c>
      <c r="E1095" s="38">
        <v>11280</v>
      </c>
      <c r="F1095" s="38">
        <v>9130</v>
      </c>
      <c r="G1095" s="38">
        <v>11618</v>
      </c>
      <c r="H1095" s="38">
        <v>11686</v>
      </c>
      <c r="I1095" s="38">
        <v>11618</v>
      </c>
      <c r="J1095" s="38">
        <v>7322313</v>
      </c>
      <c r="K1095" s="38">
        <v>11280</v>
      </c>
      <c r="L1095" s="38">
        <v>7541983</v>
      </c>
      <c r="M1095" s="38">
        <v>8223004</v>
      </c>
    </row>
    <row r="1096" spans="1:13" x14ac:dyDescent="0.2">
      <c r="A1096" s="42">
        <v>109908</v>
      </c>
      <c r="B1096" s="38">
        <v>27549</v>
      </c>
      <c r="C1096" s="38">
        <v>9</v>
      </c>
      <c r="D1096" s="38">
        <v>1679797</v>
      </c>
      <c r="E1096" s="38">
        <v>13438</v>
      </c>
      <c r="F1096" s="38">
        <v>9130</v>
      </c>
      <c r="G1096" s="38">
        <v>13842</v>
      </c>
      <c r="H1096" s="38">
        <v>11686</v>
      </c>
      <c r="I1096" s="38">
        <v>11686</v>
      </c>
      <c r="J1096" s="38">
        <v>1679797</v>
      </c>
      <c r="K1096" s="38">
        <v>13438</v>
      </c>
      <c r="L1096" s="38">
        <v>1679797</v>
      </c>
      <c r="M1096" s="38">
        <v>1936597</v>
      </c>
    </row>
    <row r="1097" spans="1:13" x14ac:dyDescent="0.2">
      <c r="A1097" s="42">
        <v>109910</v>
      </c>
      <c r="B1097" s="38">
        <v>27549</v>
      </c>
      <c r="C1097" s="38">
        <v>9</v>
      </c>
      <c r="D1097" s="38">
        <v>2022257</v>
      </c>
      <c r="E1097" s="38">
        <v>13047</v>
      </c>
      <c r="F1097" s="38">
        <v>9130</v>
      </c>
      <c r="G1097" s="38">
        <v>13438</v>
      </c>
      <c r="H1097" s="38">
        <v>11686</v>
      </c>
      <c r="I1097" s="38">
        <v>11686</v>
      </c>
      <c r="J1097" s="38">
        <v>2022257</v>
      </c>
      <c r="K1097" s="38">
        <v>13047</v>
      </c>
      <c r="L1097" s="38">
        <v>2022257</v>
      </c>
      <c r="M1097" s="38">
        <v>2304859</v>
      </c>
    </row>
    <row r="1098" spans="1:13" x14ac:dyDescent="0.2">
      <c r="A1098" s="42">
        <v>109911</v>
      </c>
      <c r="B1098" s="38">
        <v>27549</v>
      </c>
      <c r="C1098" s="38">
        <v>9</v>
      </c>
      <c r="D1098" s="38">
        <v>13656826</v>
      </c>
      <c r="E1098" s="38">
        <v>9755</v>
      </c>
      <c r="F1098" s="38">
        <v>9130</v>
      </c>
      <c r="G1098" s="38">
        <v>10048</v>
      </c>
      <c r="H1098" s="38">
        <v>11686</v>
      </c>
      <c r="I1098" s="38">
        <v>10048</v>
      </c>
      <c r="J1098" s="38">
        <v>13656826</v>
      </c>
      <c r="K1098" s="38">
        <v>9755</v>
      </c>
      <c r="L1098" s="38">
        <v>14066531</v>
      </c>
      <c r="M1098" s="38">
        <v>15214378</v>
      </c>
    </row>
    <row r="1099" spans="1:13" x14ac:dyDescent="0.2">
      <c r="A1099" s="42">
        <v>109912</v>
      </c>
      <c r="B1099" s="38">
        <v>27549</v>
      </c>
      <c r="C1099" s="38">
        <v>9</v>
      </c>
      <c r="D1099" s="38">
        <v>3596548</v>
      </c>
      <c r="E1099" s="38">
        <v>11988</v>
      </c>
      <c r="F1099" s="38">
        <v>9130</v>
      </c>
      <c r="G1099" s="38">
        <v>12348</v>
      </c>
      <c r="H1099" s="38">
        <v>11686</v>
      </c>
      <c r="I1099" s="38">
        <v>11686</v>
      </c>
      <c r="J1099" s="38">
        <v>3596548</v>
      </c>
      <c r="K1099" s="38">
        <v>11988</v>
      </c>
      <c r="L1099" s="38">
        <v>3596548</v>
      </c>
      <c r="M1099" s="38">
        <v>4127975</v>
      </c>
    </row>
    <row r="1100" spans="1:13" x14ac:dyDescent="0.2">
      <c r="A1100" s="42">
        <v>109913</v>
      </c>
      <c r="B1100" s="38">
        <v>27549</v>
      </c>
      <c r="C1100" s="38">
        <v>9</v>
      </c>
      <c r="D1100" s="38">
        <v>4635638</v>
      </c>
      <c r="E1100" s="38">
        <v>13769</v>
      </c>
      <c r="F1100" s="38">
        <v>9130</v>
      </c>
      <c r="G1100" s="38">
        <v>14182</v>
      </c>
      <c r="H1100" s="38">
        <v>11686</v>
      </c>
      <c r="I1100" s="38">
        <v>11686</v>
      </c>
      <c r="J1100" s="38">
        <v>4635638</v>
      </c>
      <c r="K1100" s="38">
        <v>13769</v>
      </c>
      <c r="L1100" s="38">
        <v>4635638</v>
      </c>
      <c r="M1100" s="38">
        <v>4687441</v>
      </c>
    </row>
    <row r="1101" spans="1:13" x14ac:dyDescent="0.2">
      <c r="A1101" s="42">
        <v>109914</v>
      </c>
      <c r="B1101" s="38">
        <v>27549</v>
      </c>
      <c r="C1101" s="38">
        <v>9</v>
      </c>
      <c r="D1101" s="38">
        <v>2725134</v>
      </c>
      <c r="E1101" s="38">
        <v>12977</v>
      </c>
      <c r="F1101" s="38">
        <v>9130</v>
      </c>
      <c r="G1101" s="38">
        <v>13366</v>
      </c>
      <c r="H1101" s="38">
        <v>11686</v>
      </c>
      <c r="I1101" s="38">
        <v>11686</v>
      </c>
      <c r="J1101" s="38">
        <v>2725134</v>
      </c>
      <c r="K1101" s="38">
        <v>12977</v>
      </c>
      <c r="L1101" s="38">
        <v>2725134</v>
      </c>
      <c r="M1101" s="38">
        <v>3105320</v>
      </c>
    </row>
    <row r="1102" spans="1:13" x14ac:dyDescent="0.2">
      <c r="A1102" s="42">
        <v>110901</v>
      </c>
      <c r="B1102" s="38">
        <v>27549</v>
      </c>
      <c r="C1102" s="38">
        <v>9</v>
      </c>
      <c r="D1102" s="38">
        <v>2333273</v>
      </c>
      <c r="E1102" s="38">
        <v>11966</v>
      </c>
      <c r="F1102" s="38">
        <v>9130</v>
      </c>
      <c r="G1102" s="38">
        <v>12324</v>
      </c>
      <c r="H1102" s="38">
        <v>11686</v>
      </c>
      <c r="I1102" s="38">
        <v>11686</v>
      </c>
      <c r="J1102" s="38">
        <v>2333273</v>
      </c>
      <c r="K1102" s="38">
        <v>11966</v>
      </c>
      <c r="L1102" s="38">
        <v>2333273</v>
      </c>
      <c r="M1102" s="38">
        <v>2617110</v>
      </c>
    </row>
    <row r="1103" spans="1:13" x14ac:dyDescent="0.2">
      <c r="A1103" s="42">
        <v>110902</v>
      </c>
      <c r="B1103" s="38">
        <v>27549</v>
      </c>
      <c r="C1103" s="38">
        <v>9</v>
      </c>
      <c r="D1103" s="38">
        <v>24252619</v>
      </c>
      <c r="E1103" s="38">
        <v>9418</v>
      </c>
      <c r="F1103" s="38">
        <v>9130</v>
      </c>
      <c r="G1103" s="38">
        <v>9701</v>
      </c>
      <c r="H1103" s="38">
        <v>11686</v>
      </c>
      <c r="I1103" s="38">
        <v>9701</v>
      </c>
      <c r="J1103" s="38">
        <v>24252619</v>
      </c>
      <c r="K1103" s="38">
        <v>9418</v>
      </c>
      <c r="L1103" s="38">
        <v>24980197</v>
      </c>
      <c r="M1103" s="38">
        <v>25800418</v>
      </c>
    </row>
    <row r="1104" spans="1:13" x14ac:dyDescent="0.2">
      <c r="A1104" s="42">
        <v>110905</v>
      </c>
      <c r="B1104" s="38">
        <v>27549</v>
      </c>
      <c r="C1104" s="38">
        <v>9</v>
      </c>
      <c r="D1104" s="38">
        <v>4860227</v>
      </c>
      <c r="E1104" s="38">
        <v>10946</v>
      </c>
      <c r="F1104" s="38">
        <v>9130</v>
      </c>
      <c r="G1104" s="38">
        <v>11275</v>
      </c>
      <c r="H1104" s="38">
        <v>11686</v>
      </c>
      <c r="I1104" s="38">
        <v>11275</v>
      </c>
      <c r="J1104" s="38">
        <v>4860227</v>
      </c>
      <c r="K1104" s="38">
        <v>10946</v>
      </c>
      <c r="L1104" s="38">
        <v>5006033</v>
      </c>
      <c r="M1104" s="38">
        <v>5584600</v>
      </c>
    </row>
    <row r="1105" spans="1:13" x14ac:dyDescent="0.2">
      <c r="A1105" s="42">
        <v>110906</v>
      </c>
      <c r="B1105" s="38">
        <v>27549</v>
      </c>
      <c r="C1105" s="38">
        <v>9</v>
      </c>
      <c r="D1105" s="38">
        <v>4871090</v>
      </c>
      <c r="E1105" s="38">
        <v>11941</v>
      </c>
      <c r="F1105" s="38">
        <v>9130</v>
      </c>
      <c r="G1105" s="38">
        <v>12299</v>
      </c>
      <c r="H1105" s="38">
        <v>11686</v>
      </c>
      <c r="I1105" s="38">
        <v>11686</v>
      </c>
      <c r="J1105" s="38">
        <v>4871090</v>
      </c>
      <c r="K1105" s="38">
        <v>11941</v>
      </c>
      <c r="L1105" s="38">
        <v>4871090</v>
      </c>
      <c r="M1105" s="38">
        <v>5433200</v>
      </c>
    </row>
    <row r="1106" spans="1:13" x14ac:dyDescent="0.2">
      <c r="A1106" s="42">
        <v>110907</v>
      </c>
      <c r="B1106" s="38">
        <v>27549</v>
      </c>
      <c r="C1106" s="38">
        <v>9</v>
      </c>
      <c r="D1106" s="38">
        <v>9692034</v>
      </c>
      <c r="E1106" s="38">
        <v>17215</v>
      </c>
      <c r="F1106" s="38">
        <v>9130</v>
      </c>
      <c r="G1106" s="38">
        <v>17731</v>
      </c>
      <c r="H1106" s="38">
        <v>11686</v>
      </c>
      <c r="I1106" s="38">
        <v>11686</v>
      </c>
      <c r="J1106" s="38">
        <v>6207509</v>
      </c>
      <c r="K1106" s="38">
        <v>11026</v>
      </c>
      <c r="L1106" s="38">
        <v>6579101</v>
      </c>
      <c r="M1106" s="38">
        <v>9253522</v>
      </c>
    </row>
    <row r="1107" spans="1:13" x14ac:dyDescent="0.2">
      <c r="A1107" s="42">
        <v>110908</v>
      </c>
      <c r="B1107" s="38">
        <v>27549</v>
      </c>
      <c r="C1107" s="38">
        <v>9</v>
      </c>
      <c r="D1107" s="38">
        <v>1979851</v>
      </c>
      <c r="E1107" s="38">
        <v>11182</v>
      </c>
      <c r="F1107" s="38">
        <v>9130</v>
      </c>
      <c r="G1107" s="38">
        <v>11517</v>
      </c>
      <c r="H1107" s="38">
        <v>11686</v>
      </c>
      <c r="I1107" s="38">
        <v>11517</v>
      </c>
      <c r="J1107" s="38">
        <v>1979851</v>
      </c>
      <c r="K1107" s="38">
        <v>11182</v>
      </c>
      <c r="L1107" s="38">
        <v>2039246</v>
      </c>
      <c r="M1107" s="38">
        <v>2280303</v>
      </c>
    </row>
    <row r="1108" spans="1:13" x14ac:dyDescent="0.2">
      <c r="A1108" s="42">
        <v>111801</v>
      </c>
      <c r="B1108" s="38">
        <v>27549</v>
      </c>
      <c r="C1108" s="38">
        <v>9</v>
      </c>
      <c r="D1108" s="38">
        <v>894106</v>
      </c>
      <c r="E1108" s="38">
        <v>10989</v>
      </c>
      <c r="F1108" s="38">
        <v>9130</v>
      </c>
      <c r="G1108" s="38">
        <v>11319</v>
      </c>
      <c r="H1108" s="38">
        <v>11686</v>
      </c>
      <c r="I1108" s="38">
        <v>11319</v>
      </c>
      <c r="J1108" s="38">
        <v>894106</v>
      </c>
      <c r="K1108" s="38">
        <v>10989</v>
      </c>
      <c r="L1108" s="38">
        <v>920929</v>
      </c>
      <c r="M1108" s="38">
        <v>973690</v>
      </c>
    </row>
    <row r="1109" spans="1:13" x14ac:dyDescent="0.2">
      <c r="A1109" s="42">
        <v>111901</v>
      </c>
      <c r="B1109" s="38">
        <v>27549</v>
      </c>
      <c r="C1109" s="38">
        <v>9</v>
      </c>
      <c r="D1109" s="38">
        <v>60126273</v>
      </c>
      <c r="E1109" s="38">
        <v>8575</v>
      </c>
      <c r="F1109" s="38">
        <v>9130</v>
      </c>
      <c r="G1109" s="38">
        <v>8832</v>
      </c>
      <c r="H1109" s="38">
        <v>11686</v>
      </c>
      <c r="I1109" s="38">
        <v>8832</v>
      </c>
      <c r="J1109" s="38">
        <v>60126273</v>
      </c>
      <c r="K1109" s="38">
        <v>8575</v>
      </c>
      <c r="L1109" s="38">
        <v>61930061</v>
      </c>
      <c r="M1109" s="38">
        <v>62713447</v>
      </c>
    </row>
    <row r="1110" spans="1:13" x14ac:dyDescent="0.2">
      <c r="A1110" s="42">
        <v>111902</v>
      </c>
      <c r="B1110" s="38">
        <v>27549</v>
      </c>
      <c r="C1110" s="38">
        <v>9</v>
      </c>
      <c r="D1110" s="38">
        <v>4366488</v>
      </c>
      <c r="E1110" s="38">
        <v>10968</v>
      </c>
      <c r="F1110" s="38">
        <v>9130</v>
      </c>
      <c r="G1110" s="38">
        <v>11297</v>
      </c>
      <c r="H1110" s="38">
        <v>11686</v>
      </c>
      <c r="I1110" s="38">
        <v>11297</v>
      </c>
      <c r="J1110" s="38">
        <v>4366488</v>
      </c>
      <c r="K1110" s="38">
        <v>10968</v>
      </c>
      <c r="L1110" s="38">
        <v>4497483</v>
      </c>
      <c r="M1110" s="38">
        <v>5073746</v>
      </c>
    </row>
    <row r="1111" spans="1:13" x14ac:dyDescent="0.2">
      <c r="A1111" s="42">
        <v>111903</v>
      </c>
      <c r="B1111" s="38">
        <v>27549</v>
      </c>
      <c r="C1111" s="38">
        <v>9</v>
      </c>
      <c r="D1111" s="38">
        <v>6851871</v>
      </c>
      <c r="E1111" s="38">
        <v>9386</v>
      </c>
      <c r="F1111" s="38">
        <v>9130</v>
      </c>
      <c r="G1111" s="38">
        <v>9668</v>
      </c>
      <c r="H1111" s="38">
        <v>11686</v>
      </c>
      <c r="I1111" s="38">
        <v>9668</v>
      </c>
      <c r="J1111" s="38">
        <v>6851871</v>
      </c>
      <c r="K1111" s="38">
        <v>9386</v>
      </c>
      <c r="L1111" s="38">
        <v>7057427</v>
      </c>
      <c r="M1111" s="38">
        <v>7515187</v>
      </c>
    </row>
    <row r="1112" spans="1:13" x14ac:dyDescent="0.2">
      <c r="A1112" s="42">
        <v>112901</v>
      </c>
      <c r="B1112" s="38">
        <v>27549</v>
      </c>
      <c r="C1112" s="38">
        <v>9</v>
      </c>
      <c r="D1112" s="38">
        <v>33159012</v>
      </c>
      <c r="E1112" s="38">
        <v>8184</v>
      </c>
      <c r="F1112" s="38">
        <v>9130</v>
      </c>
      <c r="G1112" s="38">
        <v>8429</v>
      </c>
      <c r="H1112" s="38">
        <v>11686</v>
      </c>
      <c r="I1112" s="38">
        <v>8429</v>
      </c>
      <c r="J1112" s="38">
        <v>33159012</v>
      </c>
      <c r="K1112" s="38">
        <v>8184</v>
      </c>
      <c r="L1112" s="38">
        <v>34153782</v>
      </c>
      <c r="M1112" s="38">
        <v>36450936</v>
      </c>
    </row>
    <row r="1113" spans="1:13" x14ac:dyDescent="0.2">
      <c r="A1113" s="42">
        <v>112905</v>
      </c>
      <c r="B1113" s="38">
        <v>27549</v>
      </c>
      <c r="C1113" s="38">
        <v>9</v>
      </c>
      <c r="D1113" s="38">
        <v>4067552</v>
      </c>
      <c r="E1113" s="38">
        <v>11790</v>
      </c>
      <c r="F1113" s="38">
        <v>9130</v>
      </c>
      <c r="G1113" s="38">
        <v>12144</v>
      </c>
      <c r="H1113" s="38">
        <v>11686</v>
      </c>
      <c r="I1113" s="38">
        <v>11686</v>
      </c>
      <c r="J1113" s="38">
        <v>4067552</v>
      </c>
      <c r="K1113" s="38">
        <v>11790</v>
      </c>
      <c r="L1113" s="38">
        <v>4067552</v>
      </c>
      <c r="M1113" s="38">
        <v>4630368</v>
      </c>
    </row>
    <row r="1114" spans="1:13" x14ac:dyDescent="0.2">
      <c r="A1114" s="42">
        <v>112906</v>
      </c>
      <c r="B1114" s="38">
        <v>27549</v>
      </c>
      <c r="C1114" s="38">
        <v>9</v>
      </c>
      <c r="D1114" s="38">
        <v>5867118</v>
      </c>
      <c r="E1114" s="38">
        <v>12250</v>
      </c>
      <c r="F1114" s="38">
        <v>9130</v>
      </c>
      <c r="G1114" s="38">
        <v>12618</v>
      </c>
      <c r="H1114" s="38">
        <v>11686</v>
      </c>
      <c r="I1114" s="38">
        <v>11686</v>
      </c>
      <c r="J1114" s="38">
        <v>5867118</v>
      </c>
      <c r="K1114" s="38">
        <v>12250</v>
      </c>
      <c r="L1114" s="38">
        <v>5867118</v>
      </c>
      <c r="M1114" s="38">
        <v>6454195</v>
      </c>
    </row>
    <row r="1115" spans="1:13" x14ac:dyDescent="0.2">
      <c r="A1115" s="42">
        <v>112907</v>
      </c>
      <c r="B1115" s="38">
        <v>27549</v>
      </c>
      <c r="C1115" s="38">
        <v>9</v>
      </c>
      <c r="D1115" s="38">
        <v>3439106</v>
      </c>
      <c r="E1115" s="38">
        <v>11731</v>
      </c>
      <c r="F1115" s="38">
        <v>9130</v>
      </c>
      <c r="G1115" s="38">
        <v>12083</v>
      </c>
      <c r="H1115" s="38">
        <v>11686</v>
      </c>
      <c r="I1115" s="38">
        <v>11686</v>
      </c>
      <c r="J1115" s="38">
        <v>3439106</v>
      </c>
      <c r="K1115" s="38">
        <v>11731</v>
      </c>
      <c r="L1115" s="38">
        <v>3439106</v>
      </c>
      <c r="M1115" s="38">
        <v>4018764</v>
      </c>
    </row>
    <row r="1116" spans="1:13" x14ac:dyDescent="0.2">
      <c r="A1116" s="42">
        <v>112908</v>
      </c>
      <c r="B1116" s="38">
        <v>27549</v>
      </c>
      <c r="C1116" s="38">
        <v>9</v>
      </c>
      <c r="D1116" s="38">
        <v>7336634</v>
      </c>
      <c r="E1116" s="38">
        <v>10652</v>
      </c>
      <c r="F1116" s="38">
        <v>9130</v>
      </c>
      <c r="G1116" s="38">
        <v>10972</v>
      </c>
      <c r="H1116" s="38">
        <v>11686</v>
      </c>
      <c r="I1116" s="38">
        <v>10972</v>
      </c>
      <c r="J1116" s="38">
        <v>7336634</v>
      </c>
      <c r="K1116" s="38">
        <v>10652</v>
      </c>
      <c r="L1116" s="38">
        <v>7556733</v>
      </c>
      <c r="M1116" s="38">
        <v>8033891</v>
      </c>
    </row>
    <row r="1117" spans="1:13" x14ac:dyDescent="0.2">
      <c r="A1117" s="42">
        <v>112909</v>
      </c>
      <c r="B1117" s="38">
        <v>27549</v>
      </c>
      <c r="C1117" s="38">
        <v>9</v>
      </c>
      <c r="D1117" s="38">
        <v>2580344</v>
      </c>
      <c r="E1117" s="38">
        <v>11616</v>
      </c>
      <c r="F1117" s="38">
        <v>9130</v>
      </c>
      <c r="G1117" s="38">
        <v>11964</v>
      </c>
      <c r="H1117" s="38">
        <v>11686</v>
      </c>
      <c r="I1117" s="38">
        <v>11686</v>
      </c>
      <c r="J1117" s="38">
        <v>2580344</v>
      </c>
      <c r="K1117" s="38">
        <v>11616</v>
      </c>
      <c r="L1117" s="38">
        <v>2595929</v>
      </c>
      <c r="M1117" s="38">
        <v>2629446</v>
      </c>
    </row>
    <row r="1118" spans="1:13" x14ac:dyDescent="0.2">
      <c r="A1118" s="42">
        <v>112910</v>
      </c>
      <c r="B1118" s="38">
        <v>27549</v>
      </c>
      <c r="C1118" s="38">
        <v>9</v>
      </c>
      <c r="D1118" s="38">
        <v>2690067</v>
      </c>
      <c r="E1118" s="38">
        <v>12512</v>
      </c>
      <c r="F1118" s="38">
        <v>9130</v>
      </c>
      <c r="G1118" s="38">
        <v>12887</v>
      </c>
      <c r="H1118" s="38">
        <v>11686</v>
      </c>
      <c r="I1118" s="38">
        <v>11686</v>
      </c>
      <c r="J1118" s="38">
        <v>2690067</v>
      </c>
      <c r="K1118" s="38">
        <v>12512</v>
      </c>
      <c r="L1118" s="38">
        <v>2690067</v>
      </c>
      <c r="M1118" s="38">
        <v>2985270</v>
      </c>
    </row>
    <row r="1119" spans="1:13" x14ac:dyDescent="0.2">
      <c r="A1119" s="42">
        <v>113901</v>
      </c>
      <c r="B1119" s="38">
        <v>27549</v>
      </c>
      <c r="C1119" s="38">
        <v>9</v>
      </c>
      <c r="D1119" s="38">
        <v>11929631</v>
      </c>
      <c r="E1119" s="38">
        <v>9699</v>
      </c>
      <c r="F1119" s="38">
        <v>9130</v>
      </c>
      <c r="G1119" s="38">
        <v>9990</v>
      </c>
      <c r="H1119" s="38">
        <v>11686</v>
      </c>
      <c r="I1119" s="38">
        <v>9990</v>
      </c>
      <c r="J1119" s="38">
        <v>11929631</v>
      </c>
      <c r="K1119" s="38">
        <v>9699</v>
      </c>
      <c r="L1119" s="38">
        <v>12287519</v>
      </c>
      <c r="M1119" s="38">
        <v>13084401</v>
      </c>
    </row>
    <row r="1120" spans="1:13" x14ac:dyDescent="0.2">
      <c r="A1120" s="42">
        <v>113902</v>
      </c>
      <c r="B1120" s="38">
        <v>27549</v>
      </c>
      <c r="C1120" s="38">
        <v>9</v>
      </c>
      <c r="D1120" s="38">
        <v>5583437</v>
      </c>
      <c r="E1120" s="38">
        <v>10842</v>
      </c>
      <c r="F1120" s="38">
        <v>9130</v>
      </c>
      <c r="G1120" s="38">
        <v>11167</v>
      </c>
      <c r="H1120" s="38">
        <v>11686</v>
      </c>
      <c r="I1120" s="38">
        <v>11167</v>
      </c>
      <c r="J1120" s="38">
        <v>5583437</v>
      </c>
      <c r="K1120" s="38">
        <v>10842</v>
      </c>
      <c r="L1120" s="38">
        <v>5750940</v>
      </c>
      <c r="M1120" s="38">
        <v>6147592</v>
      </c>
    </row>
    <row r="1121" spans="1:13" x14ac:dyDescent="0.2">
      <c r="A1121" s="42">
        <v>113903</v>
      </c>
      <c r="B1121" s="38">
        <v>27549</v>
      </c>
      <c r="C1121" s="38">
        <v>9</v>
      </c>
      <c r="D1121" s="38">
        <v>6140942</v>
      </c>
      <c r="E1121" s="38">
        <v>11924</v>
      </c>
      <c r="F1121" s="38">
        <v>9130</v>
      </c>
      <c r="G1121" s="38">
        <v>12282</v>
      </c>
      <c r="H1121" s="38">
        <v>11686</v>
      </c>
      <c r="I1121" s="38">
        <v>11686</v>
      </c>
      <c r="J1121" s="38">
        <v>6140942</v>
      </c>
      <c r="K1121" s="38">
        <v>11924</v>
      </c>
      <c r="L1121" s="38">
        <v>6140942</v>
      </c>
      <c r="M1121" s="38">
        <v>5901983</v>
      </c>
    </row>
    <row r="1122" spans="1:13" x14ac:dyDescent="0.2">
      <c r="A1122" s="42">
        <v>113905</v>
      </c>
      <c r="B1122" s="38">
        <v>27549</v>
      </c>
      <c r="C1122" s="38">
        <v>9</v>
      </c>
      <c r="D1122" s="38">
        <v>4631195</v>
      </c>
      <c r="E1122" s="38">
        <v>11160</v>
      </c>
      <c r="F1122" s="38">
        <v>9130</v>
      </c>
      <c r="G1122" s="38">
        <v>11494</v>
      </c>
      <c r="H1122" s="38">
        <v>11686</v>
      </c>
      <c r="I1122" s="38">
        <v>11494</v>
      </c>
      <c r="J1122" s="38">
        <v>4631195</v>
      </c>
      <c r="K1122" s="38">
        <v>11160</v>
      </c>
      <c r="L1122" s="38">
        <v>4770131</v>
      </c>
      <c r="M1122" s="38">
        <v>4854712</v>
      </c>
    </row>
    <row r="1123" spans="1:13" x14ac:dyDescent="0.2">
      <c r="A1123" s="42">
        <v>113906</v>
      </c>
      <c r="B1123" s="38">
        <v>27549</v>
      </c>
      <c r="C1123" s="38">
        <v>9</v>
      </c>
      <c r="D1123" s="38">
        <v>2782171</v>
      </c>
      <c r="E1123" s="38">
        <v>11658</v>
      </c>
      <c r="F1123" s="38">
        <v>9130</v>
      </c>
      <c r="G1123" s="38">
        <v>12007</v>
      </c>
      <c r="H1123" s="38">
        <v>11686</v>
      </c>
      <c r="I1123" s="38">
        <v>11686</v>
      </c>
      <c r="J1123" s="38">
        <v>2782171</v>
      </c>
      <c r="K1123" s="38">
        <v>11658</v>
      </c>
      <c r="L1123" s="38">
        <v>2788884</v>
      </c>
      <c r="M1123" s="38">
        <v>2879780</v>
      </c>
    </row>
    <row r="1124" spans="1:13" x14ac:dyDescent="0.2">
      <c r="A1124" s="42">
        <v>114901</v>
      </c>
      <c r="B1124" s="38">
        <v>27549</v>
      </c>
      <c r="C1124" s="38">
        <v>9</v>
      </c>
      <c r="D1124" s="38">
        <v>35214425</v>
      </c>
      <c r="E1124" s="38">
        <v>9517</v>
      </c>
      <c r="F1124" s="38">
        <v>9130</v>
      </c>
      <c r="G1124" s="38">
        <v>9803</v>
      </c>
      <c r="H1124" s="38">
        <v>11686</v>
      </c>
      <c r="I1124" s="38">
        <v>9803</v>
      </c>
      <c r="J1124" s="38">
        <v>35214425</v>
      </c>
      <c r="K1124" s="38">
        <v>9517</v>
      </c>
      <c r="L1124" s="38">
        <v>36270858</v>
      </c>
      <c r="M1124" s="38">
        <v>31786459</v>
      </c>
    </row>
    <row r="1125" spans="1:13" x14ac:dyDescent="0.2">
      <c r="A1125" s="42">
        <v>114902</v>
      </c>
      <c r="B1125" s="38">
        <v>27549</v>
      </c>
      <c r="C1125" s="38">
        <v>9</v>
      </c>
      <c r="D1125" s="38">
        <v>10573157</v>
      </c>
      <c r="E1125" s="38">
        <v>10356</v>
      </c>
      <c r="F1125" s="38">
        <v>9130</v>
      </c>
      <c r="G1125" s="38">
        <v>10666</v>
      </c>
      <c r="H1125" s="38">
        <v>11686</v>
      </c>
      <c r="I1125" s="38">
        <v>10666</v>
      </c>
      <c r="J1125" s="38">
        <v>10573157</v>
      </c>
      <c r="K1125" s="38">
        <v>10356</v>
      </c>
      <c r="L1125" s="38">
        <v>10890352</v>
      </c>
      <c r="M1125" s="38">
        <v>9776480</v>
      </c>
    </row>
    <row r="1126" spans="1:13" x14ac:dyDescent="0.2">
      <c r="A1126" s="42">
        <v>114904</v>
      </c>
      <c r="B1126" s="38">
        <v>27549</v>
      </c>
      <c r="C1126" s="38">
        <v>9</v>
      </c>
      <c r="D1126" s="38">
        <v>7477825</v>
      </c>
      <c r="E1126" s="38">
        <v>9682</v>
      </c>
      <c r="F1126" s="38">
        <v>9130</v>
      </c>
      <c r="G1126" s="38">
        <v>9972</v>
      </c>
      <c r="H1126" s="38">
        <v>11686</v>
      </c>
      <c r="I1126" s="38">
        <v>9972</v>
      </c>
      <c r="J1126" s="38">
        <v>7477825</v>
      </c>
      <c r="K1126" s="38">
        <v>9682</v>
      </c>
      <c r="L1126" s="38">
        <v>7702159</v>
      </c>
      <c r="M1126" s="38">
        <v>7636485</v>
      </c>
    </row>
    <row r="1127" spans="1:13" x14ac:dyDescent="0.2">
      <c r="A1127" s="42">
        <v>115901</v>
      </c>
      <c r="B1127" s="38">
        <v>27549</v>
      </c>
      <c r="C1127" s="38">
        <v>9</v>
      </c>
      <c r="D1127" s="38">
        <v>4534771</v>
      </c>
      <c r="E1127" s="38">
        <v>12757</v>
      </c>
      <c r="F1127" s="38">
        <v>9130</v>
      </c>
      <c r="G1127" s="38">
        <v>13140</v>
      </c>
      <c r="H1127" s="38">
        <v>11686</v>
      </c>
      <c r="I1127" s="38">
        <v>11686</v>
      </c>
      <c r="J1127" s="38">
        <v>4534771</v>
      </c>
      <c r="K1127" s="38">
        <v>12757</v>
      </c>
      <c r="L1127" s="38">
        <v>4534771</v>
      </c>
      <c r="M1127" s="38">
        <v>4733831</v>
      </c>
    </row>
    <row r="1128" spans="1:13" x14ac:dyDescent="0.2">
      <c r="A1128" s="42">
        <v>115902</v>
      </c>
      <c r="B1128" s="38">
        <v>27549</v>
      </c>
      <c r="C1128" s="38">
        <v>9</v>
      </c>
      <c r="D1128" s="38">
        <v>1654006</v>
      </c>
      <c r="E1128" s="38">
        <v>16016</v>
      </c>
      <c r="F1128" s="38">
        <v>9130</v>
      </c>
      <c r="G1128" s="38">
        <v>16497</v>
      </c>
      <c r="H1128" s="38">
        <v>11686</v>
      </c>
      <c r="I1128" s="38">
        <v>11686</v>
      </c>
      <c r="J1128" s="38">
        <v>1654006</v>
      </c>
      <c r="K1128" s="38">
        <v>16016</v>
      </c>
      <c r="L1128" s="38">
        <v>1654006</v>
      </c>
      <c r="M1128" s="38">
        <v>2009875</v>
      </c>
    </row>
    <row r="1129" spans="1:13" x14ac:dyDescent="0.2">
      <c r="A1129" s="42">
        <v>115903</v>
      </c>
      <c r="B1129" s="38">
        <v>27549</v>
      </c>
      <c r="C1129" s="38">
        <v>9</v>
      </c>
      <c r="D1129" s="38">
        <v>1508429</v>
      </c>
      <c r="E1129" s="38">
        <v>31375</v>
      </c>
      <c r="F1129" s="38">
        <v>9130</v>
      </c>
      <c r="G1129" s="38">
        <v>32316</v>
      </c>
      <c r="H1129" s="38">
        <v>11686</v>
      </c>
      <c r="I1129" s="38">
        <v>11686</v>
      </c>
      <c r="J1129" s="38">
        <v>1508429</v>
      </c>
      <c r="K1129" s="38">
        <v>31375</v>
      </c>
      <c r="L1129" s="38">
        <v>1508429</v>
      </c>
      <c r="M1129" s="38">
        <v>1490183</v>
      </c>
    </row>
    <row r="1130" spans="1:13" x14ac:dyDescent="0.2">
      <c r="A1130" s="42">
        <v>116901</v>
      </c>
      <c r="B1130" s="38">
        <v>27549</v>
      </c>
      <c r="C1130" s="38">
        <v>9</v>
      </c>
      <c r="D1130" s="38">
        <v>16943511</v>
      </c>
      <c r="E1130" s="38">
        <v>9356</v>
      </c>
      <c r="F1130" s="38">
        <v>9130</v>
      </c>
      <c r="G1130" s="38">
        <v>9637</v>
      </c>
      <c r="H1130" s="38">
        <v>11686</v>
      </c>
      <c r="I1130" s="38">
        <v>9637</v>
      </c>
      <c r="J1130" s="38">
        <v>16943511</v>
      </c>
      <c r="K1130" s="38">
        <v>9356</v>
      </c>
      <c r="L1130" s="38">
        <v>17451816</v>
      </c>
      <c r="M1130" s="38">
        <v>17534778</v>
      </c>
    </row>
    <row r="1131" spans="1:13" x14ac:dyDescent="0.2">
      <c r="A1131" s="42">
        <v>116902</v>
      </c>
      <c r="B1131" s="38">
        <v>27549</v>
      </c>
      <c r="C1131" s="38">
        <v>9</v>
      </c>
      <c r="D1131" s="38">
        <v>5731038</v>
      </c>
      <c r="E1131" s="38">
        <v>12065</v>
      </c>
      <c r="F1131" s="38">
        <v>9130</v>
      </c>
      <c r="G1131" s="38">
        <v>12427</v>
      </c>
      <c r="H1131" s="38">
        <v>11686</v>
      </c>
      <c r="I1131" s="38">
        <v>11686</v>
      </c>
      <c r="J1131" s="38">
        <v>5731038</v>
      </c>
      <c r="K1131" s="38">
        <v>12065</v>
      </c>
      <c r="L1131" s="38">
        <v>5731038</v>
      </c>
      <c r="M1131" s="38">
        <v>6161061</v>
      </c>
    </row>
    <row r="1132" spans="1:13" x14ac:dyDescent="0.2">
      <c r="A1132" s="42">
        <v>116903</v>
      </c>
      <c r="B1132" s="38">
        <v>27549</v>
      </c>
      <c r="C1132" s="38">
        <v>9</v>
      </c>
      <c r="D1132" s="38">
        <v>14100830</v>
      </c>
      <c r="E1132" s="38">
        <v>10088</v>
      </c>
      <c r="F1132" s="38">
        <v>9130</v>
      </c>
      <c r="G1132" s="38">
        <v>10391</v>
      </c>
      <c r="H1132" s="38">
        <v>11686</v>
      </c>
      <c r="I1132" s="38">
        <v>10391</v>
      </c>
      <c r="J1132" s="38">
        <v>14100830</v>
      </c>
      <c r="K1132" s="38">
        <v>10088</v>
      </c>
      <c r="L1132" s="38">
        <v>14523855</v>
      </c>
      <c r="M1132" s="38">
        <v>15687217</v>
      </c>
    </row>
    <row r="1133" spans="1:13" x14ac:dyDescent="0.2">
      <c r="A1133" s="42">
        <v>116905</v>
      </c>
      <c r="B1133" s="38">
        <v>27549</v>
      </c>
      <c r="C1133" s="38">
        <v>9</v>
      </c>
      <c r="D1133" s="38">
        <v>46143952</v>
      </c>
      <c r="E1133" s="38">
        <v>9083</v>
      </c>
      <c r="F1133" s="38">
        <v>9130</v>
      </c>
      <c r="G1133" s="38">
        <v>9356</v>
      </c>
      <c r="H1133" s="38">
        <v>11686</v>
      </c>
      <c r="I1133" s="38">
        <v>9356</v>
      </c>
      <c r="J1133" s="38">
        <v>46143952</v>
      </c>
      <c r="K1133" s="38">
        <v>9083</v>
      </c>
      <c r="L1133" s="38">
        <v>47528270</v>
      </c>
      <c r="M1133" s="38">
        <v>48933985</v>
      </c>
    </row>
    <row r="1134" spans="1:13" x14ac:dyDescent="0.2">
      <c r="A1134" s="42">
        <v>116906</v>
      </c>
      <c r="B1134" s="38">
        <v>27549</v>
      </c>
      <c r="C1134" s="38">
        <v>9</v>
      </c>
      <c r="D1134" s="38">
        <v>9970374</v>
      </c>
      <c r="E1134" s="38">
        <v>10332</v>
      </c>
      <c r="F1134" s="38">
        <v>9130</v>
      </c>
      <c r="G1134" s="38">
        <v>10642</v>
      </c>
      <c r="H1134" s="38">
        <v>11686</v>
      </c>
      <c r="I1134" s="38">
        <v>10642</v>
      </c>
      <c r="J1134" s="38">
        <v>9970374</v>
      </c>
      <c r="K1134" s="38">
        <v>10332</v>
      </c>
      <c r="L1134" s="38">
        <v>10269485</v>
      </c>
      <c r="M1134" s="38">
        <v>10596585</v>
      </c>
    </row>
    <row r="1135" spans="1:13" x14ac:dyDescent="0.2">
      <c r="A1135" s="42">
        <v>116908</v>
      </c>
      <c r="B1135" s="38">
        <v>27549</v>
      </c>
      <c r="C1135" s="38">
        <v>9</v>
      </c>
      <c r="D1135" s="38">
        <v>24027247</v>
      </c>
      <c r="E1135" s="38">
        <v>9970</v>
      </c>
      <c r="F1135" s="38">
        <v>9130</v>
      </c>
      <c r="G1135" s="38">
        <v>10269</v>
      </c>
      <c r="H1135" s="38">
        <v>11686</v>
      </c>
      <c r="I1135" s="38">
        <v>10269</v>
      </c>
      <c r="J1135" s="38">
        <v>24027247</v>
      </c>
      <c r="K1135" s="38">
        <v>9970</v>
      </c>
      <c r="L1135" s="38">
        <v>24748064</v>
      </c>
      <c r="M1135" s="38">
        <v>25164725</v>
      </c>
    </row>
    <row r="1136" spans="1:13" x14ac:dyDescent="0.2">
      <c r="A1136" s="42">
        <v>116909</v>
      </c>
      <c r="B1136" s="38">
        <v>27549</v>
      </c>
      <c r="C1136" s="38">
        <v>9</v>
      </c>
      <c r="D1136" s="38">
        <v>7394744</v>
      </c>
      <c r="E1136" s="38">
        <v>11433</v>
      </c>
      <c r="F1136" s="38">
        <v>9130</v>
      </c>
      <c r="G1136" s="38">
        <v>11776</v>
      </c>
      <c r="H1136" s="38">
        <v>11686</v>
      </c>
      <c r="I1136" s="38">
        <v>11686</v>
      </c>
      <c r="J1136" s="38">
        <v>7394744</v>
      </c>
      <c r="K1136" s="38">
        <v>11433</v>
      </c>
      <c r="L1136" s="38">
        <v>7558090</v>
      </c>
      <c r="M1136" s="38">
        <v>8080965</v>
      </c>
    </row>
    <row r="1137" spans="1:13" x14ac:dyDescent="0.2">
      <c r="A1137" s="42">
        <v>116910</v>
      </c>
      <c r="B1137" s="38">
        <v>27549</v>
      </c>
      <c r="C1137" s="38">
        <v>9</v>
      </c>
      <c r="D1137" s="38">
        <v>3434657</v>
      </c>
      <c r="E1137" s="38">
        <v>13210</v>
      </c>
      <c r="F1137" s="38">
        <v>9130</v>
      </c>
      <c r="G1137" s="38">
        <v>13607</v>
      </c>
      <c r="H1137" s="38">
        <v>11686</v>
      </c>
      <c r="I1137" s="38">
        <v>11686</v>
      </c>
      <c r="J1137" s="38">
        <v>3434657</v>
      </c>
      <c r="K1137" s="38">
        <v>13210</v>
      </c>
      <c r="L1137" s="38">
        <v>3434657</v>
      </c>
      <c r="M1137" s="38">
        <v>3621770</v>
      </c>
    </row>
    <row r="1138" spans="1:13" x14ac:dyDescent="0.2">
      <c r="A1138" s="42">
        <v>116915</v>
      </c>
      <c r="B1138" s="38">
        <v>27549</v>
      </c>
      <c r="C1138" s="38">
        <v>9</v>
      </c>
      <c r="D1138" s="38">
        <v>7219559</v>
      </c>
      <c r="E1138" s="38">
        <v>10540</v>
      </c>
      <c r="F1138" s="38">
        <v>9130</v>
      </c>
      <c r="G1138" s="38">
        <v>10856</v>
      </c>
      <c r="H1138" s="38">
        <v>11686</v>
      </c>
      <c r="I1138" s="38">
        <v>10856</v>
      </c>
      <c r="J1138" s="38">
        <v>7219559</v>
      </c>
      <c r="K1138" s="38">
        <v>10540</v>
      </c>
      <c r="L1138" s="38">
        <v>7436146</v>
      </c>
      <c r="M1138" s="38">
        <v>7810219</v>
      </c>
    </row>
    <row r="1139" spans="1:13" x14ac:dyDescent="0.2">
      <c r="A1139" s="42">
        <v>116916</v>
      </c>
      <c r="B1139" s="38">
        <v>27549</v>
      </c>
      <c r="C1139" s="38">
        <v>9</v>
      </c>
      <c r="D1139" s="38">
        <v>6026605</v>
      </c>
      <c r="E1139" s="38">
        <v>11783</v>
      </c>
      <c r="F1139" s="38">
        <v>9130</v>
      </c>
      <c r="G1139" s="38">
        <v>12136</v>
      </c>
      <c r="H1139" s="38">
        <v>11686</v>
      </c>
      <c r="I1139" s="38">
        <v>11686</v>
      </c>
      <c r="J1139" s="38">
        <v>6026605</v>
      </c>
      <c r="K1139" s="38">
        <v>11783</v>
      </c>
      <c r="L1139" s="38">
        <v>6026605</v>
      </c>
      <c r="M1139" s="38">
        <v>6830260</v>
      </c>
    </row>
    <row r="1140" spans="1:13" x14ac:dyDescent="0.2">
      <c r="A1140" s="42">
        <v>117901</v>
      </c>
      <c r="B1140" s="38">
        <v>27549</v>
      </c>
      <c r="C1140" s="38">
        <v>9</v>
      </c>
      <c r="D1140" s="38">
        <v>19716233</v>
      </c>
      <c r="E1140" s="38">
        <v>8298</v>
      </c>
      <c r="F1140" s="38">
        <v>9130</v>
      </c>
      <c r="G1140" s="38">
        <v>8547</v>
      </c>
      <c r="H1140" s="38">
        <v>11686</v>
      </c>
      <c r="I1140" s="38">
        <v>8547</v>
      </c>
      <c r="J1140" s="38">
        <v>19716233</v>
      </c>
      <c r="K1140" s="38">
        <v>8298</v>
      </c>
      <c r="L1140" s="38">
        <v>20307720</v>
      </c>
      <c r="M1140" s="38">
        <v>21628325</v>
      </c>
    </row>
    <row r="1141" spans="1:13" x14ac:dyDescent="0.2">
      <c r="A1141" s="42">
        <v>117903</v>
      </c>
      <c r="B1141" s="38">
        <v>27549</v>
      </c>
      <c r="C1141" s="38">
        <v>9</v>
      </c>
      <c r="D1141" s="38">
        <v>7271927</v>
      </c>
      <c r="E1141" s="38">
        <v>11102</v>
      </c>
      <c r="F1141" s="38">
        <v>9130</v>
      </c>
      <c r="G1141" s="38">
        <v>11435</v>
      </c>
      <c r="H1141" s="38">
        <v>11686</v>
      </c>
      <c r="I1141" s="38">
        <v>11435</v>
      </c>
      <c r="J1141" s="38">
        <v>7271927</v>
      </c>
      <c r="K1141" s="38">
        <v>11102</v>
      </c>
      <c r="L1141" s="38">
        <v>7490085</v>
      </c>
      <c r="M1141" s="38">
        <v>8083032</v>
      </c>
    </row>
    <row r="1142" spans="1:13" x14ac:dyDescent="0.2">
      <c r="A1142" s="42">
        <v>117904</v>
      </c>
      <c r="B1142" s="38">
        <v>27549</v>
      </c>
      <c r="C1142" s="38">
        <v>9</v>
      </c>
      <c r="D1142" s="38">
        <v>6490468</v>
      </c>
      <c r="E1142" s="38">
        <v>10141</v>
      </c>
      <c r="F1142" s="38">
        <v>9130</v>
      </c>
      <c r="G1142" s="38">
        <v>10446</v>
      </c>
      <c r="H1142" s="38">
        <v>11686</v>
      </c>
      <c r="I1142" s="38">
        <v>10446</v>
      </c>
      <c r="J1142" s="38">
        <v>6490468</v>
      </c>
      <c r="K1142" s="38">
        <v>10141</v>
      </c>
      <c r="L1142" s="38">
        <v>6685182</v>
      </c>
      <c r="M1142" s="38">
        <v>7059554</v>
      </c>
    </row>
    <row r="1143" spans="1:13" x14ac:dyDescent="0.2">
      <c r="A1143" s="42">
        <v>117907</v>
      </c>
      <c r="B1143" s="38">
        <v>27549</v>
      </c>
      <c r="C1143" s="38">
        <v>9</v>
      </c>
      <c r="D1143" s="38">
        <v>974099</v>
      </c>
      <c r="E1143" s="38">
        <v>10823</v>
      </c>
      <c r="F1143" s="38">
        <v>9130</v>
      </c>
      <c r="G1143" s="38">
        <v>11148</v>
      </c>
      <c r="H1143" s="38">
        <v>11686</v>
      </c>
      <c r="I1143" s="38">
        <v>11148</v>
      </c>
      <c r="J1143" s="38">
        <v>974099</v>
      </c>
      <c r="K1143" s="38">
        <v>10823</v>
      </c>
      <c r="L1143" s="38">
        <v>1003322</v>
      </c>
      <c r="M1143" s="38">
        <v>1102208</v>
      </c>
    </row>
    <row r="1144" spans="1:13" x14ac:dyDescent="0.2">
      <c r="A1144" s="42">
        <v>118902</v>
      </c>
      <c r="B1144" s="38">
        <v>27549</v>
      </c>
      <c r="C1144" s="38">
        <v>9</v>
      </c>
      <c r="D1144" s="38">
        <v>4038087</v>
      </c>
      <c r="E1144" s="38">
        <v>15591</v>
      </c>
      <c r="F1144" s="38">
        <v>9130</v>
      </c>
      <c r="G1144" s="38">
        <v>16059</v>
      </c>
      <c r="H1144" s="38">
        <v>11686</v>
      </c>
      <c r="I1144" s="38">
        <v>11686</v>
      </c>
      <c r="J1144" s="38">
        <v>4038087</v>
      </c>
      <c r="K1144" s="38">
        <v>15591</v>
      </c>
      <c r="L1144" s="38">
        <v>4038087</v>
      </c>
      <c r="M1144" s="38">
        <v>3766605</v>
      </c>
    </row>
    <row r="1145" spans="1:13" x14ac:dyDescent="0.2">
      <c r="A1145" s="42">
        <v>119901</v>
      </c>
      <c r="B1145" s="38">
        <v>27549</v>
      </c>
      <c r="C1145" s="38">
        <v>9</v>
      </c>
      <c r="D1145" s="38">
        <v>2534729</v>
      </c>
      <c r="E1145" s="38">
        <v>10542</v>
      </c>
      <c r="F1145" s="38">
        <v>9130</v>
      </c>
      <c r="G1145" s="38">
        <v>10858</v>
      </c>
      <c r="H1145" s="38">
        <v>11686</v>
      </c>
      <c r="I1145" s="38">
        <v>10858</v>
      </c>
      <c r="J1145" s="38">
        <v>2534729</v>
      </c>
      <c r="K1145" s="38">
        <v>10542</v>
      </c>
      <c r="L1145" s="38">
        <v>2610770</v>
      </c>
      <c r="M1145" s="38">
        <v>2821422</v>
      </c>
    </row>
    <row r="1146" spans="1:13" x14ac:dyDescent="0.2">
      <c r="A1146" s="42">
        <v>119902</v>
      </c>
      <c r="B1146" s="38">
        <v>27549</v>
      </c>
      <c r="C1146" s="38">
        <v>9</v>
      </c>
      <c r="D1146" s="38">
        <v>10562026</v>
      </c>
      <c r="E1146" s="38">
        <v>10117</v>
      </c>
      <c r="F1146" s="38">
        <v>9130</v>
      </c>
      <c r="G1146" s="38">
        <v>10420</v>
      </c>
      <c r="H1146" s="38">
        <v>11686</v>
      </c>
      <c r="I1146" s="38">
        <v>10420</v>
      </c>
      <c r="J1146" s="38">
        <v>10562026</v>
      </c>
      <c r="K1146" s="38">
        <v>10117</v>
      </c>
      <c r="L1146" s="38">
        <v>10878886</v>
      </c>
      <c r="M1146" s="38">
        <v>10934991</v>
      </c>
    </row>
    <row r="1147" spans="1:13" x14ac:dyDescent="0.2">
      <c r="A1147" s="42">
        <v>119903</v>
      </c>
      <c r="B1147" s="38">
        <v>27549</v>
      </c>
      <c r="C1147" s="38">
        <v>9</v>
      </c>
      <c r="D1147" s="38">
        <v>3264142</v>
      </c>
      <c r="E1147" s="38">
        <v>10529</v>
      </c>
      <c r="F1147" s="38">
        <v>9130</v>
      </c>
      <c r="G1147" s="38">
        <v>10845</v>
      </c>
      <c r="H1147" s="38">
        <v>11686</v>
      </c>
      <c r="I1147" s="38">
        <v>10845</v>
      </c>
      <c r="J1147" s="38">
        <v>3264142</v>
      </c>
      <c r="K1147" s="38">
        <v>10529</v>
      </c>
      <c r="L1147" s="38">
        <v>3362067</v>
      </c>
      <c r="M1147" s="38">
        <v>3589047</v>
      </c>
    </row>
    <row r="1148" spans="1:13" x14ac:dyDescent="0.2">
      <c r="A1148" s="42">
        <v>120901</v>
      </c>
      <c r="B1148" s="38">
        <v>27549</v>
      </c>
      <c r="C1148" s="38">
        <v>9</v>
      </c>
      <c r="D1148" s="38">
        <v>13272484</v>
      </c>
      <c r="E1148" s="38">
        <v>9265</v>
      </c>
      <c r="F1148" s="38">
        <v>9130</v>
      </c>
      <c r="G1148" s="38">
        <v>9543</v>
      </c>
      <c r="H1148" s="38">
        <v>11686</v>
      </c>
      <c r="I1148" s="38">
        <v>9543</v>
      </c>
      <c r="J1148" s="38">
        <v>13272484</v>
      </c>
      <c r="K1148" s="38">
        <v>9265</v>
      </c>
      <c r="L1148" s="38">
        <v>13670659</v>
      </c>
      <c r="M1148" s="38">
        <v>13574940</v>
      </c>
    </row>
    <row r="1149" spans="1:13" x14ac:dyDescent="0.2">
      <c r="A1149" s="42">
        <v>120902</v>
      </c>
      <c r="B1149" s="38">
        <v>27549</v>
      </c>
      <c r="C1149" s="38">
        <v>9</v>
      </c>
      <c r="D1149" s="38">
        <v>7555170</v>
      </c>
      <c r="E1149" s="38">
        <v>10190</v>
      </c>
      <c r="F1149" s="38">
        <v>9130</v>
      </c>
      <c r="G1149" s="38">
        <v>10495</v>
      </c>
      <c r="H1149" s="38">
        <v>11686</v>
      </c>
      <c r="I1149" s="38">
        <v>10495</v>
      </c>
      <c r="J1149" s="38">
        <v>7555170</v>
      </c>
      <c r="K1149" s="38">
        <v>10190</v>
      </c>
      <c r="L1149" s="38">
        <v>7781825</v>
      </c>
      <c r="M1149" s="38">
        <v>8169784</v>
      </c>
    </row>
    <row r="1150" spans="1:13" x14ac:dyDescent="0.2">
      <c r="A1150" s="42">
        <v>120905</v>
      </c>
      <c r="B1150" s="38">
        <v>27549</v>
      </c>
      <c r="C1150" s="38">
        <v>9</v>
      </c>
      <c r="D1150" s="38">
        <v>11433887</v>
      </c>
      <c r="E1150" s="38">
        <v>10301</v>
      </c>
      <c r="F1150" s="38">
        <v>9130</v>
      </c>
      <c r="G1150" s="38">
        <v>10610</v>
      </c>
      <c r="H1150" s="38">
        <v>11686</v>
      </c>
      <c r="I1150" s="38">
        <v>10610</v>
      </c>
      <c r="J1150" s="38">
        <v>11433887</v>
      </c>
      <c r="K1150" s="38">
        <v>10301</v>
      </c>
      <c r="L1150" s="38">
        <v>11776904</v>
      </c>
      <c r="M1150" s="38">
        <v>11078556</v>
      </c>
    </row>
    <row r="1151" spans="1:13" x14ac:dyDescent="0.2">
      <c r="A1151" s="42">
        <v>121902</v>
      </c>
      <c r="B1151" s="38">
        <v>27549</v>
      </c>
      <c r="C1151" s="38">
        <v>9</v>
      </c>
      <c r="D1151" s="38">
        <v>3946384</v>
      </c>
      <c r="E1151" s="38">
        <v>10385</v>
      </c>
      <c r="F1151" s="38">
        <v>9130</v>
      </c>
      <c r="G1151" s="38">
        <v>10697</v>
      </c>
      <c r="H1151" s="38">
        <v>11686</v>
      </c>
      <c r="I1151" s="38">
        <v>10697</v>
      </c>
      <c r="J1151" s="38">
        <v>3946384</v>
      </c>
      <c r="K1151" s="38">
        <v>10385</v>
      </c>
      <c r="L1151" s="38">
        <v>4064776</v>
      </c>
      <c r="M1151" s="38">
        <v>4361268</v>
      </c>
    </row>
    <row r="1152" spans="1:13" x14ac:dyDescent="0.2">
      <c r="A1152" s="42">
        <v>121903</v>
      </c>
      <c r="B1152" s="38">
        <v>27549</v>
      </c>
      <c r="C1152" s="38">
        <v>9</v>
      </c>
      <c r="D1152" s="38">
        <v>13877756</v>
      </c>
      <c r="E1152" s="38">
        <v>9842</v>
      </c>
      <c r="F1152" s="38">
        <v>9130</v>
      </c>
      <c r="G1152" s="38">
        <v>10138</v>
      </c>
      <c r="H1152" s="38">
        <v>11686</v>
      </c>
      <c r="I1152" s="38">
        <v>10138</v>
      </c>
      <c r="J1152" s="38">
        <v>13877756</v>
      </c>
      <c r="K1152" s="38">
        <v>9842</v>
      </c>
      <c r="L1152" s="38">
        <v>14294088</v>
      </c>
      <c r="M1152" s="38">
        <v>14841733</v>
      </c>
    </row>
    <row r="1153" spans="1:13" x14ac:dyDescent="0.2">
      <c r="A1153" s="42">
        <v>121904</v>
      </c>
      <c r="B1153" s="38">
        <v>27549</v>
      </c>
      <c r="C1153" s="38">
        <v>9</v>
      </c>
      <c r="D1153" s="38">
        <v>23179749</v>
      </c>
      <c r="E1153" s="38">
        <v>10325</v>
      </c>
      <c r="F1153" s="38">
        <v>9130</v>
      </c>
      <c r="G1153" s="38">
        <v>10635</v>
      </c>
      <c r="H1153" s="38">
        <v>11686</v>
      </c>
      <c r="I1153" s="38">
        <v>10635</v>
      </c>
      <c r="J1153" s="38">
        <v>23179749</v>
      </c>
      <c r="K1153" s="38">
        <v>10325</v>
      </c>
      <c r="L1153" s="38">
        <v>23875141</v>
      </c>
      <c r="M1153" s="38">
        <v>24195553</v>
      </c>
    </row>
    <row r="1154" spans="1:13" x14ac:dyDescent="0.2">
      <c r="A1154" s="42">
        <v>121905</v>
      </c>
      <c r="B1154" s="38">
        <v>27549</v>
      </c>
      <c r="C1154" s="38">
        <v>9</v>
      </c>
      <c r="D1154" s="38">
        <v>14155108</v>
      </c>
      <c r="E1154" s="38">
        <v>10100</v>
      </c>
      <c r="F1154" s="38">
        <v>9130</v>
      </c>
      <c r="G1154" s="38">
        <v>10403</v>
      </c>
      <c r="H1154" s="38">
        <v>11686</v>
      </c>
      <c r="I1154" s="38">
        <v>10403</v>
      </c>
      <c r="J1154" s="38">
        <v>14155108</v>
      </c>
      <c r="K1154" s="38">
        <v>10100</v>
      </c>
      <c r="L1154" s="38">
        <v>14579761</v>
      </c>
      <c r="M1154" s="38">
        <v>13365865</v>
      </c>
    </row>
    <row r="1155" spans="1:13" x14ac:dyDescent="0.2">
      <c r="A1155" s="42">
        <v>121906</v>
      </c>
      <c r="B1155" s="38">
        <v>27549</v>
      </c>
      <c r="C1155" s="38">
        <v>9</v>
      </c>
      <c r="D1155" s="38">
        <v>4682243</v>
      </c>
      <c r="E1155" s="38">
        <v>11017</v>
      </c>
      <c r="F1155" s="38">
        <v>9130</v>
      </c>
      <c r="G1155" s="38">
        <v>11348</v>
      </c>
      <c r="H1155" s="38">
        <v>11686</v>
      </c>
      <c r="I1155" s="38">
        <v>11348</v>
      </c>
      <c r="J1155" s="38">
        <v>4634909</v>
      </c>
      <c r="K1155" s="38">
        <v>10906</v>
      </c>
      <c r="L1155" s="38">
        <v>4822711</v>
      </c>
      <c r="M1155" s="38">
        <v>5339329</v>
      </c>
    </row>
    <row r="1156" spans="1:13" x14ac:dyDescent="0.2">
      <c r="A1156" s="42">
        <v>122901</v>
      </c>
      <c r="B1156" s="38">
        <v>27549</v>
      </c>
      <c r="C1156" s="38">
        <v>9</v>
      </c>
      <c r="D1156" s="38">
        <v>2619395</v>
      </c>
      <c r="E1156" s="38">
        <v>12439</v>
      </c>
      <c r="F1156" s="38">
        <v>9130</v>
      </c>
      <c r="G1156" s="38">
        <v>12812</v>
      </c>
      <c r="H1156" s="38">
        <v>11686</v>
      </c>
      <c r="I1156" s="38">
        <v>11686</v>
      </c>
      <c r="J1156" s="38">
        <v>2619395</v>
      </c>
      <c r="K1156" s="38">
        <v>12439</v>
      </c>
      <c r="L1156" s="38">
        <v>2619395</v>
      </c>
      <c r="M1156" s="38">
        <v>2855359</v>
      </c>
    </row>
    <row r="1157" spans="1:13" x14ac:dyDescent="0.2">
      <c r="A1157" s="42">
        <v>122902</v>
      </c>
      <c r="B1157" s="38">
        <v>27549</v>
      </c>
      <c r="C1157" s="38">
        <v>9</v>
      </c>
      <c r="D1157" s="38">
        <v>1352748</v>
      </c>
      <c r="E1157" s="38">
        <v>40098</v>
      </c>
      <c r="F1157" s="38">
        <v>9130</v>
      </c>
      <c r="G1157" s="38">
        <v>41301</v>
      </c>
      <c r="H1157" s="38">
        <v>11686</v>
      </c>
      <c r="I1157" s="38">
        <v>11686</v>
      </c>
      <c r="J1157" s="38">
        <v>1352748</v>
      </c>
      <c r="K1157" s="38">
        <v>40098</v>
      </c>
      <c r="L1157" s="38">
        <v>1352748</v>
      </c>
      <c r="M1157" s="38">
        <v>1459331</v>
      </c>
    </row>
    <row r="1158" spans="1:13" x14ac:dyDescent="0.2">
      <c r="A1158" s="42">
        <v>123503</v>
      </c>
      <c r="B1158" s="38">
        <v>27549</v>
      </c>
      <c r="C1158" s="38">
        <v>9</v>
      </c>
      <c r="D1158" s="38">
        <v>281856</v>
      </c>
      <c r="E1158" s="38">
        <v>8306</v>
      </c>
      <c r="F1158" s="38">
        <v>9130</v>
      </c>
      <c r="G1158" s="38">
        <v>8555</v>
      </c>
      <c r="H1158" s="38">
        <v>11686</v>
      </c>
      <c r="I1158" s="38">
        <v>8555</v>
      </c>
      <c r="J1158" s="38">
        <v>281856</v>
      </c>
      <c r="K1158" s="38">
        <v>8306</v>
      </c>
      <c r="L1158" s="38">
        <v>290312</v>
      </c>
      <c r="M1158" s="38">
        <v>340309</v>
      </c>
    </row>
    <row r="1159" spans="1:13" x14ac:dyDescent="0.2">
      <c r="A1159" s="42">
        <v>123803</v>
      </c>
      <c r="B1159" s="38">
        <v>27549</v>
      </c>
      <c r="C1159" s="38">
        <v>9</v>
      </c>
      <c r="D1159" s="38">
        <v>3908197</v>
      </c>
      <c r="E1159" s="38">
        <v>10258</v>
      </c>
      <c r="F1159" s="38">
        <v>9130</v>
      </c>
      <c r="G1159" s="38">
        <v>10565</v>
      </c>
      <c r="H1159" s="38">
        <v>11686</v>
      </c>
      <c r="I1159" s="38">
        <v>10565</v>
      </c>
      <c r="J1159" s="38">
        <v>3908197</v>
      </c>
      <c r="K1159" s="38">
        <v>10258</v>
      </c>
      <c r="L1159" s="38">
        <v>4025443</v>
      </c>
      <c r="M1159" s="38">
        <v>4053419</v>
      </c>
    </row>
    <row r="1160" spans="1:13" x14ac:dyDescent="0.2">
      <c r="A1160" s="42">
        <v>123805</v>
      </c>
      <c r="B1160" s="38">
        <v>27549</v>
      </c>
      <c r="C1160" s="38">
        <v>9</v>
      </c>
      <c r="D1160" s="38">
        <v>4530022</v>
      </c>
      <c r="E1160" s="38">
        <v>10558</v>
      </c>
      <c r="F1160" s="38">
        <v>9130</v>
      </c>
      <c r="G1160" s="38">
        <v>10874</v>
      </c>
      <c r="H1160" s="38">
        <v>11686</v>
      </c>
      <c r="I1160" s="38">
        <v>10874</v>
      </c>
      <c r="J1160" s="38">
        <v>4530022</v>
      </c>
      <c r="K1160" s="38">
        <v>10558</v>
      </c>
      <c r="L1160" s="38">
        <v>4665923</v>
      </c>
      <c r="M1160" s="38">
        <v>4900955</v>
      </c>
    </row>
    <row r="1161" spans="1:13" x14ac:dyDescent="0.2">
      <c r="A1161" s="42">
        <v>123807</v>
      </c>
      <c r="B1161" s="38">
        <v>27549</v>
      </c>
      <c r="C1161" s="38">
        <v>9</v>
      </c>
      <c r="D1161" s="38">
        <v>16601273</v>
      </c>
      <c r="E1161" s="38">
        <v>10159</v>
      </c>
      <c r="F1161" s="38">
        <v>9130</v>
      </c>
      <c r="G1161" s="38">
        <v>10464</v>
      </c>
      <c r="H1161" s="38">
        <v>11686</v>
      </c>
      <c r="I1161" s="38">
        <v>10464</v>
      </c>
      <c r="J1161" s="38">
        <v>16601273</v>
      </c>
      <c r="K1161" s="38">
        <v>10159</v>
      </c>
      <c r="L1161" s="38">
        <v>17099311</v>
      </c>
      <c r="M1161" s="38">
        <v>17884242</v>
      </c>
    </row>
    <row r="1162" spans="1:13" x14ac:dyDescent="0.2">
      <c r="A1162" s="42">
        <v>123905</v>
      </c>
      <c r="B1162" s="38">
        <v>27549</v>
      </c>
      <c r="C1162" s="38">
        <v>9</v>
      </c>
      <c r="D1162" s="38">
        <v>42967443</v>
      </c>
      <c r="E1162" s="38">
        <v>8708</v>
      </c>
      <c r="F1162" s="38">
        <v>9130</v>
      </c>
      <c r="G1162" s="38">
        <v>8970</v>
      </c>
      <c r="H1162" s="38">
        <v>11686</v>
      </c>
      <c r="I1162" s="38">
        <v>8970</v>
      </c>
      <c r="J1162" s="38">
        <v>42967443</v>
      </c>
      <c r="K1162" s="38">
        <v>8708</v>
      </c>
      <c r="L1162" s="38">
        <v>44256466</v>
      </c>
      <c r="M1162" s="38">
        <v>41711135</v>
      </c>
    </row>
    <row r="1163" spans="1:13" x14ac:dyDescent="0.2">
      <c r="A1163" s="42">
        <v>123907</v>
      </c>
      <c r="B1163" s="38">
        <v>27549</v>
      </c>
      <c r="C1163" s="38">
        <v>9</v>
      </c>
      <c r="D1163" s="38">
        <v>70772116</v>
      </c>
      <c r="E1163" s="38">
        <v>9687</v>
      </c>
      <c r="F1163" s="38">
        <v>9130</v>
      </c>
      <c r="G1163" s="38">
        <v>9978</v>
      </c>
      <c r="H1163" s="38">
        <v>11686</v>
      </c>
      <c r="I1163" s="38">
        <v>9978</v>
      </c>
      <c r="J1163" s="38">
        <v>70772116</v>
      </c>
      <c r="K1163" s="38">
        <v>9687</v>
      </c>
      <c r="L1163" s="38">
        <v>72895279</v>
      </c>
      <c r="M1163" s="38">
        <v>74193526</v>
      </c>
    </row>
    <row r="1164" spans="1:13" x14ac:dyDescent="0.2">
      <c r="A1164" s="42">
        <v>123908</v>
      </c>
      <c r="B1164" s="38">
        <v>27549</v>
      </c>
      <c r="C1164" s="38">
        <v>9</v>
      </c>
      <c r="D1164" s="38">
        <v>42898899</v>
      </c>
      <c r="E1164" s="38">
        <v>8737</v>
      </c>
      <c r="F1164" s="38">
        <v>9130</v>
      </c>
      <c r="G1164" s="38">
        <v>8999</v>
      </c>
      <c r="H1164" s="38">
        <v>11686</v>
      </c>
      <c r="I1164" s="38">
        <v>8999</v>
      </c>
      <c r="J1164" s="38">
        <v>42898899</v>
      </c>
      <c r="K1164" s="38">
        <v>8737</v>
      </c>
      <c r="L1164" s="38">
        <v>44185866</v>
      </c>
      <c r="M1164" s="38">
        <v>42312924</v>
      </c>
    </row>
    <row r="1165" spans="1:13" x14ac:dyDescent="0.2">
      <c r="A1165" s="42">
        <v>123910</v>
      </c>
      <c r="B1165" s="38">
        <v>27549</v>
      </c>
      <c r="C1165" s="38">
        <v>9</v>
      </c>
      <c r="D1165" s="38">
        <v>146852946</v>
      </c>
      <c r="E1165" s="38">
        <v>8713</v>
      </c>
      <c r="F1165" s="38">
        <v>9130</v>
      </c>
      <c r="G1165" s="38">
        <v>8975</v>
      </c>
      <c r="H1165" s="38">
        <v>11686</v>
      </c>
      <c r="I1165" s="38">
        <v>8975</v>
      </c>
      <c r="J1165" s="38">
        <v>146852946</v>
      </c>
      <c r="K1165" s="38">
        <v>8713</v>
      </c>
      <c r="L1165" s="38">
        <v>151258535</v>
      </c>
      <c r="M1165" s="38">
        <v>148439316</v>
      </c>
    </row>
    <row r="1166" spans="1:13" x14ac:dyDescent="0.2">
      <c r="A1166" s="42">
        <v>123913</v>
      </c>
      <c r="B1166" s="38">
        <v>27549</v>
      </c>
      <c r="C1166" s="38">
        <v>9</v>
      </c>
      <c r="D1166" s="38">
        <v>5435357</v>
      </c>
      <c r="E1166" s="38">
        <v>15624</v>
      </c>
      <c r="F1166" s="38">
        <v>9130</v>
      </c>
      <c r="G1166" s="38">
        <v>16092</v>
      </c>
      <c r="H1166" s="38">
        <v>11686</v>
      </c>
      <c r="I1166" s="38">
        <v>11686</v>
      </c>
      <c r="J1166" s="38">
        <v>4524669</v>
      </c>
      <c r="K1166" s="38">
        <v>13006</v>
      </c>
      <c r="L1166" s="38">
        <v>4524669</v>
      </c>
      <c r="M1166" s="38">
        <v>5232402</v>
      </c>
    </row>
    <row r="1167" spans="1:13" x14ac:dyDescent="0.2">
      <c r="A1167" s="42">
        <v>123914</v>
      </c>
      <c r="B1167" s="38">
        <v>27549</v>
      </c>
      <c r="C1167" s="38">
        <v>9</v>
      </c>
      <c r="D1167" s="38">
        <v>17335886</v>
      </c>
      <c r="E1167" s="38">
        <v>9525</v>
      </c>
      <c r="F1167" s="38">
        <v>9130</v>
      </c>
      <c r="G1167" s="38">
        <v>9811</v>
      </c>
      <c r="H1167" s="38">
        <v>11686</v>
      </c>
      <c r="I1167" s="38">
        <v>9811</v>
      </c>
      <c r="J1167" s="38">
        <v>17335886</v>
      </c>
      <c r="K1167" s="38">
        <v>9525</v>
      </c>
      <c r="L1167" s="38">
        <v>17855962</v>
      </c>
      <c r="M1167" s="38">
        <v>18218519</v>
      </c>
    </row>
    <row r="1168" spans="1:13" x14ac:dyDescent="0.2">
      <c r="A1168" s="42">
        <v>124901</v>
      </c>
      <c r="B1168" s="38">
        <v>27549</v>
      </c>
      <c r="C1168" s="38">
        <v>9</v>
      </c>
      <c r="D1168" s="38">
        <v>10979347</v>
      </c>
      <c r="E1168" s="38">
        <v>10209</v>
      </c>
      <c r="F1168" s="38">
        <v>9130</v>
      </c>
      <c r="G1168" s="38">
        <v>10515</v>
      </c>
      <c r="H1168" s="38">
        <v>11686</v>
      </c>
      <c r="I1168" s="38">
        <v>10515</v>
      </c>
      <c r="J1168" s="38">
        <v>10979347</v>
      </c>
      <c r="K1168" s="38">
        <v>10209</v>
      </c>
      <c r="L1168" s="38">
        <v>11308727</v>
      </c>
      <c r="M1168" s="38">
        <v>10185329</v>
      </c>
    </row>
    <row r="1169" spans="1:13" x14ac:dyDescent="0.2">
      <c r="A1169" s="42">
        <v>125901</v>
      </c>
      <c r="B1169" s="38">
        <v>27549</v>
      </c>
      <c r="C1169" s="38">
        <v>9</v>
      </c>
      <c r="D1169" s="38">
        <v>39885631</v>
      </c>
      <c r="E1169" s="38">
        <v>8949</v>
      </c>
      <c r="F1169" s="38">
        <v>9130</v>
      </c>
      <c r="G1169" s="38">
        <v>9217</v>
      </c>
      <c r="H1169" s="38">
        <v>11686</v>
      </c>
      <c r="I1169" s="38">
        <v>9217</v>
      </c>
      <c r="J1169" s="38">
        <v>39885631</v>
      </c>
      <c r="K1169" s="38">
        <v>8949</v>
      </c>
      <c r="L1169" s="38">
        <v>41082200</v>
      </c>
      <c r="M1169" s="38">
        <v>42872885</v>
      </c>
    </row>
    <row r="1170" spans="1:13" x14ac:dyDescent="0.2">
      <c r="A1170" s="42">
        <v>125902</v>
      </c>
      <c r="B1170" s="38">
        <v>27549</v>
      </c>
      <c r="C1170" s="38">
        <v>9</v>
      </c>
      <c r="D1170" s="38">
        <v>5656633</v>
      </c>
      <c r="E1170" s="38">
        <v>11984</v>
      </c>
      <c r="F1170" s="38">
        <v>9130</v>
      </c>
      <c r="G1170" s="38">
        <v>12344</v>
      </c>
      <c r="H1170" s="38">
        <v>11686</v>
      </c>
      <c r="I1170" s="38">
        <v>11686</v>
      </c>
      <c r="J1170" s="38">
        <v>5656633</v>
      </c>
      <c r="K1170" s="38">
        <v>11984</v>
      </c>
      <c r="L1170" s="38">
        <v>5656633</v>
      </c>
      <c r="M1170" s="38">
        <v>6058525</v>
      </c>
    </row>
    <row r="1171" spans="1:13" x14ac:dyDescent="0.2">
      <c r="A1171" s="42">
        <v>125903</v>
      </c>
      <c r="B1171" s="38">
        <v>27549</v>
      </c>
      <c r="C1171" s="38">
        <v>9</v>
      </c>
      <c r="D1171" s="38">
        <v>14134220</v>
      </c>
      <c r="E1171" s="38">
        <v>8441</v>
      </c>
      <c r="F1171" s="38">
        <v>9130</v>
      </c>
      <c r="G1171" s="38">
        <v>8694</v>
      </c>
      <c r="H1171" s="38">
        <v>11686</v>
      </c>
      <c r="I1171" s="38">
        <v>8694</v>
      </c>
      <c r="J1171" s="38">
        <v>14134220</v>
      </c>
      <c r="K1171" s="38">
        <v>8441</v>
      </c>
      <c r="L1171" s="38">
        <v>14558247</v>
      </c>
      <c r="M1171" s="38">
        <v>14365821</v>
      </c>
    </row>
    <row r="1172" spans="1:13" x14ac:dyDescent="0.2">
      <c r="A1172" s="42">
        <v>125905</v>
      </c>
      <c r="B1172" s="38">
        <v>27549</v>
      </c>
      <c r="C1172" s="38">
        <v>9</v>
      </c>
      <c r="D1172" s="38">
        <v>6455535</v>
      </c>
      <c r="E1172" s="38">
        <v>12913</v>
      </c>
      <c r="F1172" s="38">
        <v>9130</v>
      </c>
      <c r="G1172" s="38">
        <v>13300</v>
      </c>
      <c r="H1172" s="38">
        <v>11686</v>
      </c>
      <c r="I1172" s="38">
        <v>11686</v>
      </c>
      <c r="J1172" s="38">
        <v>6455535</v>
      </c>
      <c r="K1172" s="38">
        <v>12913</v>
      </c>
      <c r="L1172" s="38">
        <v>6455535</v>
      </c>
      <c r="M1172" s="38">
        <v>7267762</v>
      </c>
    </row>
    <row r="1173" spans="1:13" x14ac:dyDescent="0.2">
      <c r="A1173" s="42">
        <v>125906</v>
      </c>
      <c r="B1173" s="38">
        <v>27549</v>
      </c>
      <c r="C1173" s="38">
        <v>9</v>
      </c>
      <c r="D1173" s="38">
        <v>1209062</v>
      </c>
      <c r="E1173" s="38">
        <v>10076</v>
      </c>
      <c r="F1173" s="38">
        <v>9130</v>
      </c>
      <c r="G1173" s="38">
        <v>10378</v>
      </c>
      <c r="H1173" s="38">
        <v>11686</v>
      </c>
      <c r="I1173" s="38">
        <v>10378</v>
      </c>
      <c r="J1173" s="38">
        <v>1209062</v>
      </c>
      <c r="K1173" s="38">
        <v>10076</v>
      </c>
      <c r="L1173" s="38">
        <v>1245333</v>
      </c>
      <c r="M1173" s="38">
        <v>1492913</v>
      </c>
    </row>
    <row r="1174" spans="1:13" x14ac:dyDescent="0.2">
      <c r="A1174" s="42">
        <v>126901</v>
      </c>
      <c r="B1174" s="38">
        <v>27549</v>
      </c>
      <c r="C1174" s="38">
        <v>9</v>
      </c>
      <c r="D1174" s="38">
        <v>30254537</v>
      </c>
      <c r="E1174" s="38">
        <v>8706</v>
      </c>
      <c r="F1174" s="38">
        <v>9130</v>
      </c>
      <c r="G1174" s="38">
        <v>8968</v>
      </c>
      <c r="H1174" s="38">
        <v>11686</v>
      </c>
      <c r="I1174" s="38">
        <v>8968</v>
      </c>
      <c r="J1174" s="38">
        <v>30254537</v>
      </c>
      <c r="K1174" s="38">
        <v>8706</v>
      </c>
      <c r="L1174" s="38">
        <v>31162173</v>
      </c>
      <c r="M1174" s="38">
        <v>31240344</v>
      </c>
    </row>
    <row r="1175" spans="1:13" x14ac:dyDescent="0.2">
      <c r="A1175" s="42">
        <v>126902</v>
      </c>
      <c r="B1175" s="38">
        <v>27549</v>
      </c>
      <c r="C1175" s="38">
        <v>9</v>
      </c>
      <c r="D1175" s="38">
        <v>104665351</v>
      </c>
      <c r="E1175" s="38">
        <v>8694</v>
      </c>
      <c r="F1175" s="38">
        <v>9130</v>
      </c>
      <c r="G1175" s="38">
        <v>8955</v>
      </c>
      <c r="H1175" s="38">
        <v>11686</v>
      </c>
      <c r="I1175" s="38">
        <v>8955</v>
      </c>
      <c r="J1175" s="38">
        <v>104665351</v>
      </c>
      <c r="K1175" s="38">
        <v>8694</v>
      </c>
      <c r="L1175" s="38">
        <v>107805311</v>
      </c>
      <c r="M1175" s="38">
        <v>110733462</v>
      </c>
    </row>
    <row r="1176" spans="1:13" x14ac:dyDescent="0.2">
      <c r="A1176" s="42">
        <v>126903</v>
      </c>
      <c r="B1176" s="38">
        <v>27549</v>
      </c>
      <c r="C1176" s="38">
        <v>9</v>
      </c>
      <c r="D1176" s="38">
        <v>54710310</v>
      </c>
      <c r="E1176" s="38">
        <v>8865</v>
      </c>
      <c r="F1176" s="38">
        <v>9130</v>
      </c>
      <c r="G1176" s="38">
        <v>9131</v>
      </c>
      <c r="H1176" s="38">
        <v>11686</v>
      </c>
      <c r="I1176" s="38">
        <v>9131</v>
      </c>
      <c r="J1176" s="38">
        <v>54710310</v>
      </c>
      <c r="K1176" s="38">
        <v>8865</v>
      </c>
      <c r="L1176" s="38">
        <v>56351620</v>
      </c>
      <c r="M1176" s="38">
        <v>58204041</v>
      </c>
    </row>
    <row r="1177" spans="1:13" x14ac:dyDescent="0.2">
      <c r="A1177" s="42">
        <v>126904</v>
      </c>
      <c r="B1177" s="38">
        <v>27549</v>
      </c>
      <c r="C1177" s="38">
        <v>9</v>
      </c>
      <c r="D1177" s="38">
        <v>11209377</v>
      </c>
      <c r="E1177" s="38">
        <v>8965</v>
      </c>
      <c r="F1177" s="38">
        <v>9130</v>
      </c>
      <c r="G1177" s="38">
        <v>9234</v>
      </c>
      <c r="H1177" s="38">
        <v>11686</v>
      </c>
      <c r="I1177" s="38">
        <v>9234</v>
      </c>
      <c r="J1177" s="38">
        <v>11209377</v>
      </c>
      <c r="K1177" s="38">
        <v>8965</v>
      </c>
      <c r="L1177" s="38">
        <v>11545658</v>
      </c>
      <c r="M1177" s="38">
        <v>11987432</v>
      </c>
    </row>
    <row r="1178" spans="1:13" x14ac:dyDescent="0.2">
      <c r="A1178" s="42">
        <v>126905</v>
      </c>
      <c r="B1178" s="38">
        <v>27549</v>
      </c>
      <c r="C1178" s="38">
        <v>9</v>
      </c>
      <c r="D1178" s="38">
        <v>46898355</v>
      </c>
      <c r="E1178" s="38">
        <v>8774</v>
      </c>
      <c r="F1178" s="38">
        <v>9130</v>
      </c>
      <c r="G1178" s="38">
        <v>9037</v>
      </c>
      <c r="H1178" s="38">
        <v>11686</v>
      </c>
      <c r="I1178" s="38">
        <v>9037</v>
      </c>
      <c r="J1178" s="38">
        <v>46898355</v>
      </c>
      <c r="K1178" s="38">
        <v>8774</v>
      </c>
      <c r="L1178" s="38">
        <v>48305306</v>
      </c>
      <c r="M1178" s="38">
        <v>50905525</v>
      </c>
    </row>
    <row r="1179" spans="1:13" x14ac:dyDescent="0.2">
      <c r="A1179" s="42">
        <v>126906</v>
      </c>
      <c r="B1179" s="38">
        <v>27549</v>
      </c>
      <c r="C1179" s="38">
        <v>9</v>
      </c>
      <c r="D1179" s="38">
        <v>10502878</v>
      </c>
      <c r="E1179" s="38">
        <v>10503</v>
      </c>
      <c r="F1179" s="38">
        <v>9130</v>
      </c>
      <c r="G1179" s="38">
        <v>10818</v>
      </c>
      <c r="H1179" s="38">
        <v>11686</v>
      </c>
      <c r="I1179" s="38">
        <v>10818</v>
      </c>
      <c r="J1179" s="38">
        <v>10502878</v>
      </c>
      <c r="K1179" s="38">
        <v>10503</v>
      </c>
      <c r="L1179" s="38">
        <v>10817964</v>
      </c>
      <c r="M1179" s="38">
        <v>11604418</v>
      </c>
    </row>
    <row r="1180" spans="1:13" x14ac:dyDescent="0.2">
      <c r="A1180" s="42">
        <v>126907</v>
      </c>
      <c r="B1180" s="38">
        <v>27549</v>
      </c>
      <c r="C1180" s="38">
        <v>9</v>
      </c>
      <c r="D1180" s="38">
        <v>8211880</v>
      </c>
      <c r="E1180" s="38">
        <v>11593</v>
      </c>
      <c r="F1180" s="38">
        <v>9130</v>
      </c>
      <c r="G1180" s="38">
        <v>11941</v>
      </c>
      <c r="H1180" s="38">
        <v>11686</v>
      </c>
      <c r="I1180" s="38">
        <v>11686</v>
      </c>
      <c r="J1180" s="38">
        <v>8211880</v>
      </c>
      <c r="K1180" s="38">
        <v>11593</v>
      </c>
      <c r="L1180" s="38">
        <v>8277806</v>
      </c>
      <c r="M1180" s="38">
        <v>8688732</v>
      </c>
    </row>
    <row r="1181" spans="1:13" x14ac:dyDescent="0.2">
      <c r="A1181" s="42">
        <v>126908</v>
      </c>
      <c r="B1181" s="38">
        <v>27549</v>
      </c>
      <c r="C1181" s="38">
        <v>9</v>
      </c>
      <c r="D1181" s="38">
        <v>20293337</v>
      </c>
      <c r="E1181" s="38">
        <v>9518</v>
      </c>
      <c r="F1181" s="38">
        <v>9130</v>
      </c>
      <c r="G1181" s="38">
        <v>9804</v>
      </c>
      <c r="H1181" s="38">
        <v>11686</v>
      </c>
      <c r="I1181" s="38">
        <v>9804</v>
      </c>
      <c r="J1181" s="38">
        <v>20293337</v>
      </c>
      <c r="K1181" s="38">
        <v>9518</v>
      </c>
      <c r="L1181" s="38">
        <v>20902138</v>
      </c>
      <c r="M1181" s="38">
        <v>22196116</v>
      </c>
    </row>
    <row r="1182" spans="1:13" x14ac:dyDescent="0.2">
      <c r="A1182" s="42">
        <v>126911</v>
      </c>
      <c r="B1182" s="38">
        <v>27549</v>
      </c>
      <c r="C1182" s="38">
        <v>9</v>
      </c>
      <c r="D1182" s="38">
        <v>19838344</v>
      </c>
      <c r="E1182" s="38">
        <v>9167</v>
      </c>
      <c r="F1182" s="38">
        <v>9130</v>
      </c>
      <c r="G1182" s="38">
        <v>9442</v>
      </c>
      <c r="H1182" s="38">
        <v>11686</v>
      </c>
      <c r="I1182" s="38">
        <v>9442</v>
      </c>
      <c r="J1182" s="38">
        <v>19838344</v>
      </c>
      <c r="K1182" s="38">
        <v>9167</v>
      </c>
      <c r="L1182" s="38">
        <v>20433494</v>
      </c>
      <c r="M1182" s="38">
        <v>20749125</v>
      </c>
    </row>
    <row r="1183" spans="1:13" x14ac:dyDescent="0.2">
      <c r="A1183" s="42">
        <v>127901</v>
      </c>
      <c r="B1183" s="38">
        <v>27549</v>
      </c>
      <c r="C1183" s="38">
        <v>9</v>
      </c>
      <c r="D1183" s="38">
        <v>8121005</v>
      </c>
      <c r="E1183" s="38">
        <v>11326</v>
      </c>
      <c r="F1183" s="38">
        <v>9130</v>
      </c>
      <c r="G1183" s="38">
        <v>11666</v>
      </c>
      <c r="H1183" s="38">
        <v>11686</v>
      </c>
      <c r="I1183" s="38">
        <v>11666</v>
      </c>
      <c r="J1183" s="38">
        <v>8121005</v>
      </c>
      <c r="K1183" s="38">
        <v>11326</v>
      </c>
      <c r="L1183" s="38">
        <v>8364635</v>
      </c>
      <c r="M1183" s="38">
        <v>9176842</v>
      </c>
    </row>
    <row r="1184" spans="1:13" x14ac:dyDescent="0.2">
      <c r="A1184" s="42">
        <v>127903</v>
      </c>
      <c r="B1184" s="38">
        <v>27549</v>
      </c>
      <c r="C1184" s="38">
        <v>9</v>
      </c>
      <c r="D1184" s="38">
        <v>4548310</v>
      </c>
      <c r="E1184" s="38">
        <v>12129</v>
      </c>
      <c r="F1184" s="38">
        <v>9130</v>
      </c>
      <c r="G1184" s="38">
        <v>12493</v>
      </c>
      <c r="H1184" s="38">
        <v>11686</v>
      </c>
      <c r="I1184" s="38">
        <v>11686</v>
      </c>
      <c r="J1184" s="38">
        <v>4548310</v>
      </c>
      <c r="K1184" s="38">
        <v>12129</v>
      </c>
      <c r="L1184" s="38">
        <v>4548310</v>
      </c>
      <c r="M1184" s="38">
        <v>4835549</v>
      </c>
    </row>
    <row r="1185" spans="1:13" x14ac:dyDescent="0.2">
      <c r="A1185" s="42">
        <v>127904</v>
      </c>
      <c r="B1185" s="38">
        <v>27549</v>
      </c>
      <c r="C1185" s="38">
        <v>9</v>
      </c>
      <c r="D1185" s="38">
        <v>8026108</v>
      </c>
      <c r="E1185" s="38">
        <v>10950</v>
      </c>
      <c r="F1185" s="38">
        <v>9130</v>
      </c>
      <c r="G1185" s="38">
        <v>11278</v>
      </c>
      <c r="H1185" s="38">
        <v>11686</v>
      </c>
      <c r="I1185" s="38">
        <v>11278</v>
      </c>
      <c r="J1185" s="38">
        <v>8026108</v>
      </c>
      <c r="K1185" s="38">
        <v>10950</v>
      </c>
      <c r="L1185" s="38">
        <v>8266891</v>
      </c>
      <c r="M1185" s="38">
        <v>9068534</v>
      </c>
    </row>
    <row r="1186" spans="1:13" x14ac:dyDescent="0.2">
      <c r="A1186" s="42">
        <v>127905</v>
      </c>
      <c r="B1186" s="38">
        <v>27549</v>
      </c>
      <c r="C1186" s="38">
        <v>9</v>
      </c>
      <c r="D1186" s="38">
        <v>1962720</v>
      </c>
      <c r="E1186" s="38">
        <v>21808</v>
      </c>
      <c r="F1186" s="38">
        <v>9130</v>
      </c>
      <c r="G1186" s="38">
        <v>22462</v>
      </c>
      <c r="H1186" s="38">
        <v>11686</v>
      </c>
      <c r="I1186" s="38">
        <v>11686</v>
      </c>
      <c r="J1186" s="38">
        <v>1962720</v>
      </c>
      <c r="K1186" s="38">
        <v>21808</v>
      </c>
      <c r="L1186" s="38">
        <v>1962720</v>
      </c>
      <c r="M1186" s="38">
        <v>2271610</v>
      </c>
    </row>
    <row r="1187" spans="1:13" x14ac:dyDescent="0.2">
      <c r="A1187" s="42">
        <v>127906</v>
      </c>
      <c r="B1187" s="38">
        <v>27549</v>
      </c>
      <c r="C1187" s="38">
        <v>9</v>
      </c>
      <c r="D1187" s="38">
        <v>6655161</v>
      </c>
      <c r="E1187" s="38">
        <v>10751</v>
      </c>
      <c r="F1187" s="38">
        <v>9130</v>
      </c>
      <c r="G1187" s="38">
        <v>11074</v>
      </c>
      <c r="H1187" s="38">
        <v>11686</v>
      </c>
      <c r="I1187" s="38">
        <v>11074</v>
      </c>
      <c r="J1187" s="38">
        <v>6655161</v>
      </c>
      <c r="K1187" s="38">
        <v>10751</v>
      </c>
      <c r="L1187" s="38">
        <v>6854816</v>
      </c>
      <c r="M1187" s="38">
        <v>7728121</v>
      </c>
    </row>
    <row r="1188" spans="1:13" x14ac:dyDescent="0.2">
      <c r="A1188" s="42">
        <v>128901</v>
      </c>
      <c r="B1188" s="38">
        <v>27549</v>
      </c>
      <c r="C1188" s="38">
        <v>9</v>
      </c>
      <c r="D1188" s="38">
        <v>16333428</v>
      </c>
      <c r="E1188" s="38">
        <v>15353</v>
      </c>
      <c r="F1188" s="38">
        <v>9130</v>
      </c>
      <c r="G1188" s="38">
        <v>15814</v>
      </c>
      <c r="H1188" s="38">
        <v>11686</v>
      </c>
      <c r="I1188" s="38">
        <v>11686</v>
      </c>
      <c r="J1188" s="38">
        <v>16333428</v>
      </c>
      <c r="K1188" s="38">
        <v>15353</v>
      </c>
      <c r="L1188" s="38">
        <v>16333428</v>
      </c>
      <c r="M1188" s="38">
        <v>13258544</v>
      </c>
    </row>
    <row r="1189" spans="1:13" x14ac:dyDescent="0.2">
      <c r="A1189" s="42">
        <v>128902</v>
      </c>
      <c r="B1189" s="38">
        <v>27549</v>
      </c>
      <c r="C1189" s="38">
        <v>9</v>
      </c>
      <c r="D1189" s="38">
        <v>8643108</v>
      </c>
      <c r="E1189" s="38">
        <v>12347</v>
      </c>
      <c r="F1189" s="38">
        <v>9130</v>
      </c>
      <c r="G1189" s="38">
        <v>12718</v>
      </c>
      <c r="H1189" s="38">
        <v>11686</v>
      </c>
      <c r="I1189" s="38">
        <v>11686</v>
      </c>
      <c r="J1189" s="38">
        <v>8643108</v>
      </c>
      <c r="K1189" s="38">
        <v>12347</v>
      </c>
      <c r="L1189" s="38">
        <v>8643108</v>
      </c>
      <c r="M1189" s="38">
        <v>8360892</v>
      </c>
    </row>
    <row r="1190" spans="1:13" x14ac:dyDescent="0.2">
      <c r="A1190" s="42">
        <v>128903</v>
      </c>
      <c r="B1190" s="38">
        <v>27549</v>
      </c>
      <c r="C1190" s="38">
        <v>9</v>
      </c>
      <c r="D1190" s="38">
        <v>2702748</v>
      </c>
      <c r="E1190" s="38">
        <v>11942</v>
      </c>
      <c r="F1190" s="38">
        <v>9130</v>
      </c>
      <c r="G1190" s="38">
        <v>12300</v>
      </c>
      <c r="H1190" s="38">
        <v>11686</v>
      </c>
      <c r="I1190" s="38">
        <v>11686</v>
      </c>
      <c r="J1190" s="38">
        <v>2702748</v>
      </c>
      <c r="K1190" s="38">
        <v>11942</v>
      </c>
      <c r="L1190" s="38">
        <v>2702748</v>
      </c>
      <c r="M1190" s="38">
        <v>2859011</v>
      </c>
    </row>
    <row r="1191" spans="1:13" x14ac:dyDescent="0.2">
      <c r="A1191" s="42">
        <v>128904</v>
      </c>
      <c r="B1191" s="38">
        <v>27549</v>
      </c>
      <c r="C1191" s="38">
        <v>9</v>
      </c>
      <c r="D1191" s="38">
        <v>4544501</v>
      </c>
      <c r="E1191" s="38">
        <v>13566</v>
      </c>
      <c r="F1191" s="38">
        <v>9130</v>
      </c>
      <c r="G1191" s="38">
        <v>13973</v>
      </c>
      <c r="H1191" s="38">
        <v>11686</v>
      </c>
      <c r="I1191" s="38">
        <v>11686</v>
      </c>
      <c r="J1191" s="38">
        <v>4544501</v>
      </c>
      <c r="K1191" s="38">
        <v>13566</v>
      </c>
      <c r="L1191" s="38">
        <v>4544501</v>
      </c>
      <c r="M1191" s="38">
        <v>4012632</v>
      </c>
    </row>
    <row r="1192" spans="1:13" x14ac:dyDescent="0.2">
      <c r="A1192" s="42">
        <v>129901</v>
      </c>
      <c r="B1192" s="38">
        <v>27549</v>
      </c>
      <c r="C1192" s="38">
        <v>9</v>
      </c>
      <c r="D1192" s="38">
        <v>35858698</v>
      </c>
      <c r="E1192" s="38">
        <v>8322</v>
      </c>
      <c r="F1192" s="38">
        <v>9130</v>
      </c>
      <c r="G1192" s="38">
        <v>8571</v>
      </c>
      <c r="H1192" s="38">
        <v>11686</v>
      </c>
      <c r="I1192" s="38">
        <v>8571</v>
      </c>
      <c r="J1192" s="38">
        <v>35858698</v>
      </c>
      <c r="K1192" s="38">
        <v>8322</v>
      </c>
      <c r="L1192" s="38">
        <v>36934459</v>
      </c>
      <c r="M1192" s="38">
        <v>38405818</v>
      </c>
    </row>
    <row r="1193" spans="1:13" x14ac:dyDescent="0.2">
      <c r="A1193" s="42">
        <v>129902</v>
      </c>
      <c r="B1193" s="38">
        <v>27549</v>
      </c>
      <c r="C1193" s="38">
        <v>9</v>
      </c>
      <c r="D1193" s="38">
        <v>92778170</v>
      </c>
      <c r="E1193" s="38">
        <v>8081</v>
      </c>
      <c r="F1193" s="38">
        <v>9130</v>
      </c>
      <c r="G1193" s="38">
        <v>8323</v>
      </c>
      <c r="H1193" s="38">
        <v>11686</v>
      </c>
      <c r="I1193" s="38">
        <v>8323</v>
      </c>
      <c r="J1193" s="38">
        <v>92778170</v>
      </c>
      <c r="K1193" s="38">
        <v>8081</v>
      </c>
      <c r="L1193" s="38">
        <v>95561515</v>
      </c>
      <c r="M1193" s="38">
        <v>94031766</v>
      </c>
    </row>
    <row r="1194" spans="1:13" x14ac:dyDescent="0.2">
      <c r="A1194" s="42">
        <v>129903</v>
      </c>
      <c r="B1194" s="38">
        <v>27549</v>
      </c>
      <c r="C1194" s="38">
        <v>9</v>
      </c>
      <c r="D1194" s="38">
        <v>35671628</v>
      </c>
      <c r="E1194" s="38">
        <v>9641</v>
      </c>
      <c r="F1194" s="38">
        <v>9130</v>
      </c>
      <c r="G1194" s="38">
        <v>9930</v>
      </c>
      <c r="H1194" s="38">
        <v>11686</v>
      </c>
      <c r="I1194" s="38">
        <v>9930</v>
      </c>
      <c r="J1194" s="38">
        <v>35671628</v>
      </c>
      <c r="K1194" s="38">
        <v>9641</v>
      </c>
      <c r="L1194" s="38">
        <v>36741777</v>
      </c>
      <c r="M1194" s="38">
        <v>36802194</v>
      </c>
    </row>
    <row r="1195" spans="1:13" x14ac:dyDescent="0.2">
      <c r="A1195" s="42">
        <v>129904</v>
      </c>
      <c r="B1195" s="38">
        <v>27549</v>
      </c>
      <c r="C1195" s="38">
        <v>9</v>
      </c>
      <c r="D1195" s="38">
        <v>16745800</v>
      </c>
      <c r="E1195" s="38">
        <v>10606</v>
      </c>
      <c r="F1195" s="38">
        <v>9130</v>
      </c>
      <c r="G1195" s="38">
        <v>10924</v>
      </c>
      <c r="H1195" s="38">
        <v>11686</v>
      </c>
      <c r="I1195" s="38">
        <v>10924</v>
      </c>
      <c r="J1195" s="38">
        <v>16745800</v>
      </c>
      <c r="K1195" s="38">
        <v>10606</v>
      </c>
      <c r="L1195" s="38">
        <v>17248174</v>
      </c>
      <c r="M1195" s="38">
        <v>17819646</v>
      </c>
    </row>
    <row r="1196" spans="1:13" x14ac:dyDescent="0.2">
      <c r="A1196" s="42">
        <v>129905</v>
      </c>
      <c r="B1196" s="38">
        <v>27549</v>
      </c>
      <c r="C1196" s="38">
        <v>9</v>
      </c>
      <c r="D1196" s="38">
        <v>28444491</v>
      </c>
      <c r="E1196" s="38">
        <v>8466</v>
      </c>
      <c r="F1196" s="38">
        <v>9130</v>
      </c>
      <c r="G1196" s="38">
        <v>8720</v>
      </c>
      <c r="H1196" s="38">
        <v>11686</v>
      </c>
      <c r="I1196" s="38">
        <v>8720</v>
      </c>
      <c r="J1196" s="38">
        <v>28444491</v>
      </c>
      <c r="K1196" s="38">
        <v>8466</v>
      </c>
      <c r="L1196" s="38">
        <v>29297826</v>
      </c>
      <c r="M1196" s="38">
        <v>31183349</v>
      </c>
    </row>
    <row r="1197" spans="1:13" x14ac:dyDescent="0.2">
      <c r="A1197" s="42">
        <v>129906</v>
      </c>
      <c r="B1197" s="38">
        <v>27549</v>
      </c>
      <c r="C1197" s="38">
        <v>9</v>
      </c>
      <c r="D1197" s="38">
        <v>43102524</v>
      </c>
      <c r="E1197" s="38">
        <v>10045</v>
      </c>
      <c r="F1197" s="38">
        <v>9130</v>
      </c>
      <c r="G1197" s="38">
        <v>10346</v>
      </c>
      <c r="H1197" s="38">
        <v>11686</v>
      </c>
      <c r="I1197" s="38">
        <v>10346</v>
      </c>
      <c r="J1197" s="38">
        <v>43102524</v>
      </c>
      <c r="K1197" s="38">
        <v>10045</v>
      </c>
      <c r="L1197" s="38">
        <v>44395599</v>
      </c>
      <c r="M1197" s="38">
        <v>43150590</v>
      </c>
    </row>
    <row r="1198" spans="1:13" x14ac:dyDescent="0.2">
      <c r="A1198" s="42">
        <v>129910</v>
      </c>
      <c r="B1198" s="38">
        <v>27549</v>
      </c>
      <c r="C1198" s="38">
        <v>9</v>
      </c>
      <c r="D1198" s="38">
        <v>10416404</v>
      </c>
      <c r="E1198" s="38">
        <v>10519</v>
      </c>
      <c r="F1198" s="38">
        <v>9130</v>
      </c>
      <c r="G1198" s="38">
        <v>10835</v>
      </c>
      <c r="H1198" s="38">
        <v>11686</v>
      </c>
      <c r="I1198" s="38">
        <v>10835</v>
      </c>
      <c r="J1198" s="38">
        <v>10416404</v>
      </c>
      <c r="K1198" s="38">
        <v>10519</v>
      </c>
      <c r="L1198" s="38">
        <v>10728896</v>
      </c>
      <c r="M1198" s="38">
        <v>10925445</v>
      </c>
    </row>
    <row r="1199" spans="1:13" x14ac:dyDescent="0.2">
      <c r="A1199" s="42">
        <v>130801</v>
      </c>
      <c r="B1199" s="38">
        <v>27549</v>
      </c>
      <c r="C1199" s="38">
        <v>9</v>
      </c>
      <c r="D1199" s="38">
        <v>1511792</v>
      </c>
      <c r="E1199" s="38">
        <v>16184</v>
      </c>
      <c r="F1199" s="38">
        <v>9130</v>
      </c>
      <c r="G1199" s="38">
        <v>16670</v>
      </c>
      <c r="H1199" s="38">
        <v>11686</v>
      </c>
      <c r="I1199" s="38">
        <v>11686</v>
      </c>
      <c r="J1199" s="38">
        <v>1511792</v>
      </c>
      <c r="K1199" s="38">
        <v>16184</v>
      </c>
      <c r="L1199" s="38">
        <v>1511792</v>
      </c>
      <c r="M1199" s="38">
        <v>1455181</v>
      </c>
    </row>
    <row r="1200" spans="1:13" x14ac:dyDescent="0.2">
      <c r="A1200" s="42">
        <v>130901</v>
      </c>
      <c r="B1200" s="38">
        <v>27549</v>
      </c>
      <c r="C1200" s="38">
        <v>9</v>
      </c>
      <c r="D1200" s="38">
        <v>72090464</v>
      </c>
      <c r="E1200" s="38">
        <v>7901</v>
      </c>
      <c r="F1200" s="38">
        <v>9130</v>
      </c>
      <c r="G1200" s="38">
        <v>8138</v>
      </c>
      <c r="H1200" s="38">
        <v>11686</v>
      </c>
      <c r="I1200" s="38">
        <v>8138</v>
      </c>
      <c r="J1200" s="38">
        <v>72090464</v>
      </c>
      <c r="K1200" s="38">
        <v>7901</v>
      </c>
      <c r="L1200" s="38">
        <v>74253177</v>
      </c>
      <c r="M1200" s="38">
        <v>75011396</v>
      </c>
    </row>
    <row r="1201" spans="1:13" x14ac:dyDescent="0.2">
      <c r="A1201" s="42">
        <v>130902</v>
      </c>
      <c r="B1201" s="38">
        <v>27549</v>
      </c>
      <c r="C1201" s="38">
        <v>9</v>
      </c>
      <c r="D1201" s="38">
        <v>11226097</v>
      </c>
      <c r="E1201" s="38">
        <v>10794</v>
      </c>
      <c r="F1201" s="38">
        <v>9130</v>
      </c>
      <c r="G1201" s="38">
        <v>11118</v>
      </c>
      <c r="H1201" s="38">
        <v>11686</v>
      </c>
      <c r="I1201" s="38">
        <v>11118</v>
      </c>
      <c r="J1201" s="38">
        <v>11226097</v>
      </c>
      <c r="K1201" s="38">
        <v>10794</v>
      </c>
      <c r="L1201" s="38">
        <v>11562880</v>
      </c>
      <c r="M1201" s="38">
        <v>10486233</v>
      </c>
    </row>
    <row r="1202" spans="1:13" x14ac:dyDescent="0.2">
      <c r="A1202" s="42">
        <v>131001</v>
      </c>
      <c r="B1202" s="38">
        <v>27549</v>
      </c>
      <c r="C1202" s="38">
        <v>9</v>
      </c>
      <c r="D1202" s="38">
        <v>1489568</v>
      </c>
      <c r="E1202" s="38">
        <v>24103</v>
      </c>
      <c r="F1202" s="38">
        <v>9130</v>
      </c>
      <c r="G1202" s="38">
        <v>24826</v>
      </c>
      <c r="H1202" s="38">
        <v>11686</v>
      </c>
      <c r="I1202" s="38">
        <v>11686</v>
      </c>
      <c r="J1202" s="38">
        <v>1489568</v>
      </c>
      <c r="K1202" s="38">
        <v>24103</v>
      </c>
      <c r="L1202" s="38">
        <v>1489568</v>
      </c>
      <c r="M1202" s="38">
        <v>1522311</v>
      </c>
    </row>
    <row r="1203" spans="1:13" x14ac:dyDescent="0.2">
      <c r="A1203" s="42">
        <v>132902</v>
      </c>
      <c r="B1203" s="38">
        <v>27549</v>
      </c>
      <c r="C1203" s="38">
        <v>9</v>
      </c>
      <c r="D1203" s="38">
        <v>2954419</v>
      </c>
      <c r="E1203" s="38">
        <v>21565</v>
      </c>
      <c r="F1203" s="38">
        <v>9130</v>
      </c>
      <c r="G1203" s="38">
        <v>22212</v>
      </c>
      <c r="H1203" s="38">
        <v>11686</v>
      </c>
      <c r="I1203" s="38">
        <v>11686</v>
      </c>
      <c r="J1203" s="38">
        <v>2154276</v>
      </c>
      <c r="K1203" s="38">
        <v>15725</v>
      </c>
      <c r="L1203" s="38">
        <v>2154276</v>
      </c>
      <c r="M1203" s="38">
        <v>2640533</v>
      </c>
    </row>
    <row r="1204" spans="1:13" x14ac:dyDescent="0.2">
      <c r="A1204" s="42">
        <v>133901</v>
      </c>
      <c r="B1204" s="38">
        <v>27549</v>
      </c>
      <c r="C1204" s="38">
        <v>9</v>
      </c>
      <c r="D1204" s="38">
        <v>5966551</v>
      </c>
      <c r="E1204" s="38">
        <v>11365</v>
      </c>
      <c r="F1204" s="38">
        <v>9130</v>
      </c>
      <c r="G1204" s="38">
        <v>11706</v>
      </c>
      <c r="H1204" s="38">
        <v>11686</v>
      </c>
      <c r="I1204" s="38">
        <v>11686</v>
      </c>
      <c r="J1204" s="38">
        <v>5966551</v>
      </c>
      <c r="K1204" s="38">
        <v>11365</v>
      </c>
      <c r="L1204" s="38">
        <v>6135041</v>
      </c>
      <c r="M1204" s="38">
        <v>6311111</v>
      </c>
    </row>
    <row r="1205" spans="1:13" x14ac:dyDescent="0.2">
      <c r="A1205" s="42">
        <v>133902</v>
      </c>
      <c r="B1205" s="38">
        <v>27549</v>
      </c>
      <c r="C1205" s="38">
        <v>9</v>
      </c>
      <c r="D1205" s="38">
        <v>2183111</v>
      </c>
      <c r="E1205" s="38">
        <v>12334</v>
      </c>
      <c r="F1205" s="38">
        <v>9130</v>
      </c>
      <c r="G1205" s="38">
        <v>12704</v>
      </c>
      <c r="H1205" s="38">
        <v>11686</v>
      </c>
      <c r="I1205" s="38">
        <v>11686</v>
      </c>
      <c r="J1205" s="38">
        <v>2183111</v>
      </c>
      <c r="K1205" s="38">
        <v>12334</v>
      </c>
      <c r="L1205" s="38">
        <v>2183111</v>
      </c>
      <c r="M1205" s="38">
        <v>2489353</v>
      </c>
    </row>
    <row r="1206" spans="1:13" x14ac:dyDescent="0.2">
      <c r="A1206" s="42">
        <v>133903</v>
      </c>
      <c r="B1206" s="38">
        <v>27549</v>
      </c>
      <c r="C1206" s="38">
        <v>9</v>
      </c>
      <c r="D1206" s="38">
        <v>36231289</v>
      </c>
      <c r="E1206" s="38">
        <v>7800</v>
      </c>
      <c r="F1206" s="38">
        <v>9130</v>
      </c>
      <c r="G1206" s="38">
        <v>8034</v>
      </c>
      <c r="H1206" s="38">
        <v>11686</v>
      </c>
      <c r="I1206" s="38">
        <v>8034</v>
      </c>
      <c r="J1206" s="38">
        <v>36231289</v>
      </c>
      <c r="K1206" s="38">
        <v>7800</v>
      </c>
      <c r="L1206" s="38">
        <v>37318228</v>
      </c>
      <c r="M1206" s="38">
        <v>38814811</v>
      </c>
    </row>
    <row r="1207" spans="1:13" x14ac:dyDescent="0.2">
      <c r="A1207" s="42">
        <v>133904</v>
      </c>
      <c r="B1207" s="38">
        <v>27549</v>
      </c>
      <c r="C1207" s="38">
        <v>9</v>
      </c>
      <c r="D1207" s="38">
        <v>10579845</v>
      </c>
      <c r="E1207" s="38">
        <v>9618</v>
      </c>
      <c r="F1207" s="38">
        <v>9130</v>
      </c>
      <c r="G1207" s="38">
        <v>9907</v>
      </c>
      <c r="H1207" s="38">
        <v>11686</v>
      </c>
      <c r="I1207" s="38">
        <v>9907</v>
      </c>
      <c r="J1207" s="38">
        <v>10579845</v>
      </c>
      <c r="K1207" s="38">
        <v>9618</v>
      </c>
      <c r="L1207" s="38">
        <v>10897240</v>
      </c>
      <c r="M1207" s="38">
        <v>11836248</v>
      </c>
    </row>
    <row r="1208" spans="1:13" x14ac:dyDescent="0.2">
      <c r="A1208" s="42">
        <v>133905</v>
      </c>
      <c r="B1208" s="38">
        <v>27549</v>
      </c>
      <c r="C1208" s="38">
        <v>9</v>
      </c>
      <c r="D1208" s="38">
        <v>483594</v>
      </c>
      <c r="E1208" s="38">
        <v>29800</v>
      </c>
      <c r="F1208" s="38">
        <v>9130</v>
      </c>
      <c r="G1208" s="38">
        <v>30694</v>
      </c>
      <c r="H1208" s="38">
        <v>11686</v>
      </c>
      <c r="I1208" s="38">
        <v>11686</v>
      </c>
      <c r="J1208" s="38">
        <v>476514</v>
      </c>
      <c r="K1208" s="38">
        <v>29364</v>
      </c>
      <c r="L1208" s="38">
        <v>476514</v>
      </c>
      <c r="M1208" s="38">
        <v>505690</v>
      </c>
    </row>
    <row r="1209" spans="1:13" x14ac:dyDescent="0.2">
      <c r="A1209" s="42">
        <v>134901</v>
      </c>
      <c r="B1209" s="38">
        <v>27549</v>
      </c>
      <c r="C1209" s="38">
        <v>9</v>
      </c>
      <c r="D1209" s="38">
        <v>6722215</v>
      </c>
      <c r="E1209" s="38">
        <v>12222</v>
      </c>
      <c r="F1209" s="38">
        <v>9130</v>
      </c>
      <c r="G1209" s="38">
        <v>12589</v>
      </c>
      <c r="H1209" s="38">
        <v>11686</v>
      </c>
      <c r="I1209" s="38">
        <v>11686</v>
      </c>
      <c r="J1209" s="38">
        <v>6722215</v>
      </c>
      <c r="K1209" s="38">
        <v>12222</v>
      </c>
      <c r="L1209" s="38">
        <v>6722215</v>
      </c>
      <c r="M1209" s="38">
        <v>6407488</v>
      </c>
    </row>
    <row r="1210" spans="1:13" x14ac:dyDescent="0.2">
      <c r="A1210" s="42">
        <v>135001</v>
      </c>
      <c r="B1210" s="38">
        <v>27549</v>
      </c>
      <c r="C1210" s="38">
        <v>9</v>
      </c>
      <c r="D1210" s="38">
        <v>2174666</v>
      </c>
      <c r="E1210" s="38">
        <v>21966</v>
      </c>
      <c r="F1210" s="38">
        <v>9130</v>
      </c>
      <c r="G1210" s="38">
        <v>22625</v>
      </c>
      <c r="H1210" s="38">
        <v>11686</v>
      </c>
      <c r="I1210" s="38">
        <v>11686</v>
      </c>
      <c r="J1210" s="38">
        <v>2174666</v>
      </c>
      <c r="K1210" s="38">
        <v>21966</v>
      </c>
      <c r="L1210" s="38">
        <v>2174666</v>
      </c>
      <c r="M1210" s="38">
        <v>1932859</v>
      </c>
    </row>
    <row r="1211" spans="1:13" x14ac:dyDescent="0.2">
      <c r="A1211" s="42">
        <v>136901</v>
      </c>
      <c r="B1211" s="38">
        <v>27549</v>
      </c>
      <c r="C1211" s="38">
        <v>9</v>
      </c>
      <c r="D1211" s="38">
        <v>7607253</v>
      </c>
      <c r="E1211" s="38">
        <v>14763</v>
      </c>
      <c r="F1211" s="38">
        <v>9130</v>
      </c>
      <c r="G1211" s="38">
        <v>15206</v>
      </c>
      <c r="H1211" s="38">
        <v>11686</v>
      </c>
      <c r="I1211" s="38">
        <v>11686</v>
      </c>
      <c r="J1211" s="38">
        <v>7607253</v>
      </c>
      <c r="K1211" s="38">
        <v>14763</v>
      </c>
      <c r="L1211" s="38">
        <v>7607253</v>
      </c>
      <c r="M1211" s="38">
        <v>5369863</v>
      </c>
    </row>
    <row r="1212" spans="1:13" x14ac:dyDescent="0.2">
      <c r="A1212" s="42">
        <v>137901</v>
      </c>
      <c r="B1212" s="38">
        <v>27549</v>
      </c>
      <c r="C1212" s="38">
        <v>9</v>
      </c>
      <c r="D1212" s="38">
        <v>28802028</v>
      </c>
      <c r="E1212" s="38">
        <v>9354</v>
      </c>
      <c r="F1212" s="38">
        <v>9130</v>
      </c>
      <c r="G1212" s="38">
        <v>9635</v>
      </c>
      <c r="H1212" s="38">
        <v>11686</v>
      </c>
      <c r="I1212" s="38">
        <v>9635</v>
      </c>
      <c r="J1212" s="38">
        <v>28802028</v>
      </c>
      <c r="K1212" s="38">
        <v>9354</v>
      </c>
      <c r="L1212" s="38">
        <v>29666089</v>
      </c>
      <c r="M1212" s="38">
        <v>29407676</v>
      </c>
    </row>
    <row r="1213" spans="1:13" x14ac:dyDescent="0.2">
      <c r="A1213" s="42">
        <v>137902</v>
      </c>
      <c r="B1213" s="38">
        <v>27549</v>
      </c>
      <c r="C1213" s="38">
        <v>9</v>
      </c>
      <c r="D1213" s="38">
        <v>6757745</v>
      </c>
      <c r="E1213" s="38">
        <v>10865</v>
      </c>
      <c r="F1213" s="38">
        <v>9130</v>
      </c>
      <c r="G1213" s="38">
        <v>11190</v>
      </c>
      <c r="H1213" s="38">
        <v>11686</v>
      </c>
      <c r="I1213" s="38">
        <v>11190</v>
      </c>
      <c r="J1213" s="38">
        <v>6757745</v>
      </c>
      <c r="K1213" s="38">
        <v>10865</v>
      </c>
      <c r="L1213" s="38">
        <v>6960478</v>
      </c>
      <c r="M1213" s="38">
        <v>7484601</v>
      </c>
    </row>
    <row r="1214" spans="1:13" x14ac:dyDescent="0.2">
      <c r="A1214" s="42">
        <v>137903</v>
      </c>
      <c r="B1214" s="38">
        <v>27549</v>
      </c>
      <c r="C1214" s="38">
        <v>9</v>
      </c>
      <c r="D1214" s="38">
        <v>5677908</v>
      </c>
      <c r="E1214" s="38">
        <v>14189</v>
      </c>
      <c r="F1214" s="38">
        <v>9130</v>
      </c>
      <c r="G1214" s="38">
        <v>14615</v>
      </c>
      <c r="H1214" s="38">
        <v>11686</v>
      </c>
      <c r="I1214" s="38">
        <v>11686</v>
      </c>
      <c r="J1214" s="38">
        <v>5677908</v>
      </c>
      <c r="K1214" s="38">
        <v>14189</v>
      </c>
      <c r="L1214" s="38">
        <v>5677908</v>
      </c>
      <c r="M1214" s="38">
        <v>5316060</v>
      </c>
    </row>
    <row r="1215" spans="1:13" x14ac:dyDescent="0.2">
      <c r="A1215" s="42">
        <v>137904</v>
      </c>
      <c r="B1215" s="38">
        <v>27549</v>
      </c>
      <c r="C1215" s="38">
        <v>9</v>
      </c>
      <c r="D1215" s="38">
        <v>7304565</v>
      </c>
      <c r="E1215" s="38">
        <v>9776</v>
      </c>
      <c r="F1215" s="38">
        <v>9130</v>
      </c>
      <c r="G1215" s="38">
        <v>10069</v>
      </c>
      <c r="H1215" s="38">
        <v>11686</v>
      </c>
      <c r="I1215" s="38">
        <v>10069</v>
      </c>
      <c r="J1215" s="38">
        <v>7304565</v>
      </c>
      <c r="K1215" s="38">
        <v>9776</v>
      </c>
      <c r="L1215" s="38">
        <v>7523701</v>
      </c>
      <c r="M1215" s="38">
        <v>7769191</v>
      </c>
    </row>
    <row r="1216" spans="1:13" x14ac:dyDescent="0.2">
      <c r="A1216" s="42">
        <v>138902</v>
      </c>
      <c r="B1216" s="38">
        <v>27549</v>
      </c>
      <c r="C1216" s="38">
        <v>9</v>
      </c>
      <c r="D1216" s="38">
        <v>3144206</v>
      </c>
      <c r="E1216" s="38">
        <v>12730</v>
      </c>
      <c r="F1216" s="38">
        <v>9130</v>
      </c>
      <c r="G1216" s="38">
        <v>13111</v>
      </c>
      <c r="H1216" s="38">
        <v>11686</v>
      </c>
      <c r="I1216" s="38">
        <v>11686</v>
      </c>
      <c r="J1216" s="38">
        <v>3144206</v>
      </c>
      <c r="K1216" s="38">
        <v>12730</v>
      </c>
      <c r="L1216" s="38">
        <v>3144206</v>
      </c>
      <c r="M1216" s="38">
        <v>3457734</v>
      </c>
    </row>
    <row r="1217" spans="1:13" x14ac:dyDescent="0.2">
      <c r="A1217" s="42">
        <v>138903</v>
      </c>
      <c r="B1217" s="38">
        <v>27549</v>
      </c>
      <c r="C1217" s="38">
        <v>9</v>
      </c>
      <c r="D1217" s="38">
        <v>4266725</v>
      </c>
      <c r="E1217" s="38">
        <v>13137</v>
      </c>
      <c r="F1217" s="38">
        <v>9130</v>
      </c>
      <c r="G1217" s="38">
        <v>13531</v>
      </c>
      <c r="H1217" s="38">
        <v>11686</v>
      </c>
      <c r="I1217" s="38">
        <v>11686</v>
      </c>
      <c r="J1217" s="38">
        <v>4266725</v>
      </c>
      <c r="K1217" s="38">
        <v>13137</v>
      </c>
      <c r="L1217" s="38">
        <v>4266725</v>
      </c>
      <c r="M1217" s="38">
        <v>4634969</v>
      </c>
    </row>
    <row r="1218" spans="1:13" x14ac:dyDescent="0.2">
      <c r="A1218" s="42">
        <v>138904</v>
      </c>
      <c r="B1218" s="38">
        <v>27549</v>
      </c>
      <c r="C1218" s="38">
        <v>9</v>
      </c>
      <c r="D1218" s="38">
        <v>1852201</v>
      </c>
      <c r="E1218" s="38">
        <v>17484</v>
      </c>
      <c r="F1218" s="38">
        <v>9130</v>
      </c>
      <c r="G1218" s="38">
        <v>18009</v>
      </c>
      <c r="H1218" s="38">
        <v>11686</v>
      </c>
      <c r="I1218" s="38">
        <v>11686</v>
      </c>
      <c r="J1218" s="38">
        <v>1852201</v>
      </c>
      <c r="K1218" s="38">
        <v>17484</v>
      </c>
      <c r="L1218" s="38">
        <v>1852201</v>
      </c>
      <c r="M1218" s="38">
        <v>1902779</v>
      </c>
    </row>
    <row r="1219" spans="1:13" x14ac:dyDescent="0.2">
      <c r="A1219" s="42">
        <v>139905</v>
      </c>
      <c r="B1219" s="38">
        <v>27549</v>
      </c>
      <c r="C1219" s="38">
        <v>9</v>
      </c>
      <c r="D1219" s="38">
        <v>8924061</v>
      </c>
      <c r="E1219" s="38">
        <v>8691</v>
      </c>
      <c r="F1219" s="38">
        <v>9130</v>
      </c>
      <c r="G1219" s="38">
        <v>8951</v>
      </c>
      <c r="H1219" s="38">
        <v>11686</v>
      </c>
      <c r="I1219" s="38">
        <v>8951</v>
      </c>
      <c r="J1219" s="38">
        <v>8924061</v>
      </c>
      <c r="K1219" s="38">
        <v>8691</v>
      </c>
      <c r="L1219" s="38">
        <v>9191783</v>
      </c>
      <c r="M1219" s="38">
        <v>11257626</v>
      </c>
    </row>
    <row r="1220" spans="1:13" x14ac:dyDescent="0.2">
      <c r="A1220" s="42">
        <v>139909</v>
      </c>
      <c r="B1220" s="38">
        <v>27549</v>
      </c>
      <c r="C1220" s="38">
        <v>9</v>
      </c>
      <c r="D1220" s="38">
        <v>32506831</v>
      </c>
      <c r="E1220" s="38">
        <v>9341</v>
      </c>
      <c r="F1220" s="38">
        <v>9130</v>
      </c>
      <c r="G1220" s="38">
        <v>9621</v>
      </c>
      <c r="H1220" s="38">
        <v>11686</v>
      </c>
      <c r="I1220" s="38">
        <v>9621</v>
      </c>
      <c r="J1220" s="38">
        <v>32506831</v>
      </c>
      <c r="K1220" s="38">
        <v>9341</v>
      </c>
      <c r="L1220" s="38">
        <v>33482036</v>
      </c>
      <c r="M1220" s="38">
        <v>36731397</v>
      </c>
    </row>
    <row r="1221" spans="1:13" x14ac:dyDescent="0.2">
      <c r="A1221" s="42">
        <v>139911</v>
      </c>
      <c r="B1221" s="38">
        <v>27549</v>
      </c>
      <c r="C1221" s="38">
        <v>9</v>
      </c>
      <c r="D1221" s="38">
        <v>19622353</v>
      </c>
      <c r="E1221" s="38">
        <v>8702</v>
      </c>
      <c r="F1221" s="38">
        <v>9130</v>
      </c>
      <c r="G1221" s="38">
        <v>8964</v>
      </c>
      <c r="H1221" s="38">
        <v>11686</v>
      </c>
      <c r="I1221" s="38">
        <v>8964</v>
      </c>
      <c r="J1221" s="38">
        <v>19622353</v>
      </c>
      <c r="K1221" s="38">
        <v>8702</v>
      </c>
      <c r="L1221" s="38">
        <v>20211024</v>
      </c>
      <c r="M1221" s="38">
        <v>20125763</v>
      </c>
    </row>
    <row r="1222" spans="1:13" x14ac:dyDescent="0.2">
      <c r="A1222" s="42">
        <v>139912</v>
      </c>
      <c r="B1222" s="38">
        <v>27549</v>
      </c>
      <c r="C1222" s="38">
        <v>9</v>
      </c>
      <c r="D1222" s="38">
        <v>9453916</v>
      </c>
      <c r="E1222" s="38">
        <v>8673</v>
      </c>
      <c r="F1222" s="38">
        <v>9130</v>
      </c>
      <c r="G1222" s="38">
        <v>8934</v>
      </c>
      <c r="H1222" s="38">
        <v>11686</v>
      </c>
      <c r="I1222" s="38">
        <v>8934</v>
      </c>
      <c r="J1222" s="38">
        <v>9453916</v>
      </c>
      <c r="K1222" s="38">
        <v>8673</v>
      </c>
      <c r="L1222" s="38">
        <v>9737534</v>
      </c>
      <c r="M1222" s="38">
        <v>10411150</v>
      </c>
    </row>
    <row r="1223" spans="1:13" x14ac:dyDescent="0.2">
      <c r="A1223" s="42">
        <v>140901</v>
      </c>
      <c r="B1223" s="38">
        <v>27549</v>
      </c>
      <c r="C1223" s="38">
        <v>9</v>
      </c>
      <c r="D1223" s="38">
        <v>2034517</v>
      </c>
      <c r="E1223" s="38">
        <v>14532</v>
      </c>
      <c r="F1223" s="38">
        <v>9130</v>
      </c>
      <c r="G1223" s="38">
        <v>14968</v>
      </c>
      <c r="H1223" s="38">
        <v>11686</v>
      </c>
      <c r="I1223" s="38">
        <v>11686</v>
      </c>
      <c r="J1223" s="38">
        <v>2034517</v>
      </c>
      <c r="K1223" s="38">
        <v>14532</v>
      </c>
      <c r="L1223" s="38">
        <v>2034517</v>
      </c>
      <c r="M1223" s="38">
        <v>2198146</v>
      </c>
    </row>
    <row r="1224" spans="1:13" x14ac:dyDescent="0.2">
      <c r="A1224" s="42">
        <v>140904</v>
      </c>
      <c r="B1224" s="38">
        <v>27549</v>
      </c>
      <c r="C1224" s="38">
        <v>9</v>
      </c>
      <c r="D1224" s="38">
        <v>11119644</v>
      </c>
      <c r="E1224" s="38">
        <v>8825</v>
      </c>
      <c r="F1224" s="38">
        <v>9130</v>
      </c>
      <c r="G1224" s="38">
        <v>9090</v>
      </c>
      <c r="H1224" s="38">
        <v>11686</v>
      </c>
      <c r="I1224" s="38">
        <v>9090</v>
      </c>
      <c r="J1224" s="38">
        <v>11119644</v>
      </c>
      <c r="K1224" s="38">
        <v>8825</v>
      </c>
      <c r="L1224" s="38">
        <v>11453233</v>
      </c>
      <c r="M1224" s="38">
        <v>12669869</v>
      </c>
    </row>
    <row r="1225" spans="1:13" x14ac:dyDescent="0.2">
      <c r="A1225" s="42">
        <v>140905</v>
      </c>
      <c r="B1225" s="38">
        <v>27549</v>
      </c>
      <c r="C1225" s="38">
        <v>9</v>
      </c>
      <c r="D1225" s="38">
        <v>7079279</v>
      </c>
      <c r="E1225" s="38">
        <v>12336</v>
      </c>
      <c r="F1225" s="38">
        <v>9130</v>
      </c>
      <c r="G1225" s="38">
        <v>12706</v>
      </c>
      <c r="H1225" s="38">
        <v>11686</v>
      </c>
      <c r="I1225" s="38">
        <v>11686</v>
      </c>
      <c r="J1225" s="38">
        <v>7079279</v>
      </c>
      <c r="K1225" s="38">
        <v>12336</v>
      </c>
      <c r="L1225" s="38">
        <v>7079279</v>
      </c>
      <c r="M1225" s="38">
        <v>7363450</v>
      </c>
    </row>
    <row r="1226" spans="1:13" x14ac:dyDescent="0.2">
      <c r="A1226" s="42">
        <v>140907</v>
      </c>
      <c r="B1226" s="38">
        <v>27549</v>
      </c>
      <c r="C1226" s="38">
        <v>9</v>
      </c>
      <c r="D1226" s="38">
        <v>4139153</v>
      </c>
      <c r="E1226" s="38">
        <v>11792</v>
      </c>
      <c r="F1226" s="38">
        <v>9130</v>
      </c>
      <c r="G1226" s="38">
        <v>12146</v>
      </c>
      <c r="H1226" s="38">
        <v>11686</v>
      </c>
      <c r="I1226" s="38">
        <v>11686</v>
      </c>
      <c r="J1226" s="38">
        <v>4139153</v>
      </c>
      <c r="K1226" s="38">
        <v>11792</v>
      </c>
      <c r="L1226" s="38">
        <v>4139153</v>
      </c>
      <c r="M1226" s="38">
        <v>4978932</v>
      </c>
    </row>
    <row r="1227" spans="1:13" x14ac:dyDescent="0.2">
      <c r="A1227" s="42">
        <v>140908</v>
      </c>
      <c r="B1227" s="38">
        <v>27549</v>
      </c>
      <c r="C1227" s="38">
        <v>9</v>
      </c>
      <c r="D1227" s="38">
        <v>5692466</v>
      </c>
      <c r="E1227" s="38">
        <v>12584</v>
      </c>
      <c r="F1227" s="38">
        <v>9130</v>
      </c>
      <c r="G1227" s="38">
        <v>12962</v>
      </c>
      <c r="H1227" s="38">
        <v>11686</v>
      </c>
      <c r="I1227" s="38">
        <v>11686</v>
      </c>
      <c r="J1227" s="38">
        <v>5502087</v>
      </c>
      <c r="K1227" s="38">
        <v>12163</v>
      </c>
      <c r="L1227" s="38">
        <v>5502087</v>
      </c>
      <c r="M1227" s="38">
        <v>5586317</v>
      </c>
    </row>
    <row r="1228" spans="1:13" x14ac:dyDescent="0.2">
      <c r="A1228" s="42">
        <v>141901</v>
      </c>
      <c r="B1228" s="38">
        <v>27549</v>
      </c>
      <c r="C1228" s="38">
        <v>9</v>
      </c>
      <c r="D1228" s="38">
        <v>28608648</v>
      </c>
      <c r="E1228" s="38">
        <v>9229</v>
      </c>
      <c r="F1228" s="38">
        <v>9130</v>
      </c>
      <c r="G1228" s="38">
        <v>9505</v>
      </c>
      <c r="H1228" s="38">
        <v>11686</v>
      </c>
      <c r="I1228" s="38">
        <v>9505</v>
      </c>
      <c r="J1228" s="38">
        <v>28608648</v>
      </c>
      <c r="K1228" s="38">
        <v>9229</v>
      </c>
      <c r="L1228" s="38">
        <v>29466908</v>
      </c>
      <c r="M1228" s="38">
        <v>30974537</v>
      </c>
    </row>
    <row r="1229" spans="1:13" x14ac:dyDescent="0.2">
      <c r="A1229" s="42">
        <v>141902</v>
      </c>
      <c r="B1229" s="38">
        <v>27549</v>
      </c>
      <c r="C1229" s="38">
        <v>9</v>
      </c>
      <c r="D1229" s="38">
        <v>3506345</v>
      </c>
      <c r="E1229" s="38">
        <v>12523</v>
      </c>
      <c r="F1229" s="38">
        <v>9130</v>
      </c>
      <c r="G1229" s="38">
        <v>12898</v>
      </c>
      <c r="H1229" s="38">
        <v>11686</v>
      </c>
      <c r="I1229" s="38">
        <v>11686</v>
      </c>
      <c r="J1229" s="38">
        <v>3506345</v>
      </c>
      <c r="K1229" s="38">
        <v>12523</v>
      </c>
      <c r="L1229" s="38">
        <v>3506345</v>
      </c>
      <c r="M1229" s="38">
        <v>3855989</v>
      </c>
    </row>
    <row r="1230" spans="1:13" x14ac:dyDescent="0.2">
      <c r="A1230" s="42">
        <v>142901</v>
      </c>
      <c r="B1230" s="38">
        <v>27549</v>
      </c>
      <c r="C1230" s="38">
        <v>9</v>
      </c>
      <c r="D1230" s="38">
        <v>18871282</v>
      </c>
      <c r="E1230" s="38">
        <v>14969</v>
      </c>
      <c r="F1230" s="38">
        <v>9130</v>
      </c>
      <c r="G1230" s="38">
        <v>15418</v>
      </c>
      <c r="H1230" s="38">
        <v>11686</v>
      </c>
      <c r="I1230" s="38">
        <v>11686</v>
      </c>
      <c r="J1230" s="38">
        <v>18871282</v>
      </c>
      <c r="K1230" s="38">
        <v>14969</v>
      </c>
      <c r="L1230" s="38">
        <v>18871282</v>
      </c>
      <c r="M1230" s="38">
        <v>16941060</v>
      </c>
    </row>
    <row r="1231" spans="1:13" x14ac:dyDescent="0.2">
      <c r="A1231" s="42">
        <v>143901</v>
      </c>
      <c r="B1231" s="38">
        <v>27549</v>
      </c>
      <c r="C1231" s="38">
        <v>9</v>
      </c>
      <c r="D1231" s="38">
        <v>10755647</v>
      </c>
      <c r="E1231" s="38">
        <v>9886</v>
      </c>
      <c r="F1231" s="38">
        <v>9130</v>
      </c>
      <c r="G1231" s="38">
        <v>10182</v>
      </c>
      <c r="H1231" s="38">
        <v>11686</v>
      </c>
      <c r="I1231" s="38">
        <v>10182</v>
      </c>
      <c r="J1231" s="38">
        <v>10755647</v>
      </c>
      <c r="K1231" s="38">
        <v>9886</v>
      </c>
      <c r="L1231" s="38">
        <v>11078317</v>
      </c>
      <c r="M1231" s="38">
        <v>10715742</v>
      </c>
    </row>
    <row r="1232" spans="1:13" x14ac:dyDescent="0.2">
      <c r="A1232" s="42">
        <v>143902</v>
      </c>
      <c r="B1232" s="38">
        <v>27549</v>
      </c>
      <c r="C1232" s="38">
        <v>9</v>
      </c>
      <c r="D1232" s="38">
        <v>3872284</v>
      </c>
      <c r="E1232" s="38">
        <v>15366</v>
      </c>
      <c r="F1232" s="38">
        <v>9130</v>
      </c>
      <c r="G1232" s="38">
        <v>15827</v>
      </c>
      <c r="H1232" s="38">
        <v>11686</v>
      </c>
      <c r="I1232" s="38">
        <v>11686</v>
      </c>
      <c r="J1232" s="38">
        <v>3872284</v>
      </c>
      <c r="K1232" s="38">
        <v>15366</v>
      </c>
      <c r="L1232" s="38">
        <v>3872284</v>
      </c>
      <c r="M1232" s="38">
        <v>3210105</v>
      </c>
    </row>
    <row r="1233" spans="1:13" x14ac:dyDescent="0.2">
      <c r="A1233" s="42">
        <v>143903</v>
      </c>
      <c r="B1233" s="38">
        <v>27549</v>
      </c>
      <c r="C1233" s="38">
        <v>9</v>
      </c>
      <c r="D1233" s="38">
        <v>7312259</v>
      </c>
      <c r="E1233" s="38">
        <v>11832</v>
      </c>
      <c r="F1233" s="38">
        <v>9130</v>
      </c>
      <c r="G1233" s="38">
        <v>12187</v>
      </c>
      <c r="H1233" s="38">
        <v>11686</v>
      </c>
      <c r="I1233" s="38">
        <v>11686</v>
      </c>
      <c r="J1233" s="38">
        <v>7312259</v>
      </c>
      <c r="K1233" s="38">
        <v>11832</v>
      </c>
      <c r="L1233" s="38">
        <v>7312259</v>
      </c>
      <c r="M1233" s="38">
        <v>6883481</v>
      </c>
    </row>
    <row r="1234" spans="1:13" x14ac:dyDescent="0.2">
      <c r="A1234" s="42">
        <v>143904</v>
      </c>
      <c r="B1234" s="38">
        <v>27549</v>
      </c>
      <c r="C1234" s="38">
        <v>9</v>
      </c>
      <c r="D1234" s="38">
        <v>1169809</v>
      </c>
      <c r="E1234" s="38">
        <v>10984</v>
      </c>
      <c r="F1234" s="38">
        <v>9130</v>
      </c>
      <c r="G1234" s="38">
        <v>11314</v>
      </c>
      <c r="H1234" s="38">
        <v>11686</v>
      </c>
      <c r="I1234" s="38">
        <v>11314</v>
      </c>
      <c r="J1234" s="38">
        <v>1169809</v>
      </c>
      <c r="K1234" s="38">
        <v>10984</v>
      </c>
      <c r="L1234" s="38">
        <v>1204903</v>
      </c>
      <c r="M1234" s="38">
        <v>1417048</v>
      </c>
    </row>
    <row r="1235" spans="1:13" x14ac:dyDescent="0.2">
      <c r="A1235" s="42">
        <v>143905</v>
      </c>
      <c r="B1235" s="38">
        <v>27549</v>
      </c>
      <c r="C1235" s="38">
        <v>9</v>
      </c>
      <c r="D1235" s="38">
        <v>1584018</v>
      </c>
      <c r="E1235" s="38">
        <v>11051</v>
      </c>
      <c r="F1235" s="38">
        <v>9130</v>
      </c>
      <c r="G1235" s="38">
        <v>11382</v>
      </c>
      <c r="H1235" s="38">
        <v>11686</v>
      </c>
      <c r="I1235" s="38">
        <v>11382</v>
      </c>
      <c r="J1235" s="38">
        <v>1584018</v>
      </c>
      <c r="K1235" s="38">
        <v>11051</v>
      </c>
      <c r="L1235" s="38">
        <v>1631539</v>
      </c>
      <c r="M1235" s="38">
        <v>1934187</v>
      </c>
    </row>
  </sheetData>
  <sheetProtection algorithmName="SHA-512" hashValue="bUPcT/+6VSHiNpleG1uIlhVLtd1zHasPPAndpkFB40uoKzxzqG6AzBx2z9bEfujgOFunP5IZhe4Nk+41X2kB8Q==" saltValue="DqcQJ2idYXVk29qfcu805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232F6-C167-4A60-9CD8-F75A81C36BED}">
  <dimension ref="A1:JA184"/>
  <sheetViews>
    <sheetView zoomScale="85" zoomScaleNormal="85" workbookViewId="0">
      <selection activeCell="F25" sqref="F25"/>
    </sheetView>
  </sheetViews>
  <sheetFormatPr defaultRowHeight="12.75" x14ac:dyDescent="0.2"/>
  <cols>
    <col min="1" max="1" width="11.5703125" style="38" bestFit="1" customWidth="1"/>
    <col min="2" max="2" width="12.140625" style="38" bestFit="1" customWidth="1"/>
    <col min="3" max="3" width="15.28515625" style="38" bestFit="1" customWidth="1"/>
    <col min="4" max="4" width="12.5703125" style="38" bestFit="1" customWidth="1"/>
    <col min="5" max="5" width="5" style="38" bestFit="1" customWidth="1"/>
    <col min="6" max="6" width="21.7109375" style="38" bestFit="1" customWidth="1"/>
    <col min="7" max="7" width="22.42578125" style="38" bestFit="1" customWidth="1"/>
    <col min="8" max="8" width="14.5703125" style="38" bestFit="1" customWidth="1"/>
    <col min="9" max="9" width="22.7109375" style="38" bestFit="1" customWidth="1"/>
    <col min="10" max="10" width="18" style="38" bestFit="1" customWidth="1"/>
    <col min="11" max="11" width="22.42578125" style="38" bestFit="1" customWidth="1"/>
    <col min="12" max="12" width="10.7109375" style="38" bestFit="1" customWidth="1"/>
    <col min="13" max="13" width="27.5703125" style="38" bestFit="1" customWidth="1"/>
    <col min="14" max="14" width="16.7109375" style="38" bestFit="1" customWidth="1"/>
    <col min="15" max="15" width="21.140625" style="38" bestFit="1" customWidth="1"/>
    <col min="16" max="16" width="10" style="38" bestFit="1" customWidth="1"/>
    <col min="17" max="17" width="23" style="38" bestFit="1" customWidth="1"/>
    <col min="18" max="18" width="10.7109375" style="38" bestFit="1" customWidth="1"/>
    <col min="19" max="19" width="9.7109375" style="38" bestFit="1" customWidth="1"/>
    <col min="20" max="20" width="9.28515625" style="38" bestFit="1" customWidth="1"/>
    <col min="21" max="21" width="19.42578125" style="38" bestFit="1" customWidth="1"/>
    <col min="22" max="23" width="10" style="38" bestFit="1" customWidth="1"/>
    <col min="24" max="24" width="17.7109375" style="38" bestFit="1" customWidth="1"/>
    <col min="25" max="25" width="16" style="38" bestFit="1" customWidth="1"/>
    <col min="26" max="26" width="23.85546875" style="38" bestFit="1" customWidth="1"/>
    <col min="27" max="27" width="3.7109375" style="38" bestFit="1" customWidth="1"/>
    <col min="28" max="28" width="8" style="38" bestFit="1" customWidth="1"/>
    <col min="29" max="29" width="18.28515625" style="38" bestFit="1" customWidth="1"/>
    <col min="30" max="30" width="10.85546875" style="38" bestFit="1" customWidth="1"/>
    <col min="31" max="31" width="20.42578125" style="38" bestFit="1" customWidth="1"/>
    <col min="32" max="33" width="8.85546875" style="38" bestFit="1" customWidth="1"/>
    <col min="34" max="34" width="22.7109375" style="38" bestFit="1" customWidth="1"/>
    <col min="35" max="35" width="11.28515625" style="38" bestFit="1" customWidth="1"/>
    <col min="36" max="36" width="12.140625" style="38" bestFit="1" customWidth="1"/>
    <col min="37" max="37" width="18.28515625" style="38" bestFit="1" customWidth="1"/>
    <col min="38" max="38" width="55.85546875" style="38" bestFit="1" customWidth="1"/>
    <col min="39" max="39" width="7.7109375" style="38" bestFit="1" customWidth="1"/>
    <col min="40" max="40" width="19" style="38" bestFit="1" customWidth="1"/>
    <col min="41" max="41" width="24.5703125" style="38" bestFit="1" customWidth="1"/>
    <col min="42" max="42" width="18.140625" style="38" bestFit="1" customWidth="1"/>
    <col min="43" max="43" width="17.85546875" style="38" bestFit="1" customWidth="1"/>
    <col min="44" max="44" width="8.5703125" style="38" bestFit="1" customWidth="1"/>
    <col min="45" max="45" width="5.85546875" style="38" bestFit="1" customWidth="1"/>
    <col min="46" max="46" width="14.28515625" style="38" bestFit="1" customWidth="1"/>
    <col min="47" max="47" width="10.7109375" style="38" bestFit="1" customWidth="1"/>
    <col min="48" max="48" width="22.7109375" style="38" bestFit="1" customWidth="1"/>
    <col min="49" max="49" width="14.85546875" style="38" bestFit="1" customWidth="1"/>
    <col min="50" max="50" width="15" style="38" bestFit="1" customWidth="1"/>
    <col min="51" max="51" width="19.140625" style="38" bestFit="1" customWidth="1"/>
    <col min="52" max="52" width="17.85546875" style="38" bestFit="1" customWidth="1"/>
    <col min="53" max="53" width="14" style="38" bestFit="1" customWidth="1"/>
    <col min="54" max="54" width="9.7109375" style="38" bestFit="1" customWidth="1"/>
    <col min="55" max="55" width="17.42578125" style="38" bestFit="1" customWidth="1"/>
    <col min="56" max="56" width="11" style="38" bestFit="1" customWidth="1"/>
    <col min="57" max="57" width="15.7109375" style="38" bestFit="1" customWidth="1"/>
    <col min="58" max="58" width="10.140625" style="38" bestFit="1" customWidth="1"/>
    <col min="59" max="59" width="5.7109375" style="38" bestFit="1" customWidth="1"/>
    <col min="60" max="60" width="18.7109375" style="38" bestFit="1" customWidth="1"/>
    <col min="61" max="61" width="20.28515625" style="38" bestFit="1" customWidth="1"/>
    <col min="62" max="62" width="15.5703125" style="38" bestFit="1" customWidth="1"/>
    <col min="63" max="63" width="23" style="38" bestFit="1" customWidth="1"/>
    <col min="64" max="64" width="16.85546875" style="38" bestFit="1" customWidth="1"/>
    <col min="65" max="65" width="16.5703125" style="38" bestFit="1" customWidth="1"/>
    <col min="66" max="66" width="23.42578125" style="38" bestFit="1" customWidth="1"/>
    <col min="67" max="67" width="24" style="38" bestFit="1" customWidth="1"/>
    <col min="68" max="68" width="23.7109375" style="38" bestFit="1" customWidth="1"/>
    <col min="69" max="69" width="5.28515625" style="38" bestFit="1" customWidth="1"/>
    <col min="70" max="70" width="9" style="38" bestFit="1" customWidth="1"/>
    <col min="71" max="71" width="20" style="38" bestFit="1" customWidth="1"/>
    <col min="72" max="74" width="13.7109375" style="38" bestFit="1" customWidth="1"/>
    <col min="75" max="75" width="20" style="38" bestFit="1" customWidth="1"/>
    <col min="76" max="76" width="17.42578125" style="38" bestFit="1" customWidth="1"/>
    <col min="77" max="77" width="13.85546875" style="38" bestFit="1" customWidth="1"/>
    <col min="78" max="78" width="5.85546875" style="38" bestFit="1" customWidth="1"/>
    <col min="79" max="79" width="10.140625" style="38" bestFit="1" customWidth="1"/>
    <col min="80" max="80" width="11.7109375" style="38" bestFit="1" customWidth="1"/>
    <col min="81" max="81" width="18.140625" style="38" bestFit="1" customWidth="1"/>
    <col min="82" max="84" width="20.7109375" style="38" bestFit="1" customWidth="1"/>
    <col min="85" max="85" width="19.85546875" style="38" bestFit="1" customWidth="1"/>
    <col min="86" max="86" width="27.7109375" style="38" bestFit="1" customWidth="1"/>
    <col min="87" max="87" width="9.28515625" style="38" bestFit="1" customWidth="1"/>
    <col min="88" max="88" width="19.5703125" style="38" bestFit="1" customWidth="1"/>
    <col min="89" max="89" width="9.28515625" style="38" bestFit="1" customWidth="1"/>
    <col min="90" max="90" width="10.85546875" style="38" bestFit="1" customWidth="1"/>
    <col min="91" max="91" width="6.5703125" style="38" bestFit="1" customWidth="1"/>
    <col min="92" max="92" width="15.85546875" style="38" bestFit="1" customWidth="1"/>
    <col min="93" max="93" width="17.85546875" style="38" bestFit="1" customWidth="1"/>
    <col min="94" max="94" width="8.28515625" style="38" bestFit="1" customWidth="1"/>
    <col min="95" max="95" width="14.140625" style="38" bestFit="1" customWidth="1"/>
    <col min="96" max="96" width="22.28515625" style="38" bestFit="1" customWidth="1"/>
    <col min="97" max="97" width="15.5703125" style="38" bestFit="1" customWidth="1"/>
    <col min="98" max="98" width="12" style="38" bestFit="1" customWidth="1"/>
    <col min="99" max="99" width="20.42578125" style="38" bestFit="1" customWidth="1"/>
    <col min="100" max="100" width="21.140625" style="38" bestFit="1" customWidth="1"/>
    <col min="101" max="101" width="18.42578125" style="38" bestFit="1" customWidth="1"/>
    <col min="102" max="102" width="22.140625" style="38" bestFit="1" customWidth="1"/>
    <col min="103" max="103" width="17.5703125" style="38" bestFit="1" customWidth="1"/>
    <col min="104" max="104" width="11.140625" style="38" bestFit="1" customWidth="1"/>
    <col min="105" max="105" width="22.28515625" style="38" bestFit="1" customWidth="1"/>
    <col min="106" max="106" width="16.140625" style="38" bestFit="1" customWidth="1"/>
    <col min="107" max="107" width="13.28515625" style="38" bestFit="1" customWidth="1"/>
    <col min="108" max="108" width="18.85546875" style="38" bestFit="1" customWidth="1"/>
    <col min="109" max="109" width="10.5703125" style="38" bestFit="1" customWidth="1"/>
    <col min="110" max="110" width="18.28515625" style="38" bestFit="1" customWidth="1"/>
    <col min="111" max="111" width="11.85546875" style="38" bestFit="1" customWidth="1"/>
    <col min="112" max="112" width="20" style="38" bestFit="1" customWidth="1"/>
    <col min="113" max="113" width="15" style="38" bestFit="1" customWidth="1"/>
    <col min="114" max="114" width="16.5703125" style="38" bestFit="1" customWidth="1"/>
    <col min="115" max="115" width="5" style="38" bestFit="1" customWidth="1"/>
    <col min="116" max="116" width="21.42578125" style="38" bestFit="1" customWidth="1"/>
    <col min="117" max="117" width="21.85546875" style="38" bestFit="1" customWidth="1"/>
    <col min="118" max="118" width="24" style="38" bestFit="1" customWidth="1"/>
    <col min="119" max="119" width="18.28515625" style="38" bestFit="1" customWidth="1"/>
    <col min="120" max="120" width="29.140625" style="38" bestFit="1" customWidth="1"/>
    <col min="121" max="121" width="25.7109375" style="38" bestFit="1" customWidth="1"/>
    <col min="122" max="122" width="26.85546875" style="38" bestFit="1" customWidth="1"/>
    <col min="123" max="123" width="23.28515625" style="38" bestFit="1" customWidth="1"/>
    <col min="124" max="124" width="26.28515625" style="38" bestFit="1" customWidth="1"/>
    <col min="125" max="126" width="30.42578125" style="38" bestFit="1" customWidth="1"/>
    <col min="127" max="127" width="23.5703125" style="38" bestFit="1" customWidth="1"/>
    <col min="128" max="128" width="27.28515625" style="38" bestFit="1" customWidth="1"/>
    <col min="129" max="129" width="20.5703125" style="38" bestFit="1" customWidth="1"/>
    <col min="130" max="130" width="26.42578125" style="38" bestFit="1" customWidth="1"/>
    <col min="131" max="131" width="25" style="38" bestFit="1" customWidth="1"/>
    <col min="132" max="132" width="21.5703125" style="38" bestFit="1" customWidth="1"/>
    <col min="133" max="133" width="26.140625" style="38" bestFit="1" customWidth="1"/>
    <col min="134" max="134" width="27.7109375" style="38" bestFit="1" customWidth="1"/>
    <col min="135" max="135" width="23.28515625" style="38" bestFit="1" customWidth="1"/>
    <col min="136" max="136" width="20.7109375" style="38" bestFit="1" customWidth="1"/>
    <col min="137" max="137" width="22.7109375" style="38" bestFit="1" customWidth="1"/>
    <col min="138" max="138" width="20.7109375" style="38" bestFit="1" customWidth="1"/>
    <col min="139" max="139" width="24" style="38" bestFit="1" customWidth="1"/>
    <col min="140" max="140" width="21.7109375" style="38" bestFit="1" customWidth="1"/>
    <col min="141" max="141" width="22.140625" style="38" bestFit="1" customWidth="1"/>
    <col min="142" max="143" width="26.28515625" style="38" bestFit="1" customWidth="1"/>
    <col min="144" max="144" width="19.42578125" style="38" bestFit="1" customWidth="1"/>
    <col min="145" max="145" width="25.7109375" style="38" bestFit="1" customWidth="1"/>
    <col min="146" max="146" width="23.140625" style="38" bestFit="1" customWidth="1"/>
    <col min="147" max="147" width="21.42578125" style="38" bestFit="1" customWidth="1"/>
    <col min="148" max="148" width="16.42578125" style="38" bestFit="1" customWidth="1"/>
    <col min="149" max="149" width="26.85546875" style="38" bestFit="1" customWidth="1"/>
    <col min="150" max="150" width="12.7109375" style="38" bestFit="1" customWidth="1"/>
    <col min="151" max="151" width="10.85546875" style="38" bestFit="1" customWidth="1"/>
    <col min="152" max="152" width="19" style="38" bestFit="1" customWidth="1"/>
    <col min="153" max="153" width="16.28515625" style="38" bestFit="1" customWidth="1"/>
    <col min="154" max="154" width="11.85546875" style="38" bestFit="1" customWidth="1"/>
    <col min="155" max="155" width="18" style="38" bestFit="1" customWidth="1"/>
    <col min="156" max="156" width="16" style="38" bestFit="1" customWidth="1"/>
    <col min="157" max="157" width="19.85546875" style="38" bestFit="1" customWidth="1"/>
    <col min="158" max="158" width="19.7109375" style="38" bestFit="1" customWidth="1"/>
    <col min="159" max="159" width="16" style="38" bestFit="1" customWidth="1"/>
    <col min="160" max="162" width="15.28515625" style="38" bestFit="1" customWidth="1"/>
    <col min="163" max="164" width="15.5703125" style="38" bestFit="1" customWidth="1"/>
    <col min="165" max="166" width="22.42578125" style="38" bestFit="1" customWidth="1"/>
    <col min="167" max="167" width="13.7109375" style="38" bestFit="1" customWidth="1"/>
    <col min="168" max="168" width="15" style="38" bestFit="1" customWidth="1"/>
    <col min="169" max="169" width="21" style="38" bestFit="1" customWidth="1"/>
    <col min="170" max="170" width="22.140625" style="38" bestFit="1" customWidth="1"/>
    <col min="171" max="171" width="18" style="38" bestFit="1" customWidth="1"/>
    <col min="172" max="172" width="21.140625" style="38" bestFit="1" customWidth="1"/>
    <col min="173" max="173" width="18" style="38" bestFit="1" customWidth="1"/>
    <col min="174" max="174" width="27.28515625" style="38" bestFit="1" customWidth="1"/>
    <col min="175" max="175" width="20.7109375" style="38" bestFit="1" customWidth="1"/>
    <col min="176" max="176" width="19" style="38" bestFit="1" customWidth="1"/>
    <col min="177" max="177" width="10.85546875" style="38" bestFit="1" customWidth="1"/>
    <col min="178" max="178" width="24.5703125" style="38" bestFit="1" customWidth="1"/>
    <col min="179" max="179" width="9.140625" style="38"/>
    <col min="180" max="180" width="22.85546875" style="38" bestFit="1" customWidth="1"/>
    <col min="181" max="181" width="13.7109375" style="38" bestFit="1" customWidth="1"/>
    <col min="182" max="182" width="18.7109375" style="38" bestFit="1" customWidth="1"/>
    <col min="183" max="183" width="16.140625" style="38" bestFit="1" customWidth="1"/>
    <col min="184" max="184" width="13.7109375" style="38" bestFit="1" customWidth="1"/>
    <col min="185" max="185" width="21.42578125" style="38" bestFit="1" customWidth="1"/>
    <col min="186" max="186" width="11.140625" style="38" bestFit="1" customWidth="1"/>
    <col min="187" max="187" width="19.7109375" style="38" bestFit="1" customWidth="1"/>
    <col min="188" max="188" width="9.5703125" style="38" bestFit="1" customWidth="1"/>
    <col min="189" max="189" width="12.42578125" style="38" bestFit="1" customWidth="1"/>
    <col min="190" max="190" width="18.28515625" style="38" bestFit="1" customWidth="1"/>
    <col min="191" max="191" width="19" style="38" bestFit="1" customWidth="1"/>
    <col min="192" max="192" width="21" style="38" bestFit="1" customWidth="1"/>
    <col min="193" max="193" width="24.28515625" style="38" bestFit="1" customWidth="1"/>
    <col min="194" max="194" width="17" style="38" bestFit="1" customWidth="1"/>
    <col min="195" max="195" width="15.85546875" style="38" bestFit="1" customWidth="1"/>
    <col min="196" max="196" width="17.5703125" style="38" bestFit="1" customWidth="1"/>
    <col min="197" max="197" width="19.85546875" style="38" bestFit="1" customWidth="1"/>
    <col min="198" max="198" width="26.7109375" style="38" bestFit="1" customWidth="1"/>
    <col min="199" max="199" width="17.7109375" style="38" bestFit="1" customWidth="1"/>
    <col min="200" max="200" width="13.28515625" style="38" bestFit="1" customWidth="1"/>
    <col min="201" max="201" width="18" style="38" bestFit="1" customWidth="1"/>
    <col min="202" max="202" width="18.28515625" style="38" bestFit="1" customWidth="1"/>
    <col min="203" max="203" width="17.5703125" style="38" bestFit="1" customWidth="1"/>
    <col min="204" max="204" width="24.42578125" style="38" bestFit="1" customWidth="1"/>
    <col min="205" max="205" width="20.85546875" style="38" bestFit="1" customWidth="1"/>
    <col min="206" max="206" width="18.28515625" style="38" bestFit="1" customWidth="1"/>
    <col min="207" max="207" width="22.7109375" style="38" bestFit="1" customWidth="1"/>
    <col min="208" max="208" width="20.7109375" style="38" bestFit="1" customWidth="1"/>
    <col min="209" max="209" width="21.85546875" style="38" bestFit="1" customWidth="1"/>
    <col min="210" max="210" width="26.5703125" style="38" bestFit="1" customWidth="1"/>
    <col min="211" max="211" width="24.7109375" style="38" bestFit="1" customWidth="1"/>
    <col min="212" max="212" width="19.42578125" style="38" bestFit="1" customWidth="1"/>
    <col min="213" max="213" width="15.85546875" style="38" bestFit="1" customWidth="1"/>
    <col min="214" max="214" width="18" style="38" bestFit="1" customWidth="1"/>
    <col min="215" max="215" width="15.7109375" style="38" bestFit="1" customWidth="1"/>
    <col min="216" max="216" width="16.140625" style="38" bestFit="1" customWidth="1"/>
    <col min="217" max="217" width="21" style="38" bestFit="1" customWidth="1"/>
    <col min="218" max="218" width="13.85546875" style="38" bestFit="1" customWidth="1"/>
    <col min="219" max="219" width="20.85546875" style="38" bestFit="1" customWidth="1"/>
    <col min="220" max="220" width="18.28515625" style="38" bestFit="1" customWidth="1"/>
    <col min="221" max="221" width="24" style="38" bestFit="1" customWidth="1"/>
    <col min="222" max="222" width="22.85546875" style="38" bestFit="1" customWidth="1"/>
    <col min="223" max="223" width="15.28515625" style="38" bestFit="1" customWidth="1"/>
    <col min="224" max="224" width="16.28515625" style="38" bestFit="1" customWidth="1"/>
    <col min="225" max="225" width="20.5703125" style="38" bestFit="1" customWidth="1"/>
    <col min="226" max="226" width="18.42578125" style="38" bestFit="1" customWidth="1"/>
    <col min="227" max="227" width="19.5703125" style="38" bestFit="1" customWidth="1"/>
    <col min="228" max="228" width="15.5703125" style="38" bestFit="1" customWidth="1"/>
    <col min="229" max="229" width="20.5703125" style="38" bestFit="1" customWidth="1"/>
    <col min="230" max="230" width="6.140625" style="38" bestFit="1" customWidth="1"/>
    <col min="231" max="231" width="24.7109375" style="38" bestFit="1" customWidth="1"/>
    <col min="232" max="236" width="15.7109375" style="38" bestFit="1" customWidth="1"/>
    <col min="237" max="237" width="18.28515625" style="38" bestFit="1" customWidth="1"/>
    <col min="238" max="238" width="26.28515625" style="38" bestFit="1" customWidth="1"/>
    <col min="239" max="239" width="18.42578125" style="38" bestFit="1" customWidth="1"/>
    <col min="240" max="240" width="22.85546875" style="38" bestFit="1" customWidth="1"/>
    <col min="241" max="241" width="17" style="38" bestFit="1" customWidth="1"/>
    <col min="242" max="242" width="14.5703125" style="38" bestFit="1" customWidth="1"/>
    <col min="243" max="243" width="14.7109375" style="38" bestFit="1" customWidth="1"/>
    <col min="244" max="244" width="12.85546875" style="38" bestFit="1" customWidth="1"/>
    <col min="245" max="245" width="13.5703125" style="38" bestFit="1" customWidth="1"/>
    <col min="246" max="246" width="21.7109375" style="38" bestFit="1" customWidth="1"/>
    <col min="247" max="247" width="26.140625" style="38" bestFit="1" customWidth="1"/>
    <col min="248" max="248" width="19.5703125" style="38" bestFit="1" customWidth="1"/>
    <col min="249" max="249" width="25.28515625" style="38" bestFit="1" customWidth="1"/>
    <col min="250" max="250" width="19" style="38" bestFit="1" customWidth="1"/>
    <col min="251" max="251" width="15.28515625" style="38" bestFit="1" customWidth="1"/>
    <col min="252" max="252" width="16.85546875" style="38" bestFit="1" customWidth="1"/>
    <col min="253" max="253" width="15.140625" style="38" bestFit="1" customWidth="1"/>
    <col min="254" max="254" width="20.28515625" style="38" bestFit="1" customWidth="1"/>
    <col min="255" max="255" width="24.7109375" style="38" bestFit="1" customWidth="1"/>
    <col min="256" max="256" width="18.28515625" style="38" bestFit="1" customWidth="1"/>
    <col min="257" max="257" width="13.85546875" style="38" bestFit="1" customWidth="1"/>
    <col min="258" max="258" width="20" style="38" bestFit="1" customWidth="1"/>
    <col min="259" max="259" width="24.42578125" style="38" bestFit="1" customWidth="1"/>
    <col min="260" max="260" width="20.5703125" style="38" bestFit="1" customWidth="1"/>
    <col min="261" max="261" width="24.85546875" style="38" bestFit="1" customWidth="1"/>
    <col min="262" max="16384" width="9.140625" style="38"/>
  </cols>
  <sheetData>
    <row r="1" spans="1:261" x14ac:dyDescent="0.2">
      <c r="A1" s="38">
        <v>1</v>
      </c>
      <c r="B1" s="38">
        <v>2</v>
      </c>
      <c r="C1" s="38">
        <v>3</v>
      </c>
      <c r="D1" s="38">
        <v>4</v>
      </c>
      <c r="E1" s="38">
        <v>5</v>
      </c>
      <c r="F1" s="38">
        <v>6</v>
      </c>
      <c r="G1" s="38">
        <v>7</v>
      </c>
      <c r="H1" s="38">
        <v>8</v>
      </c>
      <c r="I1" s="38">
        <v>9</v>
      </c>
      <c r="J1" s="38">
        <v>10</v>
      </c>
      <c r="K1" s="38">
        <v>11</v>
      </c>
      <c r="L1" s="38">
        <v>12</v>
      </c>
      <c r="M1" s="38">
        <v>13</v>
      </c>
      <c r="N1" s="38">
        <v>14</v>
      </c>
      <c r="O1" s="38">
        <v>15</v>
      </c>
      <c r="P1" s="38">
        <v>16</v>
      </c>
      <c r="Q1" s="38">
        <v>17</v>
      </c>
      <c r="R1" s="38">
        <v>18</v>
      </c>
      <c r="S1" s="38" t="s">
        <v>658</v>
      </c>
      <c r="T1" s="38">
        <v>20</v>
      </c>
      <c r="U1" s="38">
        <v>21</v>
      </c>
      <c r="V1" s="38">
        <v>22</v>
      </c>
      <c r="W1" s="38">
        <v>23</v>
      </c>
      <c r="X1" s="38">
        <v>24</v>
      </c>
      <c r="Y1" s="38">
        <v>25</v>
      </c>
      <c r="Z1" s="38">
        <v>26</v>
      </c>
      <c r="AA1" s="38">
        <v>27</v>
      </c>
      <c r="AB1" s="38">
        <v>28</v>
      </c>
      <c r="AC1" s="38">
        <v>29</v>
      </c>
      <c r="AD1" s="38">
        <v>30</v>
      </c>
      <c r="AE1" s="38">
        <v>31</v>
      </c>
      <c r="AF1" s="38">
        <v>32</v>
      </c>
      <c r="AG1" s="38">
        <v>33</v>
      </c>
      <c r="AH1" s="38">
        <v>34</v>
      </c>
      <c r="AI1" s="38">
        <v>35</v>
      </c>
      <c r="AJ1" s="38">
        <v>36</v>
      </c>
      <c r="AK1" s="38">
        <v>37</v>
      </c>
      <c r="AL1" s="38">
        <v>38</v>
      </c>
      <c r="AM1" s="38">
        <v>39</v>
      </c>
      <c r="AN1" s="38">
        <v>40</v>
      </c>
      <c r="AO1" s="38">
        <v>41</v>
      </c>
      <c r="AP1" s="38">
        <v>42</v>
      </c>
      <c r="AQ1" s="38">
        <v>43</v>
      </c>
      <c r="AR1" s="38">
        <v>44</v>
      </c>
      <c r="AS1" s="38">
        <v>45</v>
      </c>
      <c r="AT1" s="38">
        <v>46</v>
      </c>
      <c r="AU1" s="38">
        <v>47</v>
      </c>
      <c r="AV1" s="38">
        <v>48</v>
      </c>
      <c r="AW1" s="38">
        <v>49</v>
      </c>
      <c r="AX1" s="38">
        <v>50</v>
      </c>
      <c r="AY1" s="38">
        <v>51</v>
      </c>
      <c r="AZ1" s="38">
        <v>52</v>
      </c>
      <c r="BA1" s="38">
        <v>53</v>
      </c>
      <c r="BB1" s="38">
        <v>54</v>
      </c>
      <c r="BC1" s="38">
        <v>55</v>
      </c>
      <c r="BD1" s="38">
        <v>56</v>
      </c>
      <c r="BE1" s="38">
        <v>57</v>
      </c>
      <c r="BF1" s="38">
        <v>58</v>
      </c>
      <c r="BG1" s="38">
        <v>59</v>
      </c>
      <c r="BH1" s="38">
        <v>60</v>
      </c>
      <c r="BI1" s="38">
        <v>61</v>
      </c>
      <c r="BJ1" s="38">
        <v>62</v>
      </c>
      <c r="BK1" s="38">
        <v>63</v>
      </c>
      <c r="BL1" s="38">
        <v>64</v>
      </c>
      <c r="BM1" s="38">
        <v>65</v>
      </c>
      <c r="BN1" s="38">
        <v>66</v>
      </c>
      <c r="BO1" s="38">
        <v>67</v>
      </c>
      <c r="BP1" s="38">
        <v>68</v>
      </c>
      <c r="BQ1" s="38">
        <v>69</v>
      </c>
      <c r="BR1" s="38">
        <v>70</v>
      </c>
      <c r="BS1" s="38">
        <v>71</v>
      </c>
      <c r="BT1" s="38">
        <v>72</v>
      </c>
      <c r="BU1" s="38">
        <v>73</v>
      </c>
      <c r="BV1" s="38">
        <v>74</v>
      </c>
      <c r="BW1" s="38">
        <v>75</v>
      </c>
      <c r="BX1" s="38">
        <v>76</v>
      </c>
      <c r="BY1" s="38">
        <v>77</v>
      </c>
      <c r="BZ1" s="38">
        <v>78</v>
      </c>
      <c r="CA1" s="38">
        <v>79</v>
      </c>
      <c r="CB1" s="38">
        <v>80</v>
      </c>
      <c r="CC1" s="38">
        <v>81</v>
      </c>
      <c r="CD1" s="38">
        <v>82</v>
      </c>
      <c r="CE1" s="38">
        <v>83</v>
      </c>
      <c r="CF1" s="38">
        <v>84</v>
      </c>
      <c r="CG1" s="38">
        <v>85</v>
      </c>
      <c r="CH1" s="38">
        <v>86</v>
      </c>
      <c r="CI1" s="38">
        <v>87</v>
      </c>
      <c r="CJ1" s="38">
        <v>88</v>
      </c>
      <c r="CK1" s="38">
        <v>89</v>
      </c>
      <c r="CL1" s="38">
        <v>90</v>
      </c>
      <c r="CM1" s="38">
        <v>91</v>
      </c>
      <c r="CN1" s="38">
        <v>92</v>
      </c>
      <c r="CO1" s="38">
        <v>93</v>
      </c>
      <c r="CP1" s="38">
        <v>94</v>
      </c>
      <c r="CQ1" s="38">
        <v>95</v>
      </c>
      <c r="CR1" s="38">
        <v>96</v>
      </c>
      <c r="CS1" s="38">
        <v>97</v>
      </c>
      <c r="CT1" s="38">
        <v>98</v>
      </c>
      <c r="CU1" s="38">
        <v>99</v>
      </c>
      <c r="CV1" s="38">
        <v>100</v>
      </c>
      <c r="CW1" s="38">
        <v>101</v>
      </c>
      <c r="CX1" s="38">
        <v>102</v>
      </c>
      <c r="CY1" s="38">
        <v>103</v>
      </c>
      <c r="CZ1" s="38">
        <v>104</v>
      </c>
      <c r="DA1" s="38">
        <v>105</v>
      </c>
      <c r="DB1" s="38">
        <v>106</v>
      </c>
      <c r="DC1" s="38">
        <v>107</v>
      </c>
      <c r="DD1" s="38">
        <v>108</v>
      </c>
      <c r="DE1" s="38">
        <v>109</v>
      </c>
      <c r="DF1" s="38">
        <v>110</v>
      </c>
      <c r="DG1" s="38">
        <v>111</v>
      </c>
      <c r="DH1" s="38">
        <v>112</v>
      </c>
      <c r="DI1" s="38">
        <v>113</v>
      </c>
      <c r="DJ1" s="38">
        <v>114</v>
      </c>
      <c r="DK1" s="38">
        <v>115</v>
      </c>
      <c r="DL1" s="38">
        <v>116</v>
      </c>
      <c r="DM1" s="38">
        <v>117</v>
      </c>
      <c r="DN1" s="38">
        <v>118</v>
      </c>
      <c r="DO1" s="38">
        <v>119</v>
      </c>
      <c r="DP1" s="38">
        <v>120</v>
      </c>
      <c r="DQ1" s="38">
        <v>121</v>
      </c>
      <c r="DR1" s="38">
        <v>122</v>
      </c>
      <c r="DS1" s="38">
        <v>123</v>
      </c>
      <c r="DT1" s="38">
        <v>124</v>
      </c>
      <c r="DU1" s="38">
        <v>125</v>
      </c>
      <c r="DV1" s="38">
        <v>126</v>
      </c>
      <c r="DW1" s="38">
        <v>127</v>
      </c>
      <c r="DX1" s="38">
        <v>128</v>
      </c>
      <c r="DY1" s="38">
        <v>129</v>
      </c>
      <c r="DZ1" s="38">
        <v>130</v>
      </c>
      <c r="EA1" s="38">
        <v>131</v>
      </c>
      <c r="EB1" s="38">
        <v>132</v>
      </c>
      <c r="EC1" s="38">
        <v>133</v>
      </c>
      <c r="ED1" s="38">
        <v>134</v>
      </c>
      <c r="EE1" s="38">
        <v>135</v>
      </c>
      <c r="EF1" s="38">
        <v>136</v>
      </c>
      <c r="EG1" s="38">
        <v>137</v>
      </c>
      <c r="EH1" s="38">
        <v>138</v>
      </c>
      <c r="EI1" s="38">
        <v>139</v>
      </c>
      <c r="EJ1" s="38">
        <v>140</v>
      </c>
      <c r="EK1" s="38">
        <v>141</v>
      </c>
      <c r="EL1" s="38">
        <v>142</v>
      </c>
      <c r="EM1" s="38">
        <v>143</v>
      </c>
      <c r="EN1" s="38">
        <v>144</v>
      </c>
      <c r="EO1" s="38">
        <v>145</v>
      </c>
      <c r="EP1" s="38">
        <v>146</v>
      </c>
      <c r="EQ1" s="38">
        <v>147</v>
      </c>
      <c r="ER1" s="38">
        <v>148</v>
      </c>
      <c r="ES1" s="38">
        <v>149</v>
      </c>
      <c r="ET1" s="38">
        <v>150</v>
      </c>
      <c r="EU1" s="38">
        <v>151</v>
      </c>
      <c r="EV1" s="38">
        <v>152</v>
      </c>
      <c r="EW1" s="38">
        <v>153</v>
      </c>
      <c r="EX1" s="38">
        <v>154</v>
      </c>
      <c r="EY1" s="38">
        <v>155</v>
      </c>
      <c r="EZ1" s="38">
        <v>156</v>
      </c>
      <c r="FA1" s="38">
        <v>157</v>
      </c>
      <c r="FB1" s="38">
        <v>158</v>
      </c>
      <c r="FC1" s="38">
        <v>159</v>
      </c>
      <c r="FD1" s="38">
        <v>160</v>
      </c>
      <c r="FE1" s="38">
        <v>161</v>
      </c>
      <c r="FF1" s="38">
        <v>162</v>
      </c>
      <c r="FG1" s="38">
        <v>163</v>
      </c>
      <c r="FH1" s="38">
        <v>164</v>
      </c>
      <c r="FI1" s="38">
        <v>165</v>
      </c>
      <c r="FJ1" s="38">
        <v>166</v>
      </c>
      <c r="FK1" s="38">
        <v>167</v>
      </c>
      <c r="FL1" s="38">
        <v>168</v>
      </c>
      <c r="FM1" s="38">
        <v>169</v>
      </c>
      <c r="FN1" s="38">
        <v>170</v>
      </c>
      <c r="FO1" s="38">
        <v>171</v>
      </c>
      <c r="FP1" s="38">
        <v>172</v>
      </c>
      <c r="FQ1" s="38">
        <v>173</v>
      </c>
      <c r="FR1" s="38">
        <v>174</v>
      </c>
      <c r="FS1" s="38">
        <v>175</v>
      </c>
      <c r="FT1" s="38">
        <v>176</v>
      </c>
      <c r="FU1" s="38">
        <v>177</v>
      </c>
      <c r="FV1" s="38">
        <v>178</v>
      </c>
      <c r="FW1" s="38">
        <v>179</v>
      </c>
      <c r="FX1" s="38">
        <v>180</v>
      </c>
      <c r="FY1" s="38">
        <v>181</v>
      </c>
      <c r="FZ1" s="38">
        <v>182</v>
      </c>
      <c r="GA1" s="38">
        <v>183</v>
      </c>
      <c r="GB1" s="38">
        <v>184</v>
      </c>
      <c r="GC1" s="38">
        <v>185</v>
      </c>
      <c r="GD1" s="38">
        <v>186</v>
      </c>
      <c r="GE1" s="38">
        <v>187</v>
      </c>
      <c r="GF1" s="38">
        <v>188</v>
      </c>
      <c r="GG1" s="38">
        <v>189</v>
      </c>
      <c r="GH1" s="38">
        <v>190</v>
      </c>
      <c r="GI1" s="38">
        <v>191</v>
      </c>
      <c r="GJ1" s="38">
        <v>192</v>
      </c>
      <c r="GK1" s="38">
        <v>193</v>
      </c>
      <c r="GL1" s="38">
        <v>194</v>
      </c>
      <c r="GM1" s="38">
        <v>195</v>
      </c>
      <c r="GN1" s="38">
        <v>196</v>
      </c>
      <c r="GO1" s="38">
        <v>197</v>
      </c>
      <c r="GP1" s="38">
        <v>198</v>
      </c>
      <c r="GQ1" s="38">
        <v>199</v>
      </c>
      <c r="GR1" s="38">
        <v>200</v>
      </c>
      <c r="GS1" s="38">
        <v>201</v>
      </c>
      <c r="GT1" s="38">
        <v>202</v>
      </c>
      <c r="GU1" s="38">
        <v>203</v>
      </c>
      <c r="GV1" s="38">
        <v>204</v>
      </c>
      <c r="GW1" s="38">
        <v>205</v>
      </c>
      <c r="GX1" s="38">
        <v>206</v>
      </c>
      <c r="GY1" s="38">
        <v>207</v>
      </c>
      <c r="GZ1" s="38">
        <v>208</v>
      </c>
      <c r="HA1" s="38">
        <v>209</v>
      </c>
      <c r="HB1" s="38">
        <v>210</v>
      </c>
      <c r="HC1" s="38">
        <v>211</v>
      </c>
      <c r="HD1" s="38">
        <v>212</v>
      </c>
      <c r="HE1" s="38">
        <v>213</v>
      </c>
      <c r="HF1" s="38">
        <v>214</v>
      </c>
      <c r="HG1" s="38">
        <v>215</v>
      </c>
      <c r="HH1" s="38">
        <v>216</v>
      </c>
      <c r="HI1" s="38">
        <v>217</v>
      </c>
      <c r="HJ1" s="38">
        <v>218</v>
      </c>
      <c r="HK1" s="38">
        <v>219</v>
      </c>
      <c r="HL1" s="38">
        <v>220</v>
      </c>
      <c r="HM1" s="38">
        <v>221</v>
      </c>
      <c r="HN1" s="38">
        <v>222</v>
      </c>
      <c r="HO1" s="38">
        <v>223</v>
      </c>
      <c r="HP1" s="38">
        <v>224</v>
      </c>
      <c r="HQ1" s="38">
        <v>225</v>
      </c>
      <c r="HR1" s="38">
        <v>226</v>
      </c>
      <c r="HS1" s="38">
        <v>227</v>
      </c>
      <c r="HT1" s="38">
        <v>228</v>
      </c>
      <c r="HU1" s="38">
        <v>229</v>
      </c>
      <c r="HV1" s="38">
        <v>230</v>
      </c>
      <c r="HW1" s="38">
        <v>231</v>
      </c>
      <c r="HX1" s="38">
        <v>232</v>
      </c>
      <c r="HY1" s="38">
        <v>233</v>
      </c>
      <c r="HZ1" s="38">
        <v>234</v>
      </c>
      <c r="IA1" s="38">
        <v>235</v>
      </c>
      <c r="IB1" s="38">
        <v>236</v>
      </c>
      <c r="IC1" s="38">
        <v>237</v>
      </c>
      <c r="ID1" s="38">
        <v>238</v>
      </c>
      <c r="IE1" s="38">
        <v>239</v>
      </c>
      <c r="IF1" s="38">
        <v>240</v>
      </c>
      <c r="IG1" s="38">
        <v>241</v>
      </c>
      <c r="IH1" s="38">
        <v>242</v>
      </c>
      <c r="II1" s="38">
        <v>243</v>
      </c>
      <c r="IJ1" s="38">
        <v>244</v>
      </c>
      <c r="IK1" s="38">
        <v>245</v>
      </c>
      <c r="IL1" s="38">
        <v>246</v>
      </c>
      <c r="IM1" s="38">
        <v>247</v>
      </c>
      <c r="IN1" s="38">
        <v>248</v>
      </c>
      <c r="IO1" s="38">
        <v>249</v>
      </c>
      <c r="IP1" s="38">
        <v>250</v>
      </c>
      <c r="IQ1" s="38">
        <v>251</v>
      </c>
      <c r="IR1" s="38">
        <v>252</v>
      </c>
      <c r="IS1" s="38">
        <v>253</v>
      </c>
      <c r="IT1" s="38">
        <v>254</v>
      </c>
      <c r="IU1" s="38">
        <v>255</v>
      </c>
      <c r="IV1" s="38">
        <v>256</v>
      </c>
      <c r="IW1" s="38">
        <v>257</v>
      </c>
      <c r="IX1" s="38">
        <v>258</v>
      </c>
      <c r="IY1" s="38">
        <v>259</v>
      </c>
      <c r="IZ1" s="38">
        <v>260</v>
      </c>
      <c r="JA1" s="38">
        <v>261</v>
      </c>
    </row>
    <row r="2" spans="1:261" x14ac:dyDescent="0.2">
      <c r="A2" s="38" t="s">
        <v>109</v>
      </c>
      <c r="B2" s="38" t="s">
        <v>108</v>
      </c>
      <c r="C2" s="38" t="s">
        <v>386</v>
      </c>
      <c r="D2" s="38" t="s">
        <v>110</v>
      </c>
      <c r="E2" s="38" t="s">
        <v>111</v>
      </c>
      <c r="F2" s="38" t="s">
        <v>112</v>
      </c>
      <c r="G2" s="38" t="s">
        <v>113</v>
      </c>
      <c r="H2" s="38" t="s">
        <v>114</v>
      </c>
      <c r="I2" s="38" t="s">
        <v>115</v>
      </c>
      <c r="J2" s="38" t="s">
        <v>116</v>
      </c>
      <c r="K2" s="38" t="s">
        <v>117</v>
      </c>
      <c r="L2" s="38" t="s">
        <v>118</v>
      </c>
      <c r="M2" s="38" t="s">
        <v>119</v>
      </c>
      <c r="N2" s="38" t="s">
        <v>120</v>
      </c>
      <c r="O2" s="38" t="s">
        <v>121</v>
      </c>
      <c r="P2" s="38" t="s">
        <v>122</v>
      </c>
      <c r="Q2" s="38" t="s">
        <v>123</v>
      </c>
      <c r="R2" s="38" t="s">
        <v>124</v>
      </c>
      <c r="S2" s="38" t="s">
        <v>125</v>
      </c>
      <c r="T2" s="38" t="s">
        <v>126</v>
      </c>
      <c r="U2" s="38" t="s">
        <v>127</v>
      </c>
      <c r="V2" s="38" t="s">
        <v>128</v>
      </c>
      <c r="W2" s="38" t="s">
        <v>129</v>
      </c>
      <c r="X2" s="38" t="s">
        <v>130</v>
      </c>
      <c r="Y2" s="38" t="s">
        <v>131</v>
      </c>
      <c r="Z2" s="38" t="s">
        <v>132</v>
      </c>
      <c r="AA2" s="38" t="s">
        <v>133</v>
      </c>
      <c r="AB2" s="38" t="s">
        <v>134</v>
      </c>
      <c r="AC2" s="38" t="s">
        <v>135</v>
      </c>
      <c r="AD2" s="38" t="s">
        <v>136</v>
      </c>
      <c r="AE2" s="38" t="s">
        <v>137</v>
      </c>
      <c r="AF2" s="38" t="s">
        <v>138</v>
      </c>
      <c r="AG2" s="38" t="s">
        <v>139</v>
      </c>
      <c r="AH2" s="38" t="s">
        <v>140</v>
      </c>
      <c r="AI2" s="38" t="s">
        <v>141</v>
      </c>
      <c r="AJ2" s="38" t="s">
        <v>142</v>
      </c>
      <c r="AK2" s="38" t="s">
        <v>143</v>
      </c>
      <c r="AL2" s="38" t="s">
        <v>144</v>
      </c>
      <c r="AM2" s="38" t="s">
        <v>145</v>
      </c>
      <c r="AN2" s="38" t="s">
        <v>146</v>
      </c>
      <c r="AO2" s="38" t="s">
        <v>147</v>
      </c>
      <c r="AP2" s="38" t="s">
        <v>148</v>
      </c>
      <c r="AQ2" s="38" t="s">
        <v>149</v>
      </c>
      <c r="AR2" s="38" t="s">
        <v>150</v>
      </c>
      <c r="AS2" s="38" t="s">
        <v>151</v>
      </c>
      <c r="AT2" s="38" t="s">
        <v>152</v>
      </c>
      <c r="AU2" s="38" t="s">
        <v>153</v>
      </c>
      <c r="AV2" s="38" t="s">
        <v>154</v>
      </c>
      <c r="AW2" s="38" t="s">
        <v>155</v>
      </c>
      <c r="AX2" s="38" t="s">
        <v>156</v>
      </c>
      <c r="AY2" s="38" t="s">
        <v>157</v>
      </c>
      <c r="AZ2" s="38" t="s">
        <v>158</v>
      </c>
      <c r="BA2" s="38" t="s">
        <v>159</v>
      </c>
      <c r="BB2" s="38" t="s">
        <v>160</v>
      </c>
      <c r="BC2" s="38" t="s">
        <v>161</v>
      </c>
      <c r="BD2" s="38" t="s">
        <v>162</v>
      </c>
      <c r="BE2" s="38" t="s">
        <v>163</v>
      </c>
      <c r="BF2" s="38" t="s">
        <v>164</v>
      </c>
      <c r="BG2" s="38" t="s">
        <v>165</v>
      </c>
      <c r="BH2" s="38" t="s">
        <v>166</v>
      </c>
      <c r="BI2" s="38" t="s">
        <v>167</v>
      </c>
      <c r="BJ2" s="38" t="s">
        <v>168</v>
      </c>
      <c r="BK2" s="38" t="s">
        <v>169</v>
      </c>
      <c r="BL2" s="38" t="s">
        <v>170</v>
      </c>
      <c r="BM2" s="38" t="s">
        <v>171</v>
      </c>
      <c r="BN2" s="38" t="s">
        <v>172</v>
      </c>
      <c r="BO2" s="38" t="s">
        <v>173</v>
      </c>
      <c r="BP2" s="38" t="s">
        <v>174</v>
      </c>
      <c r="BQ2" s="38" t="s">
        <v>175</v>
      </c>
      <c r="BR2" s="38" t="s">
        <v>176</v>
      </c>
      <c r="BS2" s="38" t="s">
        <v>177</v>
      </c>
      <c r="BT2" s="38" t="s">
        <v>178</v>
      </c>
      <c r="BU2" s="38" t="s">
        <v>179</v>
      </c>
      <c r="BV2" s="38" t="s">
        <v>180</v>
      </c>
      <c r="BW2" s="38" t="s">
        <v>181</v>
      </c>
      <c r="BX2" s="38" t="s">
        <v>182</v>
      </c>
      <c r="BY2" s="38" t="s">
        <v>183</v>
      </c>
      <c r="BZ2" s="38" t="s">
        <v>184</v>
      </c>
      <c r="CA2" s="38" t="s">
        <v>185</v>
      </c>
      <c r="CB2" s="38" t="s">
        <v>186</v>
      </c>
      <c r="CC2" s="38" t="s">
        <v>187</v>
      </c>
      <c r="CD2" s="38" t="s">
        <v>188</v>
      </c>
      <c r="CE2" s="38" t="s">
        <v>189</v>
      </c>
      <c r="CF2" s="38" t="s">
        <v>190</v>
      </c>
      <c r="CG2" s="38" t="s">
        <v>191</v>
      </c>
      <c r="CH2" s="38" t="s">
        <v>192</v>
      </c>
      <c r="CI2" s="38" t="s">
        <v>193</v>
      </c>
      <c r="CJ2" s="38" t="s">
        <v>194</v>
      </c>
      <c r="CK2" s="38" t="s">
        <v>195</v>
      </c>
      <c r="CL2" s="38" t="s">
        <v>196</v>
      </c>
      <c r="CM2" s="38" t="s">
        <v>197</v>
      </c>
      <c r="CN2" s="38" t="s">
        <v>198</v>
      </c>
      <c r="CO2" s="38" t="s">
        <v>199</v>
      </c>
      <c r="CP2" s="38" t="s">
        <v>200</v>
      </c>
      <c r="CQ2" s="38" t="s">
        <v>201</v>
      </c>
      <c r="CR2" s="38" t="s">
        <v>202</v>
      </c>
      <c r="CS2" s="38" t="s">
        <v>203</v>
      </c>
      <c r="CT2" s="38" t="s">
        <v>204</v>
      </c>
      <c r="CU2" s="38" t="s">
        <v>205</v>
      </c>
      <c r="CV2" s="38" t="s">
        <v>206</v>
      </c>
      <c r="CW2" s="38" t="s">
        <v>207</v>
      </c>
      <c r="CX2" s="38" t="s">
        <v>208</v>
      </c>
      <c r="CY2" s="38" t="s">
        <v>209</v>
      </c>
      <c r="CZ2" s="38" t="s">
        <v>210</v>
      </c>
      <c r="DA2" s="38" t="s">
        <v>211</v>
      </c>
      <c r="DB2" s="38" t="s">
        <v>212</v>
      </c>
      <c r="DC2" s="38" t="s">
        <v>213</v>
      </c>
      <c r="DD2" s="38" t="s">
        <v>214</v>
      </c>
      <c r="DE2" s="38" t="s">
        <v>215</v>
      </c>
      <c r="DF2" s="38" t="s">
        <v>216</v>
      </c>
      <c r="DG2" s="38" t="s">
        <v>217</v>
      </c>
      <c r="DH2" s="38" t="s">
        <v>218</v>
      </c>
      <c r="DI2" s="38" t="s">
        <v>219</v>
      </c>
      <c r="DJ2" s="38" t="s">
        <v>220</v>
      </c>
      <c r="DK2" s="38" t="s">
        <v>221</v>
      </c>
      <c r="DL2" s="38" t="s">
        <v>222</v>
      </c>
      <c r="DM2" s="38" t="s">
        <v>223</v>
      </c>
      <c r="DN2" s="38" t="s">
        <v>224</v>
      </c>
      <c r="DO2" s="38" t="s">
        <v>225</v>
      </c>
      <c r="DP2" s="38" t="s">
        <v>226</v>
      </c>
      <c r="DQ2" s="38" t="s">
        <v>227</v>
      </c>
      <c r="DR2" s="38" t="s">
        <v>228</v>
      </c>
      <c r="DS2" s="38" t="s">
        <v>229</v>
      </c>
      <c r="DT2" s="38" t="s">
        <v>230</v>
      </c>
      <c r="DU2" s="38" t="s">
        <v>231</v>
      </c>
      <c r="DV2" s="38" t="s">
        <v>232</v>
      </c>
      <c r="DW2" s="38" t="s">
        <v>233</v>
      </c>
      <c r="DX2" s="38" t="s">
        <v>234</v>
      </c>
      <c r="DY2" s="38" t="s">
        <v>235</v>
      </c>
      <c r="DZ2" s="38" t="s">
        <v>236</v>
      </c>
      <c r="EA2" s="38" t="s">
        <v>237</v>
      </c>
      <c r="EB2" s="38" t="s">
        <v>238</v>
      </c>
      <c r="EC2" s="38" t="s">
        <v>239</v>
      </c>
      <c r="ED2" s="38" t="s">
        <v>240</v>
      </c>
      <c r="EE2" s="38" t="s">
        <v>241</v>
      </c>
      <c r="EF2" s="38" t="s">
        <v>242</v>
      </c>
      <c r="EG2" s="38" t="s">
        <v>243</v>
      </c>
      <c r="EH2" s="38" t="s">
        <v>244</v>
      </c>
      <c r="EI2" s="38" t="s">
        <v>245</v>
      </c>
      <c r="EJ2" s="38" t="s">
        <v>246</v>
      </c>
      <c r="EK2" s="38" t="s">
        <v>247</v>
      </c>
      <c r="EL2" s="38" t="s">
        <v>248</v>
      </c>
      <c r="EM2" s="38" t="s">
        <v>249</v>
      </c>
      <c r="EN2" s="38" t="s">
        <v>250</v>
      </c>
      <c r="EO2" s="38" t="s">
        <v>251</v>
      </c>
      <c r="EP2" s="38" t="s">
        <v>252</v>
      </c>
      <c r="EQ2" s="38" t="s">
        <v>253</v>
      </c>
      <c r="ER2" s="38" t="s">
        <v>254</v>
      </c>
      <c r="ES2" s="38" t="s">
        <v>255</v>
      </c>
      <c r="ET2" s="38" t="s">
        <v>256</v>
      </c>
      <c r="EU2" s="38" t="s">
        <v>257</v>
      </c>
      <c r="EV2" s="38" t="s">
        <v>258</v>
      </c>
      <c r="EW2" s="38" t="s">
        <v>259</v>
      </c>
      <c r="EX2" s="38" t="s">
        <v>260</v>
      </c>
      <c r="EY2" s="38" t="s">
        <v>261</v>
      </c>
      <c r="EZ2" s="38" t="s">
        <v>262</v>
      </c>
      <c r="FA2" s="38" t="s">
        <v>263</v>
      </c>
      <c r="FB2" s="38" t="s">
        <v>264</v>
      </c>
      <c r="FC2" s="38" t="s">
        <v>265</v>
      </c>
      <c r="FD2" s="38" t="s">
        <v>266</v>
      </c>
      <c r="FE2" s="38" t="s">
        <v>267</v>
      </c>
      <c r="FF2" s="38" t="s">
        <v>268</v>
      </c>
      <c r="FG2" s="38" t="s">
        <v>269</v>
      </c>
      <c r="FH2" s="38" t="s">
        <v>270</v>
      </c>
      <c r="FI2" s="38" t="s">
        <v>271</v>
      </c>
      <c r="FJ2" s="38" t="s">
        <v>272</v>
      </c>
      <c r="FK2" s="38" t="s">
        <v>273</v>
      </c>
      <c r="FL2" s="38" t="s">
        <v>274</v>
      </c>
      <c r="FM2" s="38" t="s">
        <v>275</v>
      </c>
      <c r="FN2" s="38" t="s">
        <v>276</v>
      </c>
      <c r="FO2" s="38" t="s">
        <v>277</v>
      </c>
      <c r="FP2" s="38" t="s">
        <v>278</v>
      </c>
      <c r="FQ2" s="38" t="s">
        <v>279</v>
      </c>
      <c r="FR2" s="38" t="s">
        <v>280</v>
      </c>
      <c r="FS2" s="38" t="s">
        <v>281</v>
      </c>
      <c r="FT2" s="38" t="s">
        <v>282</v>
      </c>
      <c r="FU2" s="38" t="s">
        <v>283</v>
      </c>
      <c r="FV2" s="38" t="s">
        <v>284</v>
      </c>
      <c r="FW2" s="38" t="s">
        <v>285</v>
      </c>
      <c r="FX2" s="38" t="s">
        <v>286</v>
      </c>
      <c r="FY2" s="38" t="s">
        <v>287</v>
      </c>
      <c r="FZ2" s="38" t="s">
        <v>288</v>
      </c>
      <c r="GA2" s="38" t="s">
        <v>289</v>
      </c>
      <c r="GB2" s="38" t="s">
        <v>290</v>
      </c>
      <c r="GC2" s="38" t="s">
        <v>291</v>
      </c>
      <c r="GD2" s="38" t="s">
        <v>292</v>
      </c>
      <c r="GE2" s="38" t="s">
        <v>293</v>
      </c>
      <c r="GF2" s="38" t="s">
        <v>294</v>
      </c>
      <c r="GG2" s="38" t="s">
        <v>295</v>
      </c>
      <c r="GH2" s="38" t="s">
        <v>296</v>
      </c>
      <c r="GI2" s="38" t="s">
        <v>297</v>
      </c>
      <c r="GJ2" s="38" t="s">
        <v>298</v>
      </c>
      <c r="GK2" s="38" t="s">
        <v>299</v>
      </c>
      <c r="GL2" s="38" t="s">
        <v>300</v>
      </c>
      <c r="GM2" s="38" t="s">
        <v>301</v>
      </c>
      <c r="GN2" s="38" t="s">
        <v>302</v>
      </c>
      <c r="GO2" s="38" t="s">
        <v>387</v>
      </c>
      <c r="GP2" s="38" t="s">
        <v>388</v>
      </c>
      <c r="GQ2" s="38" t="s">
        <v>389</v>
      </c>
      <c r="GR2" s="38" t="s">
        <v>390</v>
      </c>
      <c r="GS2" s="38" t="s">
        <v>391</v>
      </c>
      <c r="GT2" s="38" t="s">
        <v>392</v>
      </c>
      <c r="GU2" s="38" t="s">
        <v>396</v>
      </c>
      <c r="GV2" s="38" t="s">
        <v>397</v>
      </c>
      <c r="GW2" s="38" t="s">
        <v>398</v>
      </c>
      <c r="GX2" s="38" t="s">
        <v>399</v>
      </c>
      <c r="GY2" s="38" t="s">
        <v>400</v>
      </c>
      <c r="GZ2" s="38" t="s">
        <v>401</v>
      </c>
      <c r="HA2" s="38" t="s">
        <v>402</v>
      </c>
      <c r="HB2" s="38" t="s">
        <v>403</v>
      </c>
      <c r="HC2" s="38" t="s">
        <v>404</v>
      </c>
      <c r="HD2" s="38" t="s">
        <v>405</v>
      </c>
      <c r="HE2" s="38" t="s">
        <v>567</v>
      </c>
      <c r="HF2" s="38" t="s">
        <v>568</v>
      </c>
      <c r="HG2" s="38" t="s">
        <v>569</v>
      </c>
      <c r="HH2" s="38" t="s">
        <v>570</v>
      </c>
      <c r="HI2" s="38" t="s">
        <v>571</v>
      </c>
      <c r="HJ2" s="38" t="s">
        <v>572</v>
      </c>
      <c r="HK2" s="38" t="s">
        <v>573</v>
      </c>
      <c r="HL2" s="38" t="s">
        <v>574</v>
      </c>
      <c r="HM2" s="38" t="s">
        <v>575</v>
      </c>
      <c r="HN2" s="38" t="s">
        <v>576</v>
      </c>
      <c r="HO2" s="38" t="s">
        <v>577</v>
      </c>
      <c r="HP2" s="38" t="s">
        <v>578</v>
      </c>
      <c r="HQ2" s="38" t="s">
        <v>579</v>
      </c>
      <c r="HR2" s="38" t="s">
        <v>580</v>
      </c>
      <c r="HS2" s="38" t="s">
        <v>581</v>
      </c>
      <c r="HT2" s="38" t="s">
        <v>582</v>
      </c>
      <c r="HU2" s="38" t="s">
        <v>583</v>
      </c>
      <c r="HV2" s="38" t="s">
        <v>584</v>
      </c>
      <c r="HW2" s="38" t="s">
        <v>585</v>
      </c>
      <c r="HX2" s="38" t="s">
        <v>586</v>
      </c>
      <c r="HY2" s="38" t="s">
        <v>587</v>
      </c>
      <c r="HZ2" s="38" t="s">
        <v>588</v>
      </c>
      <c r="IA2" s="38" t="s">
        <v>589</v>
      </c>
      <c r="IB2" s="38" t="s">
        <v>590</v>
      </c>
      <c r="IC2" s="38" t="s">
        <v>591</v>
      </c>
      <c r="ID2" s="38" t="s">
        <v>592</v>
      </c>
      <c r="IE2" s="38" t="s">
        <v>593</v>
      </c>
      <c r="IF2" s="38" t="s">
        <v>594</v>
      </c>
      <c r="IG2" s="38" t="s">
        <v>595</v>
      </c>
      <c r="IH2" s="38" t="s">
        <v>596</v>
      </c>
      <c r="II2" s="38" t="s">
        <v>597</v>
      </c>
      <c r="IJ2" s="38" t="s">
        <v>598</v>
      </c>
      <c r="IK2" s="38" t="s">
        <v>599</v>
      </c>
      <c r="IL2" s="38" t="s">
        <v>600</v>
      </c>
      <c r="IM2" s="38" t="s">
        <v>601</v>
      </c>
      <c r="IN2" s="38" t="s">
        <v>602</v>
      </c>
      <c r="IO2" s="38" t="s">
        <v>603</v>
      </c>
      <c r="IP2" s="38" t="s">
        <v>604</v>
      </c>
      <c r="IQ2" s="38" t="s">
        <v>605</v>
      </c>
      <c r="IR2" s="38" t="s">
        <v>606</v>
      </c>
      <c r="IS2" s="38" t="s">
        <v>607</v>
      </c>
      <c r="IT2" s="38" t="s">
        <v>608</v>
      </c>
      <c r="IU2" s="38" t="s">
        <v>609</v>
      </c>
      <c r="IV2" s="38" t="s">
        <v>610</v>
      </c>
      <c r="IW2" s="38" t="s">
        <v>611</v>
      </c>
      <c r="IX2" s="38" t="s">
        <v>612</v>
      </c>
      <c r="IY2" s="38" t="s">
        <v>613</v>
      </c>
      <c r="IZ2" s="38" t="s">
        <v>614</v>
      </c>
      <c r="JA2" s="38" t="s">
        <v>615</v>
      </c>
    </row>
    <row r="3" spans="1:261" x14ac:dyDescent="0.2">
      <c r="A3" s="38">
        <v>0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0</v>
      </c>
      <c r="X3" s="38">
        <v>0</v>
      </c>
      <c r="Y3" s="38">
        <v>0</v>
      </c>
      <c r="Z3" s="38">
        <v>0</v>
      </c>
      <c r="AA3" s="38">
        <v>0</v>
      </c>
      <c r="AB3" s="38">
        <v>0</v>
      </c>
      <c r="AC3" s="38">
        <v>0</v>
      </c>
      <c r="AD3" s="38">
        <v>0</v>
      </c>
      <c r="AE3" s="38">
        <v>0</v>
      </c>
      <c r="AF3" s="38">
        <v>0</v>
      </c>
      <c r="AG3" s="38">
        <v>0</v>
      </c>
      <c r="AH3" s="38">
        <v>0</v>
      </c>
      <c r="AI3" s="38">
        <v>0</v>
      </c>
      <c r="AJ3" s="38">
        <v>0</v>
      </c>
      <c r="AK3" s="38">
        <v>0</v>
      </c>
      <c r="AL3" s="38">
        <v>0</v>
      </c>
      <c r="AM3" s="38">
        <v>0</v>
      </c>
      <c r="AN3" s="38">
        <v>0</v>
      </c>
      <c r="AO3" s="38">
        <v>0</v>
      </c>
      <c r="AP3" s="38">
        <v>0</v>
      </c>
      <c r="AQ3" s="38">
        <v>0</v>
      </c>
      <c r="AR3" s="38">
        <v>0</v>
      </c>
      <c r="AS3" s="38">
        <v>0</v>
      </c>
      <c r="AT3" s="38">
        <v>0</v>
      </c>
      <c r="AU3" s="38">
        <v>0</v>
      </c>
      <c r="AV3" s="38">
        <v>0</v>
      </c>
      <c r="AW3" s="38">
        <v>0</v>
      </c>
      <c r="AX3" s="38">
        <v>0</v>
      </c>
      <c r="AY3" s="38">
        <v>0</v>
      </c>
      <c r="AZ3" s="38">
        <v>0</v>
      </c>
      <c r="BA3" s="38">
        <v>0</v>
      </c>
      <c r="BB3" s="38">
        <v>0</v>
      </c>
      <c r="BC3" s="38">
        <v>0</v>
      </c>
      <c r="BD3" s="38">
        <v>0</v>
      </c>
      <c r="BE3" s="38">
        <v>0</v>
      </c>
      <c r="BF3" s="38">
        <v>0</v>
      </c>
      <c r="BG3" s="38">
        <v>0</v>
      </c>
      <c r="BH3" s="38">
        <v>0</v>
      </c>
      <c r="BI3" s="38">
        <v>0</v>
      </c>
      <c r="BJ3" s="38">
        <v>0</v>
      </c>
      <c r="BK3" s="38">
        <v>0</v>
      </c>
      <c r="BL3" s="38">
        <v>0</v>
      </c>
      <c r="BM3" s="38">
        <v>0</v>
      </c>
      <c r="BN3" s="38">
        <v>0</v>
      </c>
      <c r="BO3" s="38">
        <v>0</v>
      </c>
      <c r="BP3" s="38">
        <v>0</v>
      </c>
      <c r="BQ3" s="38">
        <v>0</v>
      </c>
      <c r="BR3" s="38">
        <v>0</v>
      </c>
      <c r="BS3" s="38">
        <v>0</v>
      </c>
      <c r="BT3" s="38">
        <v>0</v>
      </c>
      <c r="BU3" s="38">
        <v>0</v>
      </c>
      <c r="BV3" s="38">
        <v>0</v>
      </c>
      <c r="BW3" s="38">
        <v>0</v>
      </c>
      <c r="BX3" s="38">
        <v>0</v>
      </c>
      <c r="BY3" s="38">
        <v>0</v>
      </c>
      <c r="BZ3" s="38">
        <v>0</v>
      </c>
      <c r="CA3" s="38">
        <v>0</v>
      </c>
      <c r="CB3" s="38">
        <v>0</v>
      </c>
      <c r="CC3" s="38">
        <v>0</v>
      </c>
      <c r="CD3" s="38">
        <v>0</v>
      </c>
      <c r="CE3" s="38">
        <v>0</v>
      </c>
      <c r="CF3" s="38">
        <v>0</v>
      </c>
      <c r="CG3" s="38">
        <v>0</v>
      </c>
      <c r="CH3" s="38">
        <v>0</v>
      </c>
      <c r="CI3" s="38">
        <v>0</v>
      </c>
      <c r="CJ3" s="38">
        <v>0</v>
      </c>
      <c r="CK3" s="38">
        <v>0</v>
      </c>
      <c r="CL3" s="38">
        <v>0</v>
      </c>
      <c r="CM3" s="38">
        <v>0</v>
      </c>
      <c r="CN3" s="38">
        <v>0</v>
      </c>
      <c r="CO3" s="38">
        <v>0</v>
      </c>
      <c r="CP3" s="38">
        <v>0</v>
      </c>
      <c r="CQ3" s="38">
        <v>0</v>
      </c>
      <c r="CR3" s="38">
        <v>0</v>
      </c>
      <c r="CS3" s="38">
        <v>0</v>
      </c>
      <c r="CT3" s="38">
        <v>0</v>
      </c>
      <c r="CU3" s="38">
        <v>0</v>
      </c>
      <c r="CV3" s="38">
        <v>0</v>
      </c>
      <c r="CW3" s="38">
        <v>0</v>
      </c>
      <c r="CX3" s="38">
        <v>0</v>
      </c>
      <c r="CY3" s="38">
        <v>0</v>
      </c>
      <c r="CZ3" s="38">
        <v>0</v>
      </c>
      <c r="DA3" s="38">
        <v>0</v>
      </c>
      <c r="DB3" s="38">
        <v>0</v>
      </c>
      <c r="DC3" s="38">
        <v>0</v>
      </c>
      <c r="DD3" s="38">
        <v>0</v>
      </c>
      <c r="DE3" s="38">
        <v>0</v>
      </c>
      <c r="DF3" s="38">
        <v>0</v>
      </c>
      <c r="DG3" s="38">
        <v>0</v>
      </c>
      <c r="DH3" s="38">
        <v>0</v>
      </c>
      <c r="DI3" s="38">
        <v>0</v>
      </c>
      <c r="DJ3" s="38">
        <v>0</v>
      </c>
      <c r="DK3" s="38">
        <v>0</v>
      </c>
      <c r="DL3" s="38">
        <v>0</v>
      </c>
      <c r="DM3" s="38">
        <v>0</v>
      </c>
      <c r="DN3" s="38">
        <v>0</v>
      </c>
      <c r="DO3" s="38">
        <v>0</v>
      </c>
      <c r="DP3" s="38">
        <v>0</v>
      </c>
      <c r="DQ3" s="38">
        <v>0</v>
      </c>
      <c r="DR3" s="38">
        <v>0</v>
      </c>
      <c r="DS3" s="38">
        <v>0</v>
      </c>
      <c r="DT3" s="38">
        <v>0</v>
      </c>
      <c r="DU3" s="38">
        <v>0</v>
      </c>
      <c r="DV3" s="38">
        <v>0</v>
      </c>
      <c r="DW3" s="38">
        <v>0</v>
      </c>
      <c r="DX3" s="38">
        <v>0</v>
      </c>
      <c r="DY3" s="38">
        <v>0</v>
      </c>
      <c r="DZ3" s="38">
        <v>0</v>
      </c>
      <c r="EA3" s="38">
        <v>0</v>
      </c>
      <c r="EB3" s="38">
        <v>0</v>
      </c>
      <c r="EC3" s="38">
        <v>0</v>
      </c>
      <c r="ED3" s="38">
        <v>0</v>
      </c>
      <c r="EE3" s="38">
        <v>0</v>
      </c>
      <c r="EF3" s="38">
        <v>0</v>
      </c>
      <c r="EG3" s="38">
        <v>0</v>
      </c>
      <c r="EH3" s="38">
        <v>0</v>
      </c>
      <c r="EI3" s="38">
        <v>0</v>
      </c>
      <c r="EJ3" s="38">
        <v>0</v>
      </c>
      <c r="EK3" s="38">
        <v>0</v>
      </c>
      <c r="EL3" s="38">
        <v>0</v>
      </c>
      <c r="EM3" s="38">
        <v>0</v>
      </c>
      <c r="EN3" s="38">
        <v>0</v>
      </c>
      <c r="EO3" s="38">
        <v>0</v>
      </c>
      <c r="EP3" s="38">
        <v>0</v>
      </c>
      <c r="EQ3" s="38">
        <v>0</v>
      </c>
      <c r="ER3" s="38">
        <v>0</v>
      </c>
      <c r="ES3" s="38">
        <v>0</v>
      </c>
      <c r="ET3" s="38">
        <v>0</v>
      </c>
      <c r="EU3" s="38">
        <v>0</v>
      </c>
      <c r="EV3" s="38">
        <v>0</v>
      </c>
      <c r="EW3" s="38">
        <v>0</v>
      </c>
      <c r="EX3" s="38">
        <v>0</v>
      </c>
      <c r="EY3" s="38">
        <v>0</v>
      </c>
      <c r="EZ3" s="38">
        <v>0</v>
      </c>
      <c r="FA3" s="38">
        <v>0</v>
      </c>
      <c r="FB3" s="38">
        <v>0</v>
      </c>
      <c r="FC3" s="38">
        <v>0</v>
      </c>
      <c r="FD3" s="38">
        <v>0</v>
      </c>
      <c r="FE3" s="38">
        <v>0</v>
      </c>
      <c r="FF3" s="38">
        <v>0</v>
      </c>
      <c r="FG3" s="38">
        <v>0</v>
      </c>
      <c r="FH3" s="38">
        <v>0</v>
      </c>
      <c r="FI3" s="38">
        <v>0</v>
      </c>
      <c r="FJ3" s="38">
        <v>0</v>
      </c>
      <c r="FK3" s="38">
        <v>0</v>
      </c>
      <c r="FL3" s="38">
        <v>0</v>
      </c>
      <c r="FM3" s="38">
        <v>0</v>
      </c>
      <c r="FN3" s="38">
        <v>0</v>
      </c>
      <c r="FO3" s="38">
        <v>0</v>
      </c>
      <c r="FP3" s="38">
        <v>0</v>
      </c>
      <c r="FQ3" s="38">
        <v>0</v>
      </c>
      <c r="FR3" s="38">
        <v>0</v>
      </c>
      <c r="FS3" s="38">
        <v>0</v>
      </c>
      <c r="FT3" s="38">
        <v>0</v>
      </c>
      <c r="FU3" s="38">
        <v>0</v>
      </c>
      <c r="FV3" s="38">
        <v>0</v>
      </c>
      <c r="FW3" s="38">
        <v>0</v>
      </c>
      <c r="FX3" s="38">
        <v>0</v>
      </c>
      <c r="FY3" s="38">
        <v>0</v>
      </c>
      <c r="FZ3" s="38">
        <v>0</v>
      </c>
      <c r="GA3" s="38">
        <v>0</v>
      </c>
      <c r="GB3" s="38">
        <v>0</v>
      </c>
      <c r="GC3" s="38">
        <v>0</v>
      </c>
      <c r="GD3" s="38">
        <v>0</v>
      </c>
      <c r="GE3" s="38">
        <v>0</v>
      </c>
      <c r="GF3" s="38">
        <v>0</v>
      </c>
      <c r="GG3" s="38">
        <v>0</v>
      </c>
      <c r="GH3" s="38">
        <v>0</v>
      </c>
      <c r="GI3" s="38">
        <v>0</v>
      </c>
      <c r="GJ3" s="38">
        <v>0</v>
      </c>
      <c r="GK3" s="38">
        <v>0</v>
      </c>
      <c r="GL3" s="38">
        <v>0</v>
      </c>
      <c r="GM3" s="38">
        <v>0</v>
      </c>
      <c r="GN3" s="38">
        <v>0</v>
      </c>
      <c r="GO3" s="38">
        <v>0</v>
      </c>
      <c r="GP3" s="38">
        <v>0</v>
      </c>
      <c r="GQ3" s="38">
        <v>0</v>
      </c>
      <c r="GR3" s="38">
        <v>0</v>
      </c>
      <c r="GS3" s="38">
        <v>0</v>
      </c>
      <c r="GT3" s="38">
        <v>0</v>
      </c>
      <c r="GU3" s="38">
        <v>0</v>
      </c>
      <c r="GV3" s="38">
        <v>0</v>
      </c>
      <c r="GW3" s="38">
        <v>0</v>
      </c>
      <c r="GX3" s="38">
        <v>0</v>
      </c>
      <c r="GY3" s="38">
        <v>0</v>
      </c>
      <c r="GZ3" s="38">
        <v>0</v>
      </c>
      <c r="HA3" s="38">
        <v>0</v>
      </c>
      <c r="HB3" s="38">
        <v>0</v>
      </c>
      <c r="HC3" s="38">
        <v>0</v>
      </c>
      <c r="HD3" s="38">
        <v>0</v>
      </c>
      <c r="HE3" s="38">
        <v>0</v>
      </c>
      <c r="HF3" s="38">
        <v>0</v>
      </c>
      <c r="HG3" s="38">
        <v>0</v>
      </c>
      <c r="HH3" s="38">
        <v>0</v>
      </c>
      <c r="HI3" s="38">
        <v>0</v>
      </c>
      <c r="HJ3" s="38">
        <v>0</v>
      </c>
      <c r="HK3" s="38">
        <v>0</v>
      </c>
      <c r="HL3" s="38">
        <v>0</v>
      </c>
      <c r="HM3" s="38">
        <v>0</v>
      </c>
      <c r="HN3" s="38">
        <v>0</v>
      </c>
      <c r="HO3" s="38">
        <v>0</v>
      </c>
      <c r="HP3" s="38">
        <v>0</v>
      </c>
      <c r="HQ3" s="38">
        <v>0</v>
      </c>
      <c r="HR3" s="38">
        <v>0</v>
      </c>
      <c r="HS3" s="38">
        <v>0</v>
      </c>
      <c r="HT3" s="38">
        <v>0</v>
      </c>
      <c r="HU3" s="38">
        <v>0</v>
      </c>
      <c r="HV3" s="38">
        <v>0</v>
      </c>
      <c r="HW3" s="38">
        <v>0</v>
      </c>
      <c r="HX3" s="38">
        <v>0</v>
      </c>
      <c r="HY3" s="38">
        <v>0</v>
      </c>
      <c r="HZ3" s="38">
        <v>0</v>
      </c>
      <c r="IA3" s="38">
        <v>0</v>
      </c>
      <c r="IB3" s="38">
        <v>0</v>
      </c>
      <c r="IC3" s="38">
        <v>0</v>
      </c>
      <c r="ID3" s="38">
        <v>0</v>
      </c>
      <c r="IE3" s="38">
        <v>0</v>
      </c>
      <c r="IF3" s="38">
        <v>0</v>
      </c>
      <c r="IG3" s="38">
        <v>0</v>
      </c>
      <c r="IH3" s="38">
        <v>0</v>
      </c>
      <c r="II3" s="38">
        <v>0</v>
      </c>
      <c r="IJ3" s="38">
        <v>0</v>
      </c>
      <c r="IK3" s="38">
        <v>0</v>
      </c>
      <c r="IL3" s="38">
        <v>0</v>
      </c>
      <c r="IM3" s="38">
        <v>0</v>
      </c>
      <c r="IN3" s="38">
        <v>0</v>
      </c>
      <c r="IO3" s="38">
        <v>0</v>
      </c>
      <c r="IP3" s="38">
        <v>0</v>
      </c>
      <c r="IQ3" s="38">
        <v>0</v>
      </c>
      <c r="IR3" s="38">
        <v>0</v>
      </c>
      <c r="IS3" s="38">
        <v>0</v>
      </c>
      <c r="IT3" s="38">
        <v>0</v>
      </c>
      <c r="IU3" s="38">
        <v>0</v>
      </c>
      <c r="IV3" s="38">
        <v>0</v>
      </c>
      <c r="IW3" s="38">
        <v>0</v>
      </c>
      <c r="IX3" s="38">
        <v>0</v>
      </c>
      <c r="IY3" s="38">
        <v>0</v>
      </c>
      <c r="IZ3" s="38">
        <v>0</v>
      </c>
      <c r="JA3" s="38">
        <v>0</v>
      </c>
    </row>
    <row r="4" spans="1:261" x14ac:dyDescent="0.2">
      <c r="A4" s="38">
        <v>3801</v>
      </c>
      <c r="B4" s="38">
        <v>27549</v>
      </c>
      <c r="C4" s="38">
        <v>35</v>
      </c>
      <c r="D4" s="38">
        <v>2020</v>
      </c>
      <c r="E4" s="38">
        <v>5393</v>
      </c>
      <c r="F4" s="38">
        <v>0</v>
      </c>
      <c r="G4" s="38">
        <v>920.14</v>
      </c>
      <c r="H4" s="38">
        <v>880.74699999999996</v>
      </c>
      <c r="I4" s="38">
        <v>880.74699999999996</v>
      </c>
      <c r="J4" s="38">
        <v>920.14</v>
      </c>
      <c r="K4" s="38">
        <v>0</v>
      </c>
      <c r="L4" s="38">
        <v>6544</v>
      </c>
      <c r="M4" s="38">
        <v>0</v>
      </c>
      <c r="N4" s="38">
        <v>0</v>
      </c>
      <c r="P4" s="38">
        <v>890.95699999999999</v>
      </c>
      <c r="Q4" s="38">
        <v>0</v>
      </c>
      <c r="R4" s="38">
        <v>230942</v>
      </c>
      <c r="S4" s="38">
        <v>259.20699999999999</v>
      </c>
      <c r="U4" s="38">
        <v>149696</v>
      </c>
      <c r="V4" s="38">
        <v>41.988</v>
      </c>
      <c r="W4" s="38">
        <v>27477</v>
      </c>
      <c r="X4" s="38">
        <v>27477</v>
      </c>
      <c r="Z4" s="38">
        <v>0</v>
      </c>
      <c r="AA4" s="38">
        <v>1</v>
      </c>
      <c r="AB4" s="38">
        <v>1</v>
      </c>
      <c r="AC4" s="38">
        <v>0</v>
      </c>
      <c r="AD4" s="38" t="s">
        <v>303</v>
      </c>
      <c r="AE4" s="38">
        <v>0</v>
      </c>
      <c r="AH4" s="38">
        <v>0</v>
      </c>
      <c r="AI4" s="38">
        <v>0</v>
      </c>
      <c r="AJ4" s="38">
        <v>5105</v>
      </c>
      <c r="AK4" s="38">
        <v>1</v>
      </c>
      <c r="AL4" s="38" t="s">
        <v>55</v>
      </c>
      <c r="AM4" s="38">
        <v>0</v>
      </c>
      <c r="AN4" s="38">
        <v>0</v>
      </c>
      <c r="AO4" s="38">
        <v>0</v>
      </c>
      <c r="AP4" s="38">
        <v>0</v>
      </c>
      <c r="AQ4" s="38">
        <v>0</v>
      </c>
      <c r="AR4" s="38">
        <v>0</v>
      </c>
      <c r="AS4" s="38">
        <v>0</v>
      </c>
      <c r="AT4" s="38">
        <v>0</v>
      </c>
      <c r="AU4" s="38">
        <v>0</v>
      </c>
      <c r="AV4" s="38">
        <v>0</v>
      </c>
      <c r="AW4" s="38">
        <v>8802333</v>
      </c>
      <c r="AX4" s="38">
        <v>8533296</v>
      </c>
      <c r="AY4" s="38">
        <v>6054559</v>
      </c>
      <c r="AZ4" s="38">
        <v>293120</v>
      </c>
      <c r="BA4" s="38">
        <v>53.25</v>
      </c>
      <c r="BB4" s="38">
        <v>36128</v>
      </c>
      <c r="BC4" s="38">
        <v>36128</v>
      </c>
      <c r="BD4" s="38">
        <v>46.006999999999998</v>
      </c>
      <c r="BE4" s="38">
        <v>0</v>
      </c>
      <c r="BF4" s="38">
        <v>7213784</v>
      </c>
      <c r="BG4" s="38">
        <v>0</v>
      </c>
      <c r="BH4" s="38">
        <v>226.1</v>
      </c>
      <c r="BI4" s="38">
        <v>62178</v>
      </c>
      <c r="BJ4" s="38">
        <v>12</v>
      </c>
      <c r="BK4" s="38">
        <v>0</v>
      </c>
      <c r="BL4" s="38">
        <v>0</v>
      </c>
      <c r="BM4" s="38">
        <v>0</v>
      </c>
      <c r="BN4" s="38">
        <v>0</v>
      </c>
      <c r="BO4" s="38">
        <v>0</v>
      </c>
      <c r="BP4" s="38">
        <v>0</v>
      </c>
      <c r="BQ4" s="38">
        <v>5393</v>
      </c>
      <c r="BR4" s="38">
        <v>1</v>
      </c>
      <c r="BS4" s="38">
        <v>0</v>
      </c>
      <c r="BT4" s="38">
        <v>0</v>
      </c>
      <c r="BU4" s="38">
        <v>0</v>
      </c>
      <c r="BV4" s="38">
        <v>0</v>
      </c>
      <c r="BW4" s="38">
        <v>0</v>
      </c>
      <c r="BX4" s="38">
        <v>0</v>
      </c>
      <c r="BY4" s="38">
        <v>0</v>
      </c>
      <c r="BZ4" s="38">
        <v>0</v>
      </c>
      <c r="CA4" s="38">
        <v>0</v>
      </c>
      <c r="CB4" s="38">
        <v>0</v>
      </c>
      <c r="CC4" s="38">
        <v>0</v>
      </c>
      <c r="CD4" s="38">
        <v>0</v>
      </c>
      <c r="CE4" s="38">
        <v>0</v>
      </c>
      <c r="CF4" s="38">
        <v>0</v>
      </c>
      <c r="CG4" s="38">
        <v>0</v>
      </c>
      <c r="CH4" s="38">
        <v>206859</v>
      </c>
      <c r="CI4" s="38">
        <v>0</v>
      </c>
      <c r="CJ4" s="38">
        <v>4</v>
      </c>
      <c r="CK4" s="38">
        <v>0</v>
      </c>
      <c r="CL4" s="38">
        <v>0</v>
      </c>
      <c r="CN4" s="38">
        <v>0</v>
      </c>
      <c r="CO4" s="38">
        <v>1</v>
      </c>
      <c r="CP4" s="38">
        <v>0</v>
      </c>
      <c r="CQ4" s="38">
        <v>0.5</v>
      </c>
      <c r="CR4" s="38">
        <v>973.41300000000001</v>
      </c>
      <c r="CS4" s="38">
        <v>0</v>
      </c>
      <c r="CT4" s="38">
        <v>0</v>
      </c>
      <c r="CU4" s="38">
        <v>0</v>
      </c>
      <c r="CV4" s="38">
        <v>0</v>
      </c>
      <c r="CW4" s="38">
        <v>0</v>
      </c>
      <c r="CX4" s="38">
        <v>0</v>
      </c>
      <c r="CY4" s="38">
        <v>0</v>
      </c>
      <c r="CZ4" s="38">
        <v>0</v>
      </c>
      <c r="DA4" s="38">
        <v>1</v>
      </c>
      <c r="DB4" s="38">
        <v>5763608</v>
      </c>
      <c r="DC4" s="38">
        <v>0</v>
      </c>
      <c r="DD4" s="38">
        <v>0</v>
      </c>
      <c r="DE4" s="38">
        <v>750819</v>
      </c>
      <c r="DF4" s="38">
        <v>750819</v>
      </c>
      <c r="DG4" s="38">
        <v>573.66999999999996</v>
      </c>
      <c r="DH4" s="38">
        <v>0</v>
      </c>
      <c r="DI4" s="38">
        <v>0</v>
      </c>
      <c r="DK4" s="38">
        <v>5393</v>
      </c>
      <c r="DL4" s="38">
        <v>0</v>
      </c>
      <c r="DM4" s="38">
        <v>656708</v>
      </c>
      <c r="DN4" s="38">
        <v>0</v>
      </c>
      <c r="DO4" s="38">
        <v>0</v>
      </c>
      <c r="DP4" s="38">
        <v>0</v>
      </c>
      <c r="DQ4" s="38">
        <v>0</v>
      </c>
      <c r="DR4" s="38">
        <v>0</v>
      </c>
      <c r="DS4" s="38">
        <v>0</v>
      </c>
      <c r="DT4" s="38">
        <v>0</v>
      </c>
      <c r="DU4" s="38">
        <v>0</v>
      </c>
      <c r="DV4" s="38">
        <v>0</v>
      </c>
      <c r="DW4" s="38">
        <v>0</v>
      </c>
      <c r="DX4" s="38">
        <v>0</v>
      </c>
      <c r="DY4" s="38">
        <v>0</v>
      </c>
      <c r="DZ4" s="38">
        <v>0</v>
      </c>
      <c r="EA4" s="38">
        <v>0</v>
      </c>
      <c r="EB4" s="38">
        <v>0</v>
      </c>
      <c r="EC4" s="38">
        <v>37.087000000000003</v>
      </c>
      <c r="ED4" s="38">
        <v>266967</v>
      </c>
      <c r="EE4" s="38">
        <v>0</v>
      </c>
      <c r="EF4" s="38">
        <v>0</v>
      </c>
      <c r="EG4" s="38">
        <v>0</v>
      </c>
      <c r="EH4" s="38">
        <v>389741</v>
      </c>
      <c r="EI4" s="38">
        <v>0</v>
      </c>
      <c r="EJ4" s="38">
        <v>0</v>
      </c>
      <c r="EK4" s="38">
        <v>18.544</v>
      </c>
      <c r="EL4" s="38">
        <v>0</v>
      </c>
      <c r="EM4" s="38">
        <v>0</v>
      </c>
      <c r="EN4" s="38">
        <v>0.78500000000000003</v>
      </c>
      <c r="EO4" s="38">
        <v>0</v>
      </c>
      <c r="EP4" s="38">
        <v>0</v>
      </c>
      <c r="EQ4" s="38">
        <v>19.329000000000001</v>
      </c>
      <c r="ER4" s="38">
        <v>0</v>
      </c>
      <c r="ES4" s="38">
        <v>59.557000000000002</v>
      </c>
      <c r="ET4" s="38">
        <v>26750</v>
      </c>
      <c r="EU4" s="38">
        <v>293120</v>
      </c>
      <c r="EV4" s="38">
        <v>0</v>
      </c>
      <c r="EW4" s="38">
        <v>0</v>
      </c>
      <c r="EX4" s="38">
        <v>0</v>
      </c>
      <c r="EZ4" s="38">
        <v>7191011</v>
      </c>
      <c r="FA4" s="38">
        <v>0</v>
      </c>
      <c r="FB4" s="38">
        <v>7484131</v>
      </c>
      <c r="FC4" s="38">
        <v>0.97325799999999996</v>
      </c>
      <c r="FD4" s="38">
        <v>0</v>
      </c>
      <c r="FE4" s="38">
        <v>1092657</v>
      </c>
      <c r="FF4" s="38">
        <v>249628</v>
      </c>
      <c r="FG4" s="38">
        <v>6.0937999999999999E-2</v>
      </c>
      <c r="FH4" s="38">
        <v>5.5286000000000002E-2</v>
      </c>
      <c r="FI4" s="38">
        <v>0</v>
      </c>
      <c r="FJ4" s="38">
        <v>0</v>
      </c>
      <c r="FK4" s="38">
        <v>1413.203</v>
      </c>
      <c r="FL4" s="38">
        <v>9033275</v>
      </c>
      <c r="FM4" s="38">
        <v>0</v>
      </c>
      <c r="FN4" s="38">
        <v>0</v>
      </c>
      <c r="FO4" s="38">
        <v>9960</v>
      </c>
      <c r="FP4" s="38">
        <v>0</v>
      </c>
      <c r="FQ4" s="38">
        <v>9960</v>
      </c>
      <c r="FR4" s="38">
        <v>9960</v>
      </c>
      <c r="FS4" s="38">
        <v>0</v>
      </c>
      <c r="FT4" s="38">
        <v>0</v>
      </c>
      <c r="FU4" s="38">
        <v>0</v>
      </c>
      <c r="FV4" s="38">
        <v>0</v>
      </c>
      <c r="FW4" s="38">
        <v>0</v>
      </c>
      <c r="FX4" s="38">
        <v>0</v>
      </c>
      <c r="FY4" s="38">
        <v>0</v>
      </c>
      <c r="FZ4" s="38">
        <v>0</v>
      </c>
      <c r="GA4" s="38">
        <v>0</v>
      </c>
      <c r="GB4" s="38">
        <v>177253</v>
      </c>
      <c r="GC4" s="38">
        <v>177253</v>
      </c>
      <c r="GD4" s="38">
        <v>20.064</v>
      </c>
      <c r="GF4" s="38">
        <v>0</v>
      </c>
      <c r="GG4" s="38">
        <v>0</v>
      </c>
      <c r="GH4" s="38">
        <v>0</v>
      </c>
      <c r="GI4" s="38">
        <v>0</v>
      </c>
      <c r="GJ4" s="38">
        <v>0</v>
      </c>
      <c r="GK4" s="38">
        <v>4999</v>
      </c>
      <c r="GL4" s="38">
        <v>9474</v>
      </c>
      <c r="GM4" s="38">
        <v>0</v>
      </c>
      <c r="GN4" s="38">
        <v>0</v>
      </c>
      <c r="GO4" s="38">
        <v>0</v>
      </c>
      <c r="GP4" s="38">
        <v>8826416</v>
      </c>
      <c r="GQ4" s="38">
        <v>8826416</v>
      </c>
      <c r="GR4" s="38">
        <v>0</v>
      </c>
      <c r="GS4" s="38">
        <v>0</v>
      </c>
      <c r="GT4" s="38">
        <v>0</v>
      </c>
      <c r="HB4" s="38">
        <v>261892303</v>
      </c>
      <c r="HC4" s="38">
        <v>5.0736000000000003E-2</v>
      </c>
      <c r="HD4" s="38">
        <v>180109</v>
      </c>
      <c r="HE4" s="38">
        <v>0</v>
      </c>
      <c r="HF4" s="38">
        <v>0</v>
      </c>
      <c r="HG4" s="38">
        <v>0</v>
      </c>
      <c r="HH4" s="38">
        <v>0</v>
      </c>
      <c r="HI4" s="38">
        <v>0</v>
      </c>
      <c r="HJ4" s="38">
        <v>0</v>
      </c>
      <c r="HK4" s="38">
        <v>0</v>
      </c>
      <c r="HL4" s="38">
        <v>0</v>
      </c>
      <c r="HM4" s="38">
        <v>0</v>
      </c>
      <c r="HN4" s="38">
        <v>0</v>
      </c>
      <c r="HO4" s="38">
        <v>0</v>
      </c>
      <c r="HP4" s="38">
        <v>0</v>
      </c>
      <c r="HQ4" s="38">
        <v>0</v>
      </c>
      <c r="HR4" s="38">
        <v>0</v>
      </c>
      <c r="HS4" s="38">
        <v>0</v>
      </c>
      <c r="HT4" s="38">
        <v>0</v>
      </c>
      <c r="HU4" s="38">
        <v>0</v>
      </c>
      <c r="HV4" s="38">
        <v>0</v>
      </c>
      <c r="HW4" s="38">
        <v>0</v>
      </c>
      <c r="HX4" s="38">
        <v>0</v>
      </c>
      <c r="HY4" s="38">
        <v>0</v>
      </c>
      <c r="HZ4" s="38">
        <v>0</v>
      </c>
      <c r="IA4" s="38">
        <v>0</v>
      </c>
      <c r="IB4" s="38">
        <v>0</v>
      </c>
      <c r="IC4" s="38">
        <v>0</v>
      </c>
      <c r="ID4" s="38">
        <v>0</v>
      </c>
      <c r="IE4" s="38">
        <v>0</v>
      </c>
      <c r="IF4" s="38">
        <v>0</v>
      </c>
      <c r="IG4" s="38">
        <v>0</v>
      </c>
      <c r="IH4" s="38">
        <v>203</v>
      </c>
      <c r="II4" s="38">
        <v>0</v>
      </c>
      <c r="IJ4" s="38">
        <v>0</v>
      </c>
      <c r="IK4" s="38">
        <v>0</v>
      </c>
      <c r="IL4" s="38">
        <v>0</v>
      </c>
      <c r="IM4" s="38">
        <v>0</v>
      </c>
      <c r="IN4" s="38">
        <v>0</v>
      </c>
      <c r="IO4" s="38">
        <v>0</v>
      </c>
      <c r="IP4" s="38">
        <v>0</v>
      </c>
      <c r="IQ4" s="38">
        <v>0</v>
      </c>
      <c r="IR4" s="38">
        <v>0</v>
      </c>
      <c r="IS4" s="38">
        <v>0</v>
      </c>
      <c r="IT4" s="38">
        <v>0</v>
      </c>
      <c r="IU4" s="38">
        <v>0</v>
      </c>
      <c r="IV4" s="38">
        <v>0</v>
      </c>
      <c r="IW4" s="38">
        <v>0</v>
      </c>
      <c r="IX4" s="38">
        <v>0</v>
      </c>
      <c r="IY4" s="38">
        <v>0</v>
      </c>
      <c r="IZ4" s="38">
        <v>0</v>
      </c>
      <c r="JA4" s="38">
        <v>0</v>
      </c>
    </row>
    <row r="5" spans="1:261" x14ac:dyDescent="0.2">
      <c r="A5" s="38">
        <v>13801</v>
      </c>
      <c r="B5" s="38">
        <v>27549</v>
      </c>
      <c r="C5" s="38">
        <v>35</v>
      </c>
      <c r="D5" s="38">
        <v>2020</v>
      </c>
      <c r="E5" s="38">
        <v>5393</v>
      </c>
      <c r="F5" s="38">
        <v>0</v>
      </c>
      <c r="G5" s="38">
        <v>411.33699999999999</v>
      </c>
      <c r="H5" s="38">
        <v>401.65100000000001</v>
      </c>
      <c r="I5" s="38">
        <v>401.65100000000001</v>
      </c>
      <c r="J5" s="38">
        <v>411.33699999999999</v>
      </c>
      <c r="K5" s="38">
        <v>0</v>
      </c>
      <c r="L5" s="38">
        <v>6544</v>
      </c>
      <c r="M5" s="38">
        <v>0</v>
      </c>
      <c r="N5" s="38">
        <v>0</v>
      </c>
      <c r="P5" s="38">
        <v>410.5</v>
      </c>
      <c r="Q5" s="38">
        <v>0</v>
      </c>
      <c r="R5" s="38">
        <v>106404</v>
      </c>
      <c r="S5" s="38">
        <v>259.20699999999999</v>
      </c>
      <c r="U5" s="38">
        <v>68972</v>
      </c>
      <c r="V5" s="38">
        <v>7.1219999999999999</v>
      </c>
      <c r="W5" s="38">
        <v>4661</v>
      </c>
      <c r="X5" s="38">
        <v>4661</v>
      </c>
      <c r="Z5" s="38">
        <v>0</v>
      </c>
      <c r="AA5" s="38">
        <v>1</v>
      </c>
      <c r="AB5" s="38">
        <v>1</v>
      </c>
      <c r="AC5" s="38">
        <v>0</v>
      </c>
      <c r="AD5" s="38" t="s">
        <v>303</v>
      </c>
      <c r="AE5" s="38">
        <v>0</v>
      </c>
      <c r="AH5" s="38">
        <v>0</v>
      </c>
      <c r="AI5" s="38">
        <v>0</v>
      </c>
      <c r="AJ5" s="38">
        <v>5105</v>
      </c>
      <c r="AK5" s="38">
        <v>1</v>
      </c>
      <c r="AL5" s="38" t="s">
        <v>56</v>
      </c>
      <c r="AM5" s="38">
        <v>0</v>
      </c>
      <c r="AN5" s="38">
        <v>0</v>
      </c>
      <c r="AO5" s="38">
        <v>0</v>
      </c>
      <c r="AP5" s="38">
        <v>0</v>
      </c>
      <c r="AQ5" s="38">
        <v>0</v>
      </c>
      <c r="AR5" s="38">
        <v>0</v>
      </c>
      <c r="AS5" s="38">
        <v>0</v>
      </c>
      <c r="AT5" s="38">
        <v>0</v>
      </c>
      <c r="AU5" s="38">
        <v>0</v>
      </c>
      <c r="AV5" s="38">
        <v>0</v>
      </c>
      <c r="AW5" s="38">
        <v>3936580</v>
      </c>
      <c r="AX5" s="38">
        <v>3836355</v>
      </c>
      <c r="AY5" s="38">
        <v>2764793</v>
      </c>
      <c r="AZ5" s="38">
        <v>106404</v>
      </c>
      <c r="BA5" s="38">
        <v>38.667000000000002</v>
      </c>
      <c r="BB5" s="38">
        <v>16151</v>
      </c>
      <c r="BC5" s="38">
        <v>16151</v>
      </c>
      <c r="BD5" s="38">
        <v>20.567</v>
      </c>
      <c r="BE5" s="38">
        <v>0</v>
      </c>
      <c r="BF5" s="38">
        <v>3248951</v>
      </c>
      <c r="BG5" s="38">
        <v>0</v>
      </c>
      <c r="BH5" s="38">
        <v>0</v>
      </c>
      <c r="BI5" s="38">
        <v>0</v>
      </c>
      <c r="BJ5" s="38">
        <v>12</v>
      </c>
      <c r="BK5" s="38">
        <v>0</v>
      </c>
      <c r="BL5" s="38">
        <v>0</v>
      </c>
      <c r="BM5" s="38">
        <v>0</v>
      </c>
      <c r="BN5" s="38">
        <v>0</v>
      </c>
      <c r="BO5" s="38">
        <v>0</v>
      </c>
      <c r="BP5" s="38">
        <v>0</v>
      </c>
      <c r="BQ5" s="38">
        <v>5393</v>
      </c>
      <c r="BR5" s="38">
        <v>1</v>
      </c>
      <c r="BS5" s="38">
        <v>0</v>
      </c>
      <c r="BT5" s="38">
        <v>0</v>
      </c>
      <c r="BU5" s="38">
        <v>0</v>
      </c>
      <c r="BV5" s="38">
        <v>0</v>
      </c>
      <c r="BW5" s="38">
        <v>0</v>
      </c>
      <c r="BX5" s="38">
        <v>0</v>
      </c>
      <c r="BY5" s="38">
        <v>0</v>
      </c>
      <c r="BZ5" s="38">
        <v>0</v>
      </c>
      <c r="CA5" s="38">
        <v>0</v>
      </c>
      <c r="CB5" s="38">
        <v>0</v>
      </c>
      <c r="CC5" s="38">
        <v>0</v>
      </c>
      <c r="CD5" s="38">
        <v>0</v>
      </c>
      <c r="CE5" s="38">
        <v>0</v>
      </c>
      <c r="CF5" s="38">
        <v>0</v>
      </c>
      <c r="CG5" s="38">
        <v>0</v>
      </c>
      <c r="CH5" s="38">
        <v>100225</v>
      </c>
      <c r="CI5" s="38">
        <v>0</v>
      </c>
      <c r="CJ5" s="38">
        <v>4</v>
      </c>
      <c r="CK5" s="38">
        <v>0</v>
      </c>
      <c r="CL5" s="38">
        <v>0</v>
      </c>
      <c r="CN5" s="38">
        <v>0</v>
      </c>
      <c r="CO5" s="38">
        <v>1</v>
      </c>
      <c r="CP5" s="38">
        <v>0</v>
      </c>
      <c r="CQ5" s="38">
        <v>1.5</v>
      </c>
      <c r="CR5" s="38">
        <v>407.24200000000002</v>
      </c>
      <c r="CS5" s="38">
        <v>0</v>
      </c>
      <c r="CT5" s="38">
        <v>0</v>
      </c>
      <c r="CU5" s="38">
        <v>0</v>
      </c>
      <c r="CV5" s="38">
        <v>0</v>
      </c>
      <c r="CW5" s="38">
        <v>0</v>
      </c>
      <c r="CX5" s="38">
        <v>0</v>
      </c>
      <c r="CY5" s="38">
        <v>0</v>
      </c>
      <c r="CZ5" s="38">
        <v>0</v>
      </c>
      <c r="DA5" s="38">
        <v>1</v>
      </c>
      <c r="DB5" s="38">
        <v>2628404</v>
      </c>
      <c r="DC5" s="38">
        <v>0</v>
      </c>
      <c r="DD5" s="38">
        <v>0</v>
      </c>
      <c r="DE5" s="38">
        <v>484478</v>
      </c>
      <c r="DF5" s="38">
        <v>484478</v>
      </c>
      <c r="DG5" s="38">
        <v>370.17</v>
      </c>
      <c r="DH5" s="38">
        <v>0</v>
      </c>
      <c r="DI5" s="38">
        <v>0</v>
      </c>
      <c r="DK5" s="38">
        <v>5393</v>
      </c>
      <c r="DL5" s="38">
        <v>0</v>
      </c>
      <c r="DM5" s="38">
        <v>204526</v>
      </c>
      <c r="DN5" s="38">
        <v>0</v>
      </c>
      <c r="DO5" s="38">
        <v>0</v>
      </c>
      <c r="DP5" s="38">
        <v>0</v>
      </c>
      <c r="DQ5" s="38">
        <v>0</v>
      </c>
      <c r="DR5" s="38">
        <v>0</v>
      </c>
      <c r="DS5" s="38">
        <v>0</v>
      </c>
      <c r="DT5" s="38">
        <v>0</v>
      </c>
      <c r="DU5" s="38">
        <v>0</v>
      </c>
      <c r="DV5" s="38">
        <v>0</v>
      </c>
      <c r="DW5" s="38">
        <v>0</v>
      </c>
      <c r="DX5" s="38">
        <v>0</v>
      </c>
      <c r="DY5" s="38">
        <v>0</v>
      </c>
      <c r="DZ5" s="38">
        <v>0</v>
      </c>
      <c r="EA5" s="38">
        <v>0</v>
      </c>
      <c r="EB5" s="38">
        <v>0</v>
      </c>
      <c r="EC5" s="38">
        <v>0</v>
      </c>
      <c r="ED5" s="38">
        <v>0</v>
      </c>
      <c r="EE5" s="38">
        <v>0</v>
      </c>
      <c r="EF5" s="38">
        <v>0</v>
      </c>
      <c r="EG5" s="38">
        <v>0</v>
      </c>
      <c r="EH5" s="38">
        <v>204526</v>
      </c>
      <c r="EI5" s="38">
        <v>0</v>
      </c>
      <c r="EJ5" s="38">
        <v>0</v>
      </c>
      <c r="EK5" s="38">
        <v>8.1140000000000008</v>
      </c>
      <c r="EL5" s="38">
        <v>0</v>
      </c>
      <c r="EM5" s="38">
        <v>0.47399999999999998</v>
      </c>
      <c r="EN5" s="38">
        <v>1.0980000000000001</v>
      </c>
      <c r="EO5" s="38">
        <v>0</v>
      </c>
      <c r="EP5" s="38">
        <v>0</v>
      </c>
      <c r="EQ5" s="38">
        <v>9.6859999999999999</v>
      </c>
      <c r="ER5" s="38">
        <v>0</v>
      </c>
      <c r="ES5" s="38">
        <v>31.254000000000001</v>
      </c>
      <c r="ET5" s="38">
        <v>19709</v>
      </c>
      <c r="EU5" s="38">
        <v>106404</v>
      </c>
      <c r="EV5" s="38">
        <v>0</v>
      </c>
      <c r="EW5" s="38">
        <v>0</v>
      </c>
      <c r="EX5" s="38">
        <v>0</v>
      </c>
      <c r="EZ5" s="38">
        <v>3231816</v>
      </c>
      <c r="FA5" s="38">
        <v>0</v>
      </c>
      <c r="FB5" s="38">
        <v>3338220</v>
      </c>
      <c r="FC5" s="38">
        <v>0.97325799999999996</v>
      </c>
      <c r="FD5" s="38">
        <v>0</v>
      </c>
      <c r="FE5" s="38">
        <v>492111</v>
      </c>
      <c r="FF5" s="38">
        <v>112428</v>
      </c>
      <c r="FG5" s="38">
        <v>6.0937999999999999E-2</v>
      </c>
      <c r="FH5" s="38">
        <v>5.5286000000000002E-2</v>
      </c>
      <c r="FI5" s="38">
        <v>0</v>
      </c>
      <c r="FJ5" s="38">
        <v>0</v>
      </c>
      <c r="FK5" s="38">
        <v>636.47900000000004</v>
      </c>
      <c r="FL5" s="38">
        <v>4042984</v>
      </c>
      <c r="FM5" s="38">
        <v>0</v>
      </c>
      <c r="FN5" s="38">
        <v>0</v>
      </c>
      <c r="FO5" s="38">
        <v>0</v>
      </c>
      <c r="FP5" s="38">
        <v>0</v>
      </c>
      <c r="FQ5" s="38">
        <v>0</v>
      </c>
      <c r="FR5" s="38">
        <v>0</v>
      </c>
      <c r="FS5" s="38">
        <v>0</v>
      </c>
      <c r="FT5" s="38">
        <v>0</v>
      </c>
      <c r="FU5" s="38">
        <v>0</v>
      </c>
      <c r="FV5" s="38">
        <v>0</v>
      </c>
      <c r="FW5" s="38">
        <v>0</v>
      </c>
      <c r="FX5" s="38">
        <v>0</v>
      </c>
      <c r="FY5" s="38">
        <v>0</v>
      </c>
      <c r="FZ5" s="38">
        <v>0</v>
      </c>
      <c r="GA5" s="38">
        <v>0</v>
      </c>
      <c r="GB5" s="38">
        <v>0</v>
      </c>
      <c r="GC5" s="38">
        <v>0</v>
      </c>
      <c r="GD5" s="38">
        <v>0</v>
      </c>
      <c r="GF5" s="38">
        <v>0</v>
      </c>
      <c r="GG5" s="38">
        <v>0</v>
      </c>
      <c r="GH5" s="38">
        <v>0</v>
      </c>
      <c r="GI5" s="38">
        <v>0</v>
      </c>
      <c r="GJ5" s="38">
        <v>0</v>
      </c>
      <c r="GK5" s="38">
        <v>5082</v>
      </c>
      <c r="GL5" s="38">
        <v>11274</v>
      </c>
      <c r="GM5" s="38">
        <v>0</v>
      </c>
      <c r="GN5" s="38">
        <v>0</v>
      </c>
      <c r="GO5" s="38">
        <v>0</v>
      </c>
      <c r="GP5" s="38">
        <v>3942759</v>
      </c>
      <c r="GQ5" s="38">
        <v>3942759</v>
      </c>
      <c r="GR5" s="38">
        <v>0</v>
      </c>
      <c r="GS5" s="38">
        <v>0</v>
      </c>
      <c r="GT5" s="38">
        <v>0</v>
      </c>
      <c r="HB5" s="38">
        <v>261892303</v>
      </c>
      <c r="HC5" s="38">
        <v>5.0736000000000003E-2</v>
      </c>
      <c r="HD5" s="38">
        <v>80516</v>
      </c>
      <c r="HE5" s="38">
        <v>0</v>
      </c>
      <c r="HF5" s="38">
        <v>0</v>
      </c>
      <c r="HG5" s="38">
        <v>0</v>
      </c>
      <c r="HH5" s="38">
        <v>0</v>
      </c>
      <c r="HI5" s="38">
        <v>0</v>
      </c>
      <c r="HJ5" s="38">
        <v>0</v>
      </c>
      <c r="HK5" s="38">
        <v>0</v>
      </c>
      <c r="HL5" s="38">
        <v>0</v>
      </c>
      <c r="HM5" s="38">
        <v>0</v>
      </c>
      <c r="HN5" s="38">
        <v>0</v>
      </c>
      <c r="HO5" s="38">
        <v>0</v>
      </c>
      <c r="HP5" s="38">
        <v>0</v>
      </c>
      <c r="HQ5" s="38">
        <v>0</v>
      </c>
      <c r="HR5" s="38">
        <v>0</v>
      </c>
      <c r="HS5" s="38">
        <v>0</v>
      </c>
      <c r="HT5" s="38">
        <v>0</v>
      </c>
      <c r="HU5" s="38">
        <v>0</v>
      </c>
      <c r="HV5" s="38">
        <v>0</v>
      </c>
      <c r="HW5" s="38">
        <v>0</v>
      </c>
      <c r="HX5" s="38">
        <v>0</v>
      </c>
      <c r="HY5" s="38">
        <v>0</v>
      </c>
      <c r="HZ5" s="38">
        <v>0</v>
      </c>
      <c r="IA5" s="38">
        <v>0</v>
      </c>
      <c r="IB5" s="38">
        <v>0</v>
      </c>
      <c r="IC5" s="38">
        <v>0</v>
      </c>
      <c r="ID5" s="38">
        <v>0</v>
      </c>
      <c r="IE5" s="38">
        <v>0</v>
      </c>
      <c r="IF5" s="38">
        <v>0</v>
      </c>
      <c r="IG5" s="38">
        <v>0</v>
      </c>
      <c r="IH5" s="38">
        <v>240</v>
      </c>
      <c r="II5" s="38">
        <v>0</v>
      </c>
      <c r="IJ5" s="38">
        <v>0</v>
      </c>
      <c r="IK5" s="38">
        <v>0</v>
      </c>
      <c r="IL5" s="38">
        <v>0</v>
      </c>
      <c r="IM5" s="38">
        <v>0</v>
      </c>
      <c r="IN5" s="38">
        <v>0</v>
      </c>
      <c r="IO5" s="38">
        <v>0</v>
      </c>
      <c r="IP5" s="38">
        <v>0</v>
      </c>
      <c r="IQ5" s="38">
        <v>0</v>
      </c>
      <c r="IR5" s="38">
        <v>0</v>
      </c>
      <c r="IS5" s="38">
        <v>0</v>
      </c>
      <c r="IT5" s="38">
        <v>0</v>
      </c>
      <c r="IU5" s="38">
        <v>0</v>
      </c>
      <c r="IV5" s="38">
        <v>0</v>
      </c>
      <c r="IW5" s="38">
        <v>0</v>
      </c>
      <c r="IX5" s="38">
        <v>0</v>
      </c>
      <c r="IY5" s="38">
        <v>0</v>
      </c>
      <c r="IZ5" s="38">
        <v>0</v>
      </c>
      <c r="JA5" s="38">
        <v>0</v>
      </c>
    </row>
    <row r="6" spans="1:261" x14ac:dyDescent="0.2">
      <c r="A6" s="38">
        <v>14801</v>
      </c>
      <c r="B6" s="38">
        <v>27549</v>
      </c>
      <c r="C6" s="38">
        <v>35</v>
      </c>
      <c r="D6" s="38">
        <v>2020</v>
      </c>
      <c r="E6" s="38">
        <v>5393</v>
      </c>
      <c r="F6" s="38">
        <v>0</v>
      </c>
      <c r="G6" s="38">
        <v>1550.825</v>
      </c>
      <c r="H6" s="38">
        <v>1402.6130000000001</v>
      </c>
      <c r="I6" s="38">
        <v>1402.6130000000001</v>
      </c>
      <c r="J6" s="38">
        <v>1550.825</v>
      </c>
      <c r="K6" s="38">
        <v>0</v>
      </c>
      <c r="L6" s="38">
        <v>6544</v>
      </c>
      <c r="M6" s="38">
        <v>0</v>
      </c>
      <c r="N6" s="38">
        <v>0</v>
      </c>
      <c r="P6" s="38">
        <v>1556.0630000000001</v>
      </c>
      <c r="Q6" s="38">
        <v>0</v>
      </c>
      <c r="R6" s="38">
        <v>403342</v>
      </c>
      <c r="S6" s="38">
        <v>259.20699999999999</v>
      </c>
      <c r="U6" s="38">
        <v>261448</v>
      </c>
      <c r="V6" s="38">
        <v>96.769000000000005</v>
      </c>
      <c r="W6" s="38">
        <v>63326</v>
      </c>
      <c r="X6" s="38">
        <v>63326</v>
      </c>
      <c r="Z6" s="38">
        <v>0</v>
      </c>
      <c r="AA6" s="38">
        <v>1</v>
      </c>
      <c r="AB6" s="38">
        <v>1</v>
      </c>
      <c r="AC6" s="38">
        <v>0</v>
      </c>
      <c r="AD6" s="38" t="s">
        <v>303</v>
      </c>
      <c r="AE6" s="38">
        <v>0</v>
      </c>
      <c r="AH6" s="38">
        <v>0</v>
      </c>
      <c r="AI6" s="38">
        <v>0</v>
      </c>
      <c r="AJ6" s="38">
        <v>5105</v>
      </c>
      <c r="AK6" s="38">
        <v>1</v>
      </c>
      <c r="AL6" s="38" t="s">
        <v>36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38">
        <v>17184916</v>
      </c>
      <c r="AX6" s="38">
        <v>16454879</v>
      </c>
      <c r="AY6" s="38">
        <v>11646542</v>
      </c>
      <c r="AZ6" s="38">
        <v>829819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  <c r="BF6" s="38">
        <v>13891674</v>
      </c>
      <c r="BG6" s="38">
        <v>0</v>
      </c>
      <c r="BH6" s="38">
        <v>1595.808</v>
      </c>
      <c r="BI6" s="38">
        <v>426477</v>
      </c>
      <c r="BJ6" s="38">
        <v>12</v>
      </c>
      <c r="BK6" s="38">
        <v>0</v>
      </c>
      <c r="BL6" s="38">
        <v>0</v>
      </c>
      <c r="BM6" s="38">
        <v>0</v>
      </c>
      <c r="BN6" s="38">
        <v>0</v>
      </c>
      <c r="BO6" s="38">
        <v>0</v>
      </c>
      <c r="BP6" s="38">
        <v>0</v>
      </c>
      <c r="BQ6" s="38">
        <v>5393</v>
      </c>
      <c r="BR6" s="38">
        <v>1</v>
      </c>
      <c r="BS6" s="38">
        <v>0</v>
      </c>
      <c r="BT6" s="38">
        <v>0</v>
      </c>
      <c r="BU6" s="38">
        <v>0</v>
      </c>
      <c r="BV6" s="38">
        <v>0</v>
      </c>
      <c r="BW6" s="38">
        <v>0</v>
      </c>
      <c r="BX6" s="38">
        <v>0</v>
      </c>
      <c r="BY6" s="38">
        <v>0</v>
      </c>
      <c r="BZ6" s="38">
        <v>0</v>
      </c>
      <c r="CA6" s="38">
        <v>0</v>
      </c>
      <c r="CB6" s="38">
        <v>0</v>
      </c>
      <c r="CC6" s="38">
        <v>0</v>
      </c>
      <c r="CD6" s="38">
        <v>0</v>
      </c>
      <c r="CE6" s="38">
        <v>0</v>
      </c>
      <c r="CF6" s="38">
        <v>0</v>
      </c>
      <c r="CG6" s="38">
        <v>0</v>
      </c>
      <c r="CH6" s="38">
        <v>303560</v>
      </c>
      <c r="CI6" s="38">
        <v>0</v>
      </c>
      <c r="CJ6" s="38">
        <v>4</v>
      </c>
      <c r="CK6" s="38">
        <v>0</v>
      </c>
      <c r="CL6" s="38">
        <v>0</v>
      </c>
      <c r="CN6" s="38">
        <v>0</v>
      </c>
      <c r="CO6" s="38">
        <v>1</v>
      </c>
      <c r="CP6" s="38">
        <v>8.3529999999999998</v>
      </c>
      <c r="CQ6" s="38">
        <v>0</v>
      </c>
      <c r="CR6" s="38">
        <v>1568.856</v>
      </c>
      <c r="CS6" s="38">
        <v>0</v>
      </c>
      <c r="CT6" s="38">
        <v>0</v>
      </c>
      <c r="CU6" s="38">
        <v>0</v>
      </c>
      <c r="CV6" s="38">
        <v>0</v>
      </c>
      <c r="CW6" s="38">
        <v>0</v>
      </c>
      <c r="CX6" s="38">
        <v>0</v>
      </c>
      <c r="CY6" s="38">
        <v>0</v>
      </c>
      <c r="CZ6" s="38">
        <v>0</v>
      </c>
      <c r="DA6" s="38">
        <v>1</v>
      </c>
      <c r="DB6" s="38">
        <v>9178699</v>
      </c>
      <c r="DC6" s="38">
        <v>0</v>
      </c>
      <c r="DD6" s="38">
        <v>0</v>
      </c>
      <c r="DE6" s="38">
        <v>2259866</v>
      </c>
      <c r="DF6" s="38">
        <v>2391601</v>
      </c>
      <c r="DG6" s="38">
        <v>1726.67</v>
      </c>
      <c r="DH6" s="38">
        <v>0</v>
      </c>
      <c r="DI6" s="38">
        <v>131735</v>
      </c>
      <c r="DK6" s="38">
        <v>5393</v>
      </c>
      <c r="DL6" s="38">
        <v>0</v>
      </c>
      <c r="DM6" s="38">
        <v>1466983</v>
      </c>
      <c r="DN6" s="38">
        <v>0</v>
      </c>
      <c r="DO6" s="38">
        <v>0</v>
      </c>
      <c r="DP6" s="38">
        <v>0</v>
      </c>
      <c r="DQ6" s="38">
        <v>0</v>
      </c>
      <c r="DR6" s="38">
        <v>0</v>
      </c>
      <c r="DS6" s="38">
        <v>0</v>
      </c>
      <c r="DT6" s="38">
        <v>0</v>
      </c>
      <c r="DU6" s="38">
        <v>0</v>
      </c>
      <c r="DV6" s="38">
        <v>0</v>
      </c>
      <c r="DW6" s="38">
        <v>0</v>
      </c>
      <c r="DX6" s="38">
        <v>0</v>
      </c>
      <c r="DY6" s="38">
        <v>0</v>
      </c>
      <c r="DZ6" s="38">
        <v>0</v>
      </c>
      <c r="EA6" s="38">
        <v>0</v>
      </c>
      <c r="EB6" s="38">
        <v>0</v>
      </c>
      <c r="EC6" s="38">
        <v>161.15199999999999</v>
      </c>
      <c r="ED6" s="38">
        <v>1160037</v>
      </c>
      <c r="EE6" s="38">
        <v>0</v>
      </c>
      <c r="EF6" s="38">
        <v>0</v>
      </c>
      <c r="EG6" s="38">
        <v>0</v>
      </c>
      <c r="EH6" s="38">
        <v>306946</v>
      </c>
      <c r="EI6" s="38">
        <v>0</v>
      </c>
      <c r="EJ6" s="38">
        <v>0</v>
      </c>
      <c r="EK6" s="38">
        <v>15.205</v>
      </c>
      <c r="EL6" s="38">
        <v>0</v>
      </c>
      <c r="EM6" s="38">
        <v>0</v>
      </c>
      <c r="EN6" s="38">
        <v>0.25800000000000001</v>
      </c>
      <c r="EO6" s="38">
        <v>0</v>
      </c>
      <c r="EP6" s="38">
        <v>0</v>
      </c>
      <c r="EQ6" s="38">
        <v>15.462999999999999</v>
      </c>
      <c r="ER6" s="38">
        <v>0</v>
      </c>
      <c r="ES6" s="38">
        <v>46.905000000000001</v>
      </c>
      <c r="ET6" s="38">
        <v>0</v>
      </c>
      <c r="EU6" s="38">
        <v>829819</v>
      </c>
      <c r="EV6" s="38">
        <v>0</v>
      </c>
      <c r="EW6" s="38">
        <v>0</v>
      </c>
      <c r="EX6" s="38">
        <v>0</v>
      </c>
      <c r="EZ6" s="38">
        <v>13870025</v>
      </c>
      <c r="FA6" s="38">
        <v>0</v>
      </c>
      <c r="FB6" s="38">
        <v>14699844</v>
      </c>
      <c r="FC6" s="38">
        <v>0.97325799999999996</v>
      </c>
      <c r="FD6" s="38">
        <v>0</v>
      </c>
      <c r="FE6" s="38">
        <v>2104142</v>
      </c>
      <c r="FF6" s="38">
        <v>480712</v>
      </c>
      <c r="FG6" s="38">
        <v>6.0937999999999999E-2</v>
      </c>
      <c r="FH6" s="38">
        <v>5.5286000000000002E-2</v>
      </c>
      <c r="FI6" s="38">
        <v>0</v>
      </c>
      <c r="FJ6" s="38">
        <v>0</v>
      </c>
      <c r="FK6" s="38">
        <v>2721.422</v>
      </c>
      <c r="FL6" s="38">
        <v>17588258</v>
      </c>
      <c r="FM6" s="38">
        <v>0</v>
      </c>
      <c r="FN6" s="38">
        <v>0</v>
      </c>
      <c r="FO6" s="38">
        <v>0</v>
      </c>
      <c r="FP6" s="38">
        <v>0</v>
      </c>
      <c r="FQ6" s="38">
        <v>0</v>
      </c>
      <c r="FR6" s="38">
        <v>0</v>
      </c>
      <c r="FS6" s="38">
        <v>0</v>
      </c>
      <c r="FT6" s="38">
        <v>0</v>
      </c>
      <c r="FU6" s="38">
        <v>0</v>
      </c>
      <c r="FV6" s="38">
        <v>0</v>
      </c>
      <c r="FW6" s="38">
        <v>0</v>
      </c>
      <c r="FX6" s="38">
        <v>0</v>
      </c>
      <c r="FY6" s="38">
        <v>0</v>
      </c>
      <c r="FZ6" s="38">
        <v>0</v>
      </c>
      <c r="GA6" s="38">
        <v>0</v>
      </c>
      <c r="GB6" s="38">
        <v>1172758</v>
      </c>
      <c r="GC6" s="38">
        <v>1172758</v>
      </c>
      <c r="GD6" s="38">
        <v>132.749</v>
      </c>
      <c r="GF6" s="38">
        <v>0</v>
      </c>
      <c r="GG6" s="38">
        <v>0</v>
      </c>
      <c r="GH6" s="38">
        <v>0</v>
      </c>
      <c r="GI6" s="38">
        <v>0</v>
      </c>
      <c r="GJ6" s="38">
        <v>0</v>
      </c>
      <c r="GK6" s="38">
        <v>5111</v>
      </c>
      <c r="GL6" s="38">
        <v>5764</v>
      </c>
      <c r="GM6" s="38">
        <v>0</v>
      </c>
      <c r="GN6" s="38">
        <v>0</v>
      </c>
      <c r="GO6" s="38">
        <v>0</v>
      </c>
      <c r="GP6" s="38">
        <v>17284698</v>
      </c>
      <c r="GQ6" s="38">
        <v>17284698</v>
      </c>
      <c r="GR6" s="38">
        <v>0</v>
      </c>
      <c r="GS6" s="38">
        <v>0</v>
      </c>
      <c r="GT6" s="38">
        <v>0</v>
      </c>
      <c r="HB6" s="38">
        <v>261892303</v>
      </c>
      <c r="HC6" s="38">
        <v>5.0736000000000003E-2</v>
      </c>
      <c r="HD6" s="38">
        <v>303560</v>
      </c>
      <c r="HE6" s="38">
        <v>0</v>
      </c>
      <c r="HF6" s="38">
        <v>0</v>
      </c>
      <c r="HG6" s="38">
        <v>0</v>
      </c>
      <c r="HH6" s="38">
        <v>0</v>
      </c>
      <c r="HI6" s="38">
        <v>0</v>
      </c>
      <c r="HJ6" s="38">
        <v>0</v>
      </c>
      <c r="HK6" s="38">
        <v>0</v>
      </c>
      <c r="HL6" s="38">
        <v>0</v>
      </c>
      <c r="HM6" s="38">
        <v>0</v>
      </c>
      <c r="HN6" s="38">
        <v>0</v>
      </c>
      <c r="HO6" s="38">
        <v>0</v>
      </c>
      <c r="HP6" s="38">
        <v>0</v>
      </c>
      <c r="HQ6" s="38">
        <v>0</v>
      </c>
      <c r="HR6" s="38">
        <v>0</v>
      </c>
      <c r="HS6" s="38">
        <v>0</v>
      </c>
      <c r="HT6" s="38">
        <v>0</v>
      </c>
      <c r="HU6" s="38">
        <v>0</v>
      </c>
      <c r="HV6" s="38">
        <v>0</v>
      </c>
      <c r="HW6" s="38">
        <v>0</v>
      </c>
      <c r="HX6" s="38">
        <v>0</v>
      </c>
      <c r="HY6" s="38">
        <v>0</v>
      </c>
      <c r="HZ6" s="38">
        <v>0</v>
      </c>
      <c r="IA6" s="38">
        <v>0</v>
      </c>
      <c r="IB6" s="38">
        <v>0</v>
      </c>
      <c r="IC6" s="38">
        <v>0</v>
      </c>
      <c r="ID6" s="38">
        <v>0</v>
      </c>
      <c r="IE6" s="38">
        <v>0</v>
      </c>
      <c r="IF6" s="38">
        <v>0</v>
      </c>
      <c r="IG6" s="38">
        <v>0</v>
      </c>
      <c r="IH6" s="38">
        <v>0</v>
      </c>
      <c r="II6" s="38">
        <v>1315.9190000000001</v>
      </c>
      <c r="IJ6" s="38">
        <v>0</v>
      </c>
      <c r="IK6" s="38">
        <v>0</v>
      </c>
      <c r="IL6" s="38">
        <v>0</v>
      </c>
      <c r="IM6" s="38">
        <v>0</v>
      </c>
      <c r="IN6" s="38">
        <v>0</v>
      </c>
      <c r="IO6" s="38">
        <v>0</v>
      </c>
      <c r="IP6" s="38">
        <v>0</v>
      </c>
      <c r="IQ6" s="38">
        <v>0</v>
      </c>
      <c r="IR6" s="38">
        <v>0</v>
      </c>
      <c r="IS6" s="38">
        <v>0</v>
      </c>
      <c r="IT6" s="38">
        <v>0</v>
      </c>
      <c r="IU6" s="38">
        <v>0</v>
      </c>
      <c r="IV6" s="38">
        <v>0</v>
      </c>
      <c r="IW6" s="38">
        <v>0</v>
      </c>
      <c r="IX6" s="38">
        <v>0</v>
      </c>
      <c r="IY6" s="38">
        <v>0</v>
      </c>
      <c r="IZ6" s="38">
        <v>0</v>
      </c>
      <c r="JA6" s="38">
        <v>0</v>
      </c>
    </row>
    <row r="7" spans="1:261" x14ac:dyDescent="0.2">
      <c r="A7" s="38">
        <v>15801</v>
      </c>
      <c r="B7" s="38">
        <v>27549</v>
      </c>
      <c r="C7" s="38">
        <v>35</v>
      </c>
      <c r="D7" s="38">
        <v>2020</v>
      </c>
      <c r="E7" s="38">
        <v>5393</v>
      </c>
      <c r="F7" s="38">
        <v>0</v>
      </c>
      <c r="G7" s="38">
        <v>172.833</v>
      </c>
      <c r="H7" s="38">
        <v>79.843000000000004</v>
      </c>
      <c r="I7" s="38">
        <v>79.843000000000004</v>
      </c>
      <c r="J7" s="38">
        <v>172.833</v>
      </c>
      <c r="K7" s="38">
        <v>0</v>
      </c>
      <c r="L7" s="38">
        <v>6544</v>
      </c>
      <c r="M7" s="38">
        <v>0</v>
      </c>
      <c r="N7" s="38">
        <v>0</v>
      </c>
      <c r="P7" s="38">
        <v>208.017</v>
      </c>
      <c r="Q7" s="38">
        <v>0</v>
      </c>
      <c r="R7" s="38">
        <v>53919</v>
      </c>
      <c r="S7" s="38">
        <v>259.20699999999999</v>
      </c>
      <c r="U7" s="38">
        <v>34951</v>
      </c>
      <c r="V7" s="38">
        <v>2.9329999999999998</v>
      </c>
      <c r="W7" s="38">
        <v>1919</v>
      </c>
      <c r="X7" s="38">
        <v>1919</v>
      </c>
      <c r="Z7" s="38">
        <v>0</v>
      </c>
      <c r="AA7" s="38">
        <v>1</v>
      </c>
      <c r="AB7" s="38">
        <v>1</v>
      </c>
      <c r="AC7" s="38">
        <v>0</v>
      </c>
      <c r="AD7" s="38" t="s">
        <v>303</v>
      </c>
      <c r="AE7" s="38">
        <v>0</v>
      </c>
      <c r="AH7" s="38">
        <v>0</v>
      </c>
      <c r="AI7" s="38">
        <v>0</v>
      </c>
      <c r="AJ7" s="38">
        <v>5105</v>
      </c>
      <c r="AK7" s="38">
        <v>1</v>
      </c>
      <c r="AL7" s="38" t="s">
        <v>37</v>
      </c>
      <c r="AM7" s="38">
        <v>0</v>
      </c>
      <c r="AN7" s="38">
        <v>0</v>
      </c>
      <c r="AO7" s="38">
        <v>0</v>
      </c>
      <c r="AP7" s="38">
        <v>0</v>
      </c>
      <c r="AQ7" s="38">
        <v>0</v>
      </c>
      <c r="AR7" s="38">
        <v>0</v>
      </c>
      <c r="AS7" s="38">
        <v>0</v>
      </c>
      <c r="AT7" s="38">
        <v>0</v>
      </c>
      <c r="AU7" s="38">
        <v>0</v>
      </c>
      <c r="AV7" s="38">
        <v>-34764</v>
      </c>
      <c r="AW7" s="38">
        <v>2114661</v>
      </c>
      <c r="AX7" s="38">
        <v>2022634</v>
      </c>
      <c r="AY7" s="38">
        <v>1437281</v>
      </c>
      <c r="AZ7" s="38">
        <v>101448</v>
      </c>
      <c r="BA7" s="38">
        <v>20.832999999999998</v>
      </c>
      <c r="BB7" s="38">
        <v>0</v>
      </c>
      <c r="BC7" s="38">
        <v>0</v>
      </c>
      <c r="BD7" s="38">
        <v>0</v>
      </c>
      <c r="BE7" s="38">
        <v>0</v>
      </c>
      <c r="BF7" s="38">
        <v>1711141</v>
      </c>
      <c r="BG7" s="38">
        <v>0</v>
      </c>
      <c r="BH7" s="38">
        <v>223.864</v>
      </c>
      <c r="BI7" s="38">
        <v>47529</v>
      </c>
      <c r="BJ7" s="38">
        <v>12</v>
      </c>
      <c r="BK7" s="38">
        <v>0</v>
      </c>
      <c r="BL7" s="38">
        <v>0</v>
      </c>
      <c r="BM7" s="38">
        <v>0</v>
      </c>
      <c r="BN7" s="38">
        <v>0</v>
      </c>
      <c r="BO7" s="38">
        <v>0</v>
      </c>
      <c r="BP7" s="38">
        <v>0</v>
      </c>
      <c r="BQ7" s="38">
        <v>5393</v>
      </c>
      <c r="BR7" s="38">
        <v>1</v>
      </c>
      <c r="BS7" s="38">
        <v>0</v>
      </c>
      <c r="BT7" s="38">
        <v>0</v>
      </c>
      <c r="BU7" s="38">
        <v>0</v>
      </c>
      <c r="BV7" s="38">
        <v>0</v>
      </c>
      <c r="BW7" s="38">
        <v>0</v>
      </c>
      <c r="BX7" s="38">
        <v>0</v>
      </c>
      <c r="BY7" s="38">
        <v>0</v>
      </c>
      <c r="BZ7" s="38">
        <v>0</v>
      </c>
      <c r="CA7" s="38">
        <v>0</v>
      </c>
      <c r="CB7" s="38">
        <v>0</v>
      </c>
      <c r="CC7" s="38">
        <v>0</v>
      </c>
      <c r="CD7" s="38">
        <v>0</v>
      </c>
      <c r="CE7" s="38">
        <v>0</v>
      </c>
      <c r="CF7" s="38">
        <v>0</v>
      </c>
      <c r="CG7" s="38">
        <v>0</v>
      </c>
      <c r="CH7" s="38">
        <v>44498</v>
      </c>
      <c r="CI7" s="38">
        <v>0</v>
      </c>
      <c r="CJ7" s="38">
        <v>4</v>
      </c>
      <c r="CK7" s="38">
        <v>0</v>
      </c>
      <c r="CL7" s="38">
        <v>0</v>
      </c>
      <c r="CN7" s="38">
        <v>0</v>
      </c>
      <c r="CO7" s="38">
        <v>1</v>
      </c>
      <c r="CP7" s="38">
        <v>0.80100000000000005</v>
      </c>
      <c r="CQ7" s="38">
        <v>1</v>
      </c>
      <c r="CR7" s="38">
        <v>199.816</v>
      </c>
      <c r="CS7" s="38">
        <v>0</v>
      </c>
      <c r="CT7" s="38">
        <v>0</v>
      </c>
      <c r="CU7" s="38">
        <v>0</v>
      </c>
      <c r="CV7" s="38">
        <v>0</v>
      </c>
      <c r="CW7" s="38">
        <v>0</v>
      </c>
      <c r="CX7" s="38">
        <v>0</v>
      </c>
      <c r="CY7" s="38">
        <v>0</v>
      </c>
      <c r="CZ7" s="38">
        <v>0</v>
      </c>
      <c r="DA7" s="38">
        <v>1</v>
      </c>
      <c r="DB7" s="38">
        <v>522493</v>
      </c>
      <c r="DC7" s="38">
        <v>0</v>
      </c>
      <c r="DD7" s="38">
        <v>0</v>
      </c>
      <c r="DE7" s="38">
        <v>273762</v>
      </c>
      <c r="DF7" s="38">
        <v>286395</v>
      </c>
      <c r="DG7" s="38">
        <v>209.17</v>
      </c>
      <c r="DH7" s="38">
        <v>0</v>
      </c>
      <c r="DI7" s="38">
        <v>12633</v>
      </c>
      <c r="DK7" s="38">
        <v>5393</v>
      </c>
      <c r="DL7" s="38">
        <v>0</v>
      </c>
      <c r="DM7" s="38">
        <v>139965</v>
      </c>
      <c r="DN7" s="38">
        <v>0</v>
      </c>
      <c r="DO7" s="38">
        <v>0</v>
      </c>
      <c r="DP7" s="38">
        <v>0</v>
      </c>
      <c r="DQ7" s="38">
        <v>0</v>
      </c>
      <c r="DR7" s="38">
        <v>0</v>
      </c>
      <c r="DS7" s="38">
        <v>0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</v>
      </c>
      <c r="EB7" s="38">
        <v>0</v>
      </c>
      <c r="EC7" s="38">
        <v>15.083</v>
      </c>
      <c r="ED7" s="38">
        <v>108573</v>
      </c>
      <c r="EE7" s="38">
        <v>0</v>
      </c>
      <c r="EF7" s="38">
        <v>0</v>
      </c>
      <c r="EG7" s="38">
        <v>0</v>
      </c>
      <c r="EH7" s="38">
        <v>31392</v>
      </c>
      <c r="EI7" s="38">
        <v>0</v>
      </c>
      <c r="EJ7" s="38">
        <v>0</v>
      </c>
      <c r="EK7" s="38">
        <v>1.599</v>
      </c>
      <c r="EL7" s="38">
        <v>0</v>
      </c>
      <c r="EM7" s="38">
        <v>0</v>
      </c>
      <c r="EN7" s="38">
        <v>0</v>
      </c>
      <c r="EO7" s="38">
        <v>0</v>
      </c>
      <c r="EP7" s="38">
        <v>0</v>
      </c>
      <c r="EQ7" s="38">
        <v>1.599</v>
      </c>
      <c r="ER7" s="38">
        <v>0</v>
      </c>
      <c r="ES7" s="38">
        <v>4.7969999999999997</v>
      </c>
      <c r="ET7" s="38">
        <v>10667</v>
      </c>
      <c r="EU7" s="38">
        <v>101448</v>
      </c>
      <c r="EV7" s="38">
        <v>0</v>
      </c>
      <c r="EW7" s="38">
        <v>0</v>
      </c>
      <c r="EX7" s="38">
        <v>0</v>
      </c>
      <c r="EZ7" s="38">
        <v>1704238</v>
      </c>
      <c r="FA7" s="38">
        <v>0</v>
      </c>
      <c r="FB7" s="38">
        <v>1805686</v>
      </c>
      <c r="FC7" s="38">
        <v>0.97325799999999996</v>
      </c>
      <c r="FD7" s="38">
        <v>0</v>
      </c>
      <c r="FE7" s="38">
        <v>259183</v>
      </c>
      <c r="FF7" s="38">
        <v>59213</v>
      </c>
      <c r="FG7" s="38">
        <v>6.0937999999999999E-2</v>
      </c>
      <c r="FH7" s="38">
        <v>5.5286000000000002E-2</v>
      </c>
      <c r="FI7" s="38">
        <v>0</v>
      </c>
      <c r="FJ7" s="38">
        <v>0</v>
      </c>
      <c r="FK7" s="38">
        <v>335.21800000000002</v>
      </c>
      <c r="FL7" s="38">
        <v>2168580</v>
      </c>
      <c r="FM7" s="38">
        <v>0</v>
      </c>
      <c r="FN7" s="38">
        <v>0</v>
      </c>
      <c r="FO7" s="38">
        <v>0</v>
      </c>
      <c r="FP7" s="38">
        <v>0</v>
      </c>
      <c r="FQ7" s="38">
        <v>0</v>
      </c>
      <c r="FR7" s="38">
        <v>0</v>
      </c>
      <c r="FS7" s="38">
        <v>0</v>
      </c>
      <c r="FT7" s="38">
        <v>0</v>
      </c>
      <c r="FU7" s="38">
        <v>0</v>
      </c>
      <c r="FV7" s="38">
        <v>0</v>
      </c>
      <c r="FW7" s="38">
        <v>0</v>
      </c>
      <c r="FX7" s="38">
        <v>0</v>
      </c>
      <c r="FY7" s="38">
        <v>0</v>
      </c>
      <c r="FZ7" s="38">
        <v>0</v>
      </c>
      <c r="GA7" s="38">
        <v>0</v>
      </c>
      <c r="GB7" s="38">
        <v>807385</v>
      </c>
      <c r="GC7" s="38">
        <v>807385</v>
      </c>
      <c r="GD7" s="38">
        <v>91.391000000000005</v>
      </c>
      <c r="GF7" s="38">
        <v>0</v>
      </c>
      <c r="GG7" s="38">
        <v>0</v>
      </c>
      <c r="GH7" s="38">
        <v>0</v>
      </c>
      <c r="GI7" s="38">
        <v>0</v>
      </c>
      <c r="GJ7" s="38">
        <v>0</v>
      </c>
      <c r="GK7" s="38">
        <v>5236</v>
      </c>
      <c r="GL7" s="38">
        <v>11659</v>
      </c>
      <c r="GM7" s="38">
        <v>0</v>
      </c>
      <c r="GN7" s="38">
        <v>30454</v>
      </c>
      <c r="GO7" s="38">
        <v>0</v>
      </c>
      <c r="GP7" s="38">
        <v>2124082</v>
      </c>
      <c r="GQ7" s="38">
        <v>2124082</v>
      </c>
      <c r="GR7" s="38">
        <v>0</v>
      </c>
      <c r="GS7" s="38">
        <v>0</v>
      </c>
      <c r="GT7" s="38">
        <v>0</v>
      </c>
      <c r="HB7" s="38">
        <v>261892303</v>
      </c>
      <c r="HC7" s="38">
        <v>5.0736000000000003E-2</v>
      </c>
      <c r="HD7" s="38">
        <v>33831</v>
      </c>
      <c r="HE7" s="38">
        <v>0</v>
      </c>
      <c r="HF7" s="38">
        <v>0</v>
      </c>
      <c r="HG7" s="38">
        <v>0</v>
      </c>
      <c r="HH7" s="38">
        <v>0</v>
      </c>
      <c r="HI7" s="38">
        <v>0</v>
      </c>
      <c r="HJ7" s="38">
        <v>0</v>
      </c>
      <c r="HK7" s="38">
        <v>0</v>
      </c>
      <c r="HL7" s="38">
        <v>0</v>
      </c>
      <c r="HM7" s="38">
        <v>0</v>
      </c>
      <c r="HN7" s="38">
        <v>0</v>
      </c>
      <c r="HO7" s="38">
        <v>0</v>
      </c>
      <c r="HP7" s="38">
        <v>0</v>
      </c>
      <c r="HQ7" s="38">
        <v>0</v>
      </c>
      <c r="HR7" s="38">
        <v>0</v>
      </c>
      <c r="HS7" s="38">
        <v>0</v>
      </c>
      <c r="HT7" s="38">
        <v>0</v>
      </c>
      <c r="HU7" s="38">
        <v>0</v>
      </c>
      <c r="HV7" s="38">
        <v>0</v>
      </c>
      <c r="HW7" s="38">
        <v>0</v>
      </c>
      <c r="HX7" s="38">
        <v>0</v>
      </c>
      <c r="HY7" s="38">
        <v>0</v>
      </c>
      <c r="HZ7" s="38">
        <v>0</v>
      </c>
      <c r="IA7" s="38">
        <v>0</v>
      </c>
      <c r="IB7" s="38">
        <v>0</v>
      </c>
      <c r="IC7" s="38">
        <v>0</v>
      </c>
      <c r="ID7" s="38">
        <v>0</v>
      </c>
      <c r="IE7" s="38">
        <v>0</v>
      </c>
      <c r="IF7" s="38">
        <v>0</v>
      </c>
      <c r="IG7" s="38">
        <v>0</v>
      </c>
      <c r="IH7" s="38">
        <v>0</v>
      </c>
      <c r="II7" s="38">
        <v>163.995</v>
      </c>
      <c r="IJ7" s="38">
        <v>0</v>
      </c>
      <c r="IK7" s="38">
        <v>0</v>
      </c>
      <c r="IL7" s="38">
        <v>0</v>
      </c>
      <c r="IM7" s="38">
        <v>0</v>
      </c>
      <c r="IN7" s="38">
        <v>0</v>
      </c>
      <c r="IO7" s="38">
        <v>0</v>
      </c>
      <c r="IP7" s="38">
        <v>0</v>
      </c>
      <c r="IQ7" s="38">
        <v>0</v>
      </c>
      <c r="IR7" s="38">
        <v>0</v>
      </c>
      <c r="IS7" s="38">
        <v>0</v>
      </c>
      <c r="IT7" s="38">
        <v>0</v>
      </c>
      <c r="IU7" s="38">
        <v>0</v>
      </c>
      <c r="IV7" s="38">
        <v>0</v>
      </c>
      <c r="IW7" s="38">
        <v>0</v>
      </c>
      <c r="IX7" s="38">
        <v>0</v>
      </c>
      <c r="IY7" s="38">
        <v>0</v>
      </c>
      <c r="IZ7" s="38">
        <v>0</v>
      </c>
      <c r="JA7" s="38">
        <v>0</v>
      </c>
    </row>
    <row r="8" spans="1:261" x14ac:dyDescent="0.2">
      <c r="A8" s="38">
        <v>43801</v>
      </c>
      <c r="B8" s="38">
        <v>27549</v>
      </c>
      <c r="C8" s="38">
        <v>35</v>
      </c>
      <c r="D8" s="38">
        <v>2020</v>
      </c>
      <c r="E8" s="38">
        <v>5393</v>
      </c>
      <c r="F8" s="38">
        <v>0</v>
      </c>
      <c r="G8" s="38">
        <v>1348.22</v>
      </c>
      <c r="H8" s="38">
        <v>1341.386</v>
      </c>
      <c r="I8" s="38">
        <v>1341.386</v>
      </c>
      <c r="J8" s="38">
        <v>1348.22</v>
      </c>
      <c r="K8" s="38">
        <v>0</v>
      </c>
      <c r="L8" s="38">
        <v>6544</v>
      </c>
      <c r="M8" s="38">
        <v>0</v>
      </c>
      <c r="N8" s="38">
        <v>0</v>
      </c>
      <c r="P8" s="38">
        <v>1339.08</v>
      </c>
      <c r="Q8" s="38">
        <v>0</v>
      </c>
      <c r="R8" s="38">
        <v>347099</v>
      </c>
      <c r="S8" s="38">
        <v>259.20699999999999</v>
      </c>
      <c r="U8" s="38">
        <v>224991</v>
      </c>
      <c r="V8" s="38">
        <v>133.22999999999999</v>
      </c>
      <c r="W8" s="38">
        <v>87186</v>
      </c>
      <c r="X8" s="38">
        <v>87186</v>
      </c>
      <c r="Z8" s="38">
        <v>0</v>
      </c>
      <c r="AA8" s="38">
        <v>1</v>
      </c>
      <c r="AB8" s="38">
        <v>1</v>
      </c>
      <c r="AC8" s="38">
        <v>0</v>
      </c>
      <c r="AD8" s="38" t="s">
        <v>303</v>
      </c>
      <c r="AE8" s="38">
        <v>0</v>
      </c>
      <c r="AH8" s="38">
        <v>0</v>
      </c>
      <c r="AI8" s="38">
        <v>0</v>
      </c>
      <c r="AJ8" s="38">
        <v>5105</v>
      </c>
      <c r="AK8" s="38">
        <v>1</v>
      </c>
      <c r="AL8" s="38" t="s">
        <v>310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11092911</v>
      </c>
      <c r="AX8" s="38">
        <v>10817534</v>
      </c>
      <c r="AY8" s="38">
        <v>7746814</v>
      </c>
      <c r="AZ8" s="38">
        <v>358574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9199989</v>
      </c>
      <c r="BG8" s="38">
        <v>0</v>
      </c>
      <c r="BH8" s="38">
        <v>41.728000000000002</v>
      </c>
      <c r="BI8" s="38">
        <v>11475</v>
      </c>
      <c r="BJ8" s="38">
        <v>12</v>
      </c>
      <c r="BK8" s="38">
        <v>0</v>
      </c>
      <c r="BL8" s="38">
        <v>0</v>
      </c>
      <c r="BM8" s="38">
        <v>0</v>
      </c>
      <c r="BN8" s="38">
        <v>0</v>
      </c>
      <c r="BO8" s="38">
        <v>0</v>
      </c>
      <c r="BP8" s="38">
        <v>0</v>
      </c>
      <c r="BQ8" s="38">
        <v>5393</v>
      </c>
      <c r="BR8" s="38">
        <v>1</v>
      </c>
      <c r="BS8" s="38">
        <v>0</v>
      </c>
      <c r="BT8" s="38">
        <v>0</v>
      </c>
      <c r="BU8" s="38">
        <v>0</v>
      </c>
      <c r="BV8" s="38">
        <v>0</v>
      </c>
      <c r="BW8" s="38">
        <v>0</v>
      </c>
      <c r="BX8" s="38">
        <v>0</v>
      </c>
      <c r="BY8" s="38">
        <v>0</v>
      </c>
      <c r="BZ8" s="38">
        <v>0</v>
      </c>
      <c r="CA8" s="38">
        <v>0</v>
      </c>
      <c r="CB8" s="38">
        <v>0</v>
      </c>
      <c r="CC8" s="38">
        <v>0</v>
      </c>
      <c r="CD8" s="38">
        <v>0</v>
      </c>
      <c r="CE8" s="38">
        <v>0</v>
      </c>
      <c r="CF8" s="38">
        <v>0</v>
      </c>
      <c r="CG8" s="38">
        <v>0</v>
      </c>
      <c r="CH8" s="38">
        <v>263902</v>
      </c>
      <c r="CI8" s="38">
        <v>0</v>
      </c>
      <c r="CJ8" s="38">
        <v>4</v>
      </c>
      <c r="CK8" s="38">
        <v>0</v>
      </c>
      <c r="CL8" s="38">
        <v>0</v>
      </c>
      <c r="CN8" s="38">
        <v>0</v>
      </c>
      <c r="CO8" s="38">
        <v>1</v>
      </c>
      <c r="CP8" s="38">
        <v>0</v>
      </c>
      <c r="CQ8" s="38">
        <v>0</v>
      </c>
      <c r="CR8" s="38">
        <v>1343.549</v>
      </c>
      <c r="CS8" s="38">
        <v>0</v>
      </c>
      <c r="CT8" s="38">
        <v>0</v>
      </c>
      <c r="CU8" s="38">
        <v>0</v>
      </c>
      <c r="CV8" s="38">
        <v>0</v>
      </c>
      <c r="CW8" s="38">
        <v>0</v>
      </c>
      <c r="CX8" s="38">
        <v>0</v>
      </c>
      <c r="CY8" s="38">
        <v>0</v>
      </c>
      <c r="CZ8" s="38">
        <v>0</v>
      </c>
      <c r="DA8" s="38">
        <v>1</v>
      </c>
      <c r="DB8" s="38">
        <v>8778030</v>
      </c>
      <c r="DC8" s="38">
        <v>0</v>
      </c>
      <c r="DD8" s="38">
        <v>0</v>
      </c>
      <c r="DE8" s="38">
        <v>192394</v>
      </c>
      <c r="DF8" s="38">
        <v>192394</v>
      </c>
      <c r="DG8" s="38">
        <v>147</v>
      </c>
      <c r="DH8" s="38">
        <v>0</v>
      </c>
      <c r="DI8" s="38">
        <v>0</v>
      </c>
      <c r="DK8" s="38">
        <v>5393</v>
      </c>
      <c r="DL8" s="38">
        <v>0</v>
      </c>
      <c r="DM8" s="38">
        <v>395161</v>
      </c>
      <c r="DN8" s="38">
        <v>0</v>
      </c>
      <c r="DO8" s="38">
        <v>0</v>
      </c>
      <c r="DP8" s="38">
        <v>0</v>
      </c>
      <c r="DQ8" s="38">
        <v>0</v>
      </c>
      <c r="DR8" s="38">
        <v>0</v>
      </c>
      <c r="DS8" s="38">
        <v>0</v>
      </c>
      <c r="DT8" s="38">
        <v>0</v>
      </c>
      <c r="DU8" s="38">
        <v>0</v>
      </c>
      <c r="DV8" s="38">
        <v>0</v>
      </c>
      <c r="DW8" s="38">
        <v>0</v>
      </c>
      <c r="DX8" s="38">
        <v>0</v>
      </c>
      <c r="DY8" s="38">
        <v>0</v>
      </c>
      <c r="DZ8" s="38">
        <v>0</v>
      </c>
      <c r="EA8" s="38">
        <v>0</v>
      </c>
      <c r="EB8" s="38">
        <v>0</v>
      </c>
      <c r="EC8" s="38">
        <v>33.851999999999997</v>
      </c>
      <c r="ED8" s="38">
        <v>243680</v>
      </c>
      <c r="EE8" s="38">
        <v>0</v>
      </c>
      <c r="EF8" s="38">
        <v>0</v>
      </c>
      <c r="EG8" s="38">
        <v>0</v>
      </c>
      <c r="EH8" s="38">
        <v>151481</v>
      </c>
      <c r="EI8" s="38">
        <v>0</v>
      </c>
      <c r="EJ8" s="38">
        <v>0</v>
      </c>
      <c r="EK8" s="38">
        <v>5.431</v>
      </c>
      <c r="EL8" s="38">
        <v>0</v>
      </c>
      <c r="EM8" s="38">
        <v>0.08</v>
      </c>
      <c r="EN8" s="38">
        <v>1.323</v>
      </c>
      <c r="EO8" s="38">
        <v>0</v>
      </c>
      <c r="EP8" s="38">
        <v>0</v>
      </c>
      <c r="EQ8" s="38">
        <v>6.8339999999999996</v>
      </c>
      <c r="ER8" s="38">
        <v>0</v>
      </c>
      <c r="ES8" s="38">
        <v>23.148</v>
      </c>
      <c r="ET8" s="38">
        <v>0</v>
      </c>
      <c r="EU8" s="38">
        <v>358574</v>
      </c>
      <c r="EV8" s="38">
        <v>0</v>
      </c>
      <c r="EW8" s="38">
        <v>0</v>
      </c>
      <c r="EX8" s="38">
        <v>0</v>
      </c>
      <c r="EZ8" s="38">
        <v>9105672</v>
      </c>
      <c r="FA8" s="38">
        <v>0</v>
      </c>
      <c r="FB8" s="38">
        <v>9464246</v>
      </c>
      <c r="FC8" s="38">
        <v>0.97325799999999996</v>
      </c>
      <c r="FD8" s="38">
        <v>0</v>
      </c>
      <c r="FE8" s="38">
        <v>1393502</v>
      </c>
      <c r="FF8" s="38">
        <v>318360</v>
      </c>
      <c r="FG8" s="38">
        <v>6.0937999999999999E-2</v>
      </c>
      <c r="FH8" s="38">
        <v>5.5286000000000002E-2</v>
      </c>
      <c r="FI8" s="38">
        <v>0</v>
      </c>
      <c r="FJ8" s="38">
        <v>0</v>
      </c>
      <c r="FK8" s="38">
        <v>1802.306</v>
      </c>
      <c r="FL8" s="38">
        <v>11440010</v>
      </c>
      <c r="FM8" s="38">
        <v>0</v>
      </c>
      <c r="FN8" s="38">
        <v>0</v>
      </c>
      <c r="FO8" s="38">
        <v>0</v>
      </c>
      <c r="FP8" s="38">
        <v>0</v>
      </c>
      <c r="FQ8" s="38">
        <v>0</v>
      </c>
      <c r="FR8" s="38">
        <v>0</v>
      </c>
      <c r="FS8" s="38">
        <v>0</v>
      </c>
      <c r="FT8" s="38">
        <v>0</v>
      </c>
      <c r="FU8" s="38">
        <v>0</v>
      </c>
      <c r="FV8" s="38">
        <v>0</v>
      </c>
      <c r="FW8" s="38">
        <v>0</v>
      </c>
      <c r="FX8" s="38">
        <v>0</v>
      </c>
      <c r="FY8" s="38">
        <v>0</v>
      </c>
      <c r="FZ8" s="38">
        <v>0</v>
      </c>
      <c r="GA8" s="38">
        <v>0</v>
      </c>
      <c r="GB8" s="38">
        <v>0</v>
      </c>
      <c r="GC8" s="38">
        <v>0</v>
      </c>
      <c r="GD8" s="38">
        <v>0</v>
      </c>
      <c r="GF8" s="38">
        <v>0</v>
      </c>
      <c r="GG8" s="38">
        <v>0</v>
      </c>
      <c r="GH8" s="38">
        <v>0</v>
      </c>
      <c r="GI8" s="38">
        <v>0</v>
      </c>
      <c r="GJ8" s="38">
        <v>0</v>
      </c>
      <c r="GK8" s="38">
        <v>4971</v>
      </c>
      <c r="GL8" s="38">
        <v>0</v>
      </c>
      <c r="GM8" s="38">
        <v>0</v>
      </c>
      <c r="GN8" s="38">
        <v>0</v>
      </c>
      <c r="GO8" s="38">
        <v>0</v>
      </c>
      <c r="GP8" s="38">
        <v>11176108</v>
      </c>
      <c r="GQ8" s="38">
        <v>11176108</v>
      </c>
      <c r="GR8" s="38">
        <v>0</v>
      </c>
      <c r="GS8" s="38">
        <v>0</v>
      </c>
      <c r="GT8" s="38">
        <v>0</v>
      </c>
      <c r="HB8" s="38">
        <v>261892303</v>
      </c>
      <c r="HC8" s="38">
        <v>5.0736000000000003E-2</v>
      </c>
      <c r="HD8" s="38">
        <v>263902</v>
      </c>
      <c r="HE8" s="38">
        <v>0</v>
      </c>
      <c r="HF8" s="38">
        <v>0</v>
      </c>
      <c r="HG8" s="38">
        <v>0</v>
      </c>
      <c r="HH8" s="38">
        <v>0</v>
      </c>
      <c r="HI8" s="38">
        <v>0</v>
      </c>
      <c r="HJ8" s="38">
        <v>0</v>
      </c>
      <c r="HK8" s="38">
        <v>0</v>
      </c>
      <c r="HL8" s="38">
        <v>0</v>
      </c>
      <c r="HM8" s="38">
        <v>0</v>
      </c>
      <c r="HN8" s="38">
        <v>0</v>
      </c>
      <c r="HO8" s="38">
        <v>0</v>
      </c>
      <c r="HP8" s="38">
        <v>0</v>
      </c>
      <c r="HQ8" s="38">
        <v>0</v>
      </c>
      <c r="HR8" s="38">
        <v>0</v>
      </c>
      <c r="HS8" s="38">
        <v>0</v>
      </c>
      <c r="HT8" s="38">
        <v>0</v>
      </c>
      <c r="HU8" s="38">
        <v>0</v>
      </c>
      <c r="HV8" s="38">
        <v>0</v>
      </c>
      <c r="HW8" s="38">
        <v>0</v>
      </c>
      <c r="HX8" s="38">
        <v>0</v>
      </c>
      <c r="HY8" s="38">
        <v>0</v>
      </c>
      <c r="HZ8" s="38">
        <v>0</v>
      </c>
      <c r="IA8" s="38">
        <v>0</v>
      </c>
      <c r="IB8" s="38">
        <v>0</v>
      </c>
      <c r="IC8" s="38">
        <v>0</v>
      </c>
      <c r="ID8" s="38">
        <v>0</v>
      </c>
      <c r="IE8" s="38">
        <v>0</v>
      </c>
      <c r="IF8" s="38">
        <v>0</v>
      </c>
      <c r="IG8" s="38">
        <v>0</v>
      </c>
      <c r="IH8" s="38">
        <v>112</v>
      </c>
      <c r="II8" s="38">
        <v>0</v>
      </c>
      <c r="IJ8" s="38">
        <v>0</v>
      </c>
      <c r="IK8" s="38">
        <v>0</v>
      </c>
      <c r="IL8" s="38">
        <v>0</v>
      </c>
      <c r="IM8" s="38">
        <v>0</v>
      </c>
      <c r="IN8" s="38">
        <v>0</v>
      </c>
      <c r="IO8" s="38">
        <v>0</v>
      </c>
      <c r="IP8" s="38">
        <v>0</v>
      </c>
      <c r="IQ8" s="38">
        <v>0</v>
      </c>
      <c r="IR8" s="38">
        <v>0</v>
      </c>
      <c r="IS8" s="38">
        <v>0</v>
      </c>
      <c r="IT8" s="38">
        <v>0</v>
      </c>
      <c r="IU8" s="38">
        <v>0</v>
      </c>
      <c r="IV8" s="38">
        <v>0</v>
      </c>
      <c r="IW8" s="38">
        <v>0</v>
      </c>
      <c r="IX8" s="38">
        <v>0</v>
      </c>
      <c r="IY8" s="38">
        <v>0</v>
      </c>
      <c r="IZ8" s="38">
        <v>0</v>
      </c>
      <c r="JA8" s="38">
        <v>0</v>
      </c>
    </row>
    <row r="9" spans="1:261" x14ac:dyDescent="0.2">
      <c r="A9" s="38">
        <v>70801</v>
      </c>
      <c r="B9" s="38">
        <v>27549</v>
      </c>
      <c r="C9" s="38">
        <v>35</v>
      </c>
      <c r="D9" s="38">
        <v>2020</v>
      </c>
      <c r="E9" s="38">
        <v>5393</v>
      </c>
      <c r="F9" s="38">
        <v>0</v>
      </c>
      <c r="G9" s="38">
        <v>2411.7350000000001</v>
      </c>
      <c r="H9" s="38">
        <v>2256.2049999999999</v>
      </c>
      <c r="I9" s="38">
        <v>2256.2049999999999</v>
      </c>
      <c r="J9" s="38">
        <v>2411.7350000000001</v>
      </c>
      <c r="K9" s="38">
        <v>0</v>
      </c>
      <c r="L9" s="38">
        <v>6544</v>
      </c>
      <c r="M9" s="38">
        <v>0</v>
      </c>
      <c r="N9" s="38">
        <v>0</v>
      </c>
      <c r="P9" s="38">
        <v>2380.2199999999998</v>
      </c>
      <c r="Q9" s="38">
        <v>0</v>
      </c>
      <c r="R9" s="38">
        <v>616970</v>
      </c>
      <c r="S9" s="38">
        <v>259.20699999999999</v>
      </c>
      <c r="U9" s="38">
        <v>399924</v>
      </c>
      <c r="V9" s="38">
        <v>994.245</v>
      </c>
      <c r="W9" s="38">
        <v>650634</v>
      </c>
      <c r="X9" s="38">
        <v>650634</v>
      </c>
      <c r="Z9" s="38">
        <v>0</v>
      </c>
      <c r="AA9" s="38">
        <v>1</v>
      </c>
      <c r="AB9" s="38">
        <v>1</v>
      </c>
      <c r="AC9" s="38">
        <v>0</v>
      </c>
      <c r="AD9" s="38" t="s">
        <v>303</v>
      </c>
      <c r="AE9" s="38">
        <v>0</v>
      </c>
      <c r="AH9" s="38">
        <v>0</v>
      </c>
      <c r="AI9" s="38">
        <v>0</v>
      </c>
      <c r="AJ9" s="38">
        <v>5105</v>
      </c>
      <c r="AK9" s="38">
        <v>1</v>
      </c>
      <c r="AL9" s="38" t="s">
        <v>50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25109068</v>
      </c>
      <c r="AX9" s="38">
        <v>24410975</v>
      </c>
      <c r="AY9" s="38">
        <v>17757073</v>
      </c>
      <c r="AZ9" s="38">
        <v>767945</v>
      </c>
      <c r="BA9" s="38">
        <v>147.917</v>
      </c>
      <c r="BB9" s="38">
        <v>61383</v>
      </c>
      <c r="BC9" s="38">
        <v>61383</v>
      </c>
      <c r="BD9" s="38">
        <v>78.167000000000002</v>
      </c>
      <c r="BE9" s="38">
        <v>0</v>
      </c>
      <c r="BF9" s="38">
        <v>20549992</v>
      </c>
      <c r="BG9" s="38">
        <v>0</v>
      </c>
      <c r="BH9" s="38">
        <v>548.99900000000002</v>
      </c>
      <c r="BI9" s="38">
        <v>150975</v>
      </c>
      <c r="BJ9" s="38">
        <v>12</v>
      </c>
      <c r="BK9" s="38">
        <v>0</v>
      </c>
      <c r="BL9" s="38">
        <v>0</v>
      </c>
      <c r="BM9" s="38">
        <v>0</v>
      </c>
      <c r="BN9" s="38">
        <v>0</v>
      </c>
      <c r="BO9" s="38">
        <v>0</v>
      </c>
      <c r="BP9" s="38">
        <v>0</v>
      </c>
      <c r="BQ9" s="38">
        <v>5393</v>
      </c>
      <c r="BR9" s="38">
        <v>1</v>
      </c>
      <c r="BS9" s="38">
        <v>0</v>
      </c>
      <c r="BT9" s="38">
        <v>0</v>
      </c>
      <c r="BU9" s="38">
        <v>0</v>
      </c>
      <c r="BV9" s="38">
        <v>0</v>
      </c>
      <c r="BW9" s="38">
        <v>0</v>
      </c>
      <c r="BX9" s="38">
        <v>0</v>
      </c>
      <c r="BY9" s="38">
        <v>0</v>
      </c>
      <c r="BZ9" s="38">
        <v>0</v>
      </c>
      <c r="CA9" s="38">
        <v>0</v>
      </c>
      <c r="CB9" s="38">
        <v>0</v>
      </c>
      <c r="CC9" s="38">
        <v>0</v>
      </c>
      <c r="CD9" s="38">
        <v>0</v>
      </c>
      <c r="CE9" s="38">
        <v>0</v>
      </c>
      <c r="CF9" s="38">
        <v>0</v>
      </c>
      <c r="CG9" s="38">
        <v>0</v>
      </c>
      <c r="CH9" s="38">
        <v>547118</v>
      </c>
      <c r="CI9" s="38">
        <v>0</v>
      </c>
      <c r="CJ9" s="38">
        <v>4</v>
      </c>
      <c r="CK9" s="38">
        <v>0</v>
      </c>
      <c r="CL9" s="38">
        <v>0</v>
      </c>
      <c r="CN9" s="38">
        <v>0</v>
      </c>
      <c r="CO9" s="38">
        <v>1</v>
      </c>
      <c r="CP9" s="38">
        <v>0</v>
      </c>
      <c r="CQ9" s="38">
        <v>4.3330000000000002</v>
      </c>
      <c r="CR9" s="38">
        <v>2360.5079999999998</v>
      </c>
      <c r="CS9" s="38">
        <v>0</v>
      </c>
      <c r="CT9" s="38">
        <v>0</v>
      </c>
      <c r="CU9" s="38">
        <v>0</v>
      </c>
      <c r="CV9" s="38">
        <v>0</v>
      </c>
      <c r="CW9" s="38">
        <v>0</v>
      </c>
      <c r="CX9" s="38">
        <v>0</v>
      </c>
      <c r="CY9" s="38">
        <v>0</v>
      </c>
      <c r="CZ9" s="38">
        <v>0</v>
      </c>
      <c r="DA9" s="38">
        <v>1</v>
      </c>
      <c r="DB9" s="38">
        <v>14764606</v>
      </c>
      <c r="DC9" s="38">
        <v>0</v>
      </c>
      <c r="DD9" s="38">
        <v>0</v>
      </c>
      <c r="DE9" s="38">
        <v>3430142</v>
      </c>
      <c r="DF9" s="38">
        <v>3430142</v>
      </c>
      <c r="DG9" s="38">
        <v>2620.83</v>
      </c>
      <c r="DH9" s="38">
        <v>0</v>
      </c>
      <c r="DI9" s="38">
        <v>0</v>
      </c>
      <c r="DK9" s="38">
        <v>5393</v>
      </c>
      <c r="DL9" s="38">
        <v>0</v>
      </c>
      <c r="DM9" s="38">
        <v>1244316</v>
      </c>
      <c r="DN9" s="38">
        <v>0</v>
      </c>
      <c r="DO9" s="38">
        <v>0</v>
      </c>
      <c r="DP9" s="38">
        <v>0</v>
      </c>
      <c r="DQ9" s="38">
        <v>0</v>
      </c>
      <c r="DR9" s="38">
        <v>0</v>
      </c>
      <c r="DS9" s="38">
        <v>0</v>
      </c>
      <c r="DT9" s="38">
        <v>0</v>
      </c>
      <c r="DU9" s="38">
        <v>0</v>
      </c>
      <c r="DV9" s="38">
        <v>0</v>
      </c>
      <c r="DW9" s="38">
        <v>0</v>
      </c>
      <c r="DX9" s="38">
        <v>0</v>
      </c>
      <c r="DY9" s="38">
        <v>0</v>
      </c>
      <c r="DZ9" s="38">
        <v>0</v>
      </c>
      <c r="EA9" s="38">
        <v>0</v>
      </c>
      <c r="EB9" s="38">
        <v>0</v>
      </c>
      <c r="EC9" s="38">
        <v>41.862000000000002</v>
      </c>
      <c r="ED9" s="38">
        <v>301339</v>
      </c>
      <c r="EE9" s="38">
        <v>0</v>
      </c>
      <c r="EF9" s="38">
        <v>0</v>
      </c>
      <c r="EG9" s="38">
        <v>0</v>
      </c>
      <c r="EH9" s="38">
        <v>942977</v>
      </c>
      <c r="EI9" s="38">
        <v>0</v>
      </c>
      <c r="EJ9" s="38">
        <v>0</v>
      </c>
      <c r="EK9" s="38">
        <v>44.106000000000002</v>
      </c>
      <c r="EL9" s="38">
        <v>0</v>
      </c>
      <c r="EM9" s="38">
        <v>0</v>
      </c>
      <c r="EN9" s="38">
        <v>2.3559999999999999</v>
      </c>
      <c r="EO9" s="38">
        <v>0</v>
      </c>
      <c r="EP9" s="38">
        <v>0</v>
      </c>
      <c r="EQ9" s="38">
        <v>46.462000000000003</v>
      </c>
      <c r="ER9" s="38">
        <v>0</v>
      </c>
      <c r="ES9" s="38">
        <v>144.09800000000001</v>
      </c>
      <c r="ET9" s="38">
        <v>75042</v>
      </c>
      <c r="EU9" s="38">
        <v>767945</v>
      </c>
      <c r="EV9" s="38">
        <v>0</v>
      </c>
      <c r="EW9" s="38">
        <v>0</v>
      </c>
      <c r="EX9" s="38">
        <v>0</v>
      </c>
      <c r="EZ9" s="38">
        <v>20587193</v>
      </c>
      <c r="FA9" s="38">
        <v>0</v>
      </c>
      <c r="FB9" s="38">
        <v>21355138</v>
      </c>
      <c r="FC9" s="38">
        <v>0.97325799999999996</v>
      </c>
      <c r="FD9" s="38">
        <v>0</v>
      </c>
      <c r="FE9" s="38">
        <v>3112663</v>
      </c>
      <c r="FF9" s="38">
        <v>711119</v>
      </c>
      <c r="FG9" s="38">
        <v>6.0937999999999999E-2</v>
      </c>
      <c r="FH9" s="38">
        <v>5.5286000000000002E-2</v>
      </c>
      <c r="FI9" s="38">
        <v>0</v>
      </c>
      <c r="FJ9" s="38">
        <v>0</v>
      </c>
      <c r="FK9" s="38">
        <v>4025.8069999999998</v>
      </c>
      <c r="FL9" s="38">
        <v>25726038</v>
      </c>
      <c r="FM9" s="38">
        <v>0</v>
      </c>
      <c r="FN9" s="38">
        <v>0</v>
      </c>
      <c r="FO9" s="38">
        <v>60195</v>
      </c>
      <c r="FP9" s="38">
        <v>0</v>
      </c>
      <c r="FQ9" s="38">
        <v>89532</v>
      </c>
      <c r="FR9" s="38">
        <v>60195</v>
      </c>
      <c r="FS9" s="38">
        <v>29337</v>
      </c>
      <c r="FT9" s="38">
        <v>0</v>
      </c>
      <c r="FU9" s="38">
        <v>0</v>
      </c>
      <c r="FV9" s="38">
        <v>0</v>
      </c>
      <c r="FW9" s="38">
        <v>0</v>
      </c>
      <c r="FX9" s="38">
        <v>0</v>
      </c>
      <c r="FY9" s="38">
        <v>0</v>
      </c>
      <c r="FZ9" s="38">
        <v>0</v>
      </c>
      <c r="GA9" s="38">
        <v>0</v>
      </c>
      <c r="GB9" s="38">
        <v>963550</v>
      </c>
      <c r="GC9" s="38">
        <v>963550</v>
      </c>
      <c r="GD9" s="38">
        <v>109.068</v>
      </c>
      <c r="GF9" s="38">
        <v>0</v>
      </c>
      <c r="GG9" s="38">
        <v>0</v>
      </c>
      <c r="GH9" s="38">
        <v>0</v>
      </c>
      <c r="GI9" s="38">
        <v>0</v>
      </c>
      <c r="GJ9" s="38">
        <v>0</v>
      </c>
      <c r="GK9" s="38">
        <v>5151</v>
      </c>
      <c r="GL9" s="38">
        <v>7938</v>
      </c>
      <c r="GM9" s="38">
        <v>0</v>
      </c>
      <c r="GN9" s="38">
        <v>0</v>
      </c>
      <c r="GO9" s="38">
        <v>0</v>
      </c>
      <c r="GP9" s="38">
        <v>25178920</v>
      </c>
      <c r="GQ9" s="38">
        <v>25178920</v>
      </c>
      <c r="GR9" s="38">
        <v>0</v>
      </c>
      <c r="GS9" s="38">
        <v>0</v>
      </c>
      <c r="GT9" s="38">
        <v>0</v>
      </c>
      <c r="HB9" s="38">
        <v>261892303</v>
      </c>
      <c r="HC9" s="38">
        <v>5.0736000000000003E-2</v>
      </c>
      <c r="HD9" s="38">
        <v>472076</v>
      </c>
      <c r="HE9" s="38">
        <v>0</v>
      </c>
      <c r="HF9" s="38">
        <v>0</v>
      </c>
      <c r="HG9" s="38">
        <v>0</v>
      </c>
      <c r="HH9" s="38">
        <v>0</v>
      </c>
      <c r="HI9" s="38">
        <v>0</v>
      </c>
      <c r="HJ9" s="38">
        <v>0</v>
      </c>
      <c r="HK9" s="38">
        <v>0</v>
      </c>
      <c r="HL9" s="38">
        <v>0</v>
      </c>
      <c r="HM9" s="38">
        <v>0</v>
      </c>
      <c r="HN9" s="38">
        <v>0</v>
      </c>
      <c r="HO9" s="38">
        <v>0</v>
      </c>
      <c r="HP9" s="38">
        <v>0</v>
      </c>
      <c r="HQ9" s="38">
        <v>0</v>
      </c>
      <c r="HR9" s="38">
        <v>0</v>
      </c>
      <c r="HS9" s="38">
        <v>0</v>
      </c>
      <c r="HT9" s="38">
        <v>0</v>
      </c>
      <c r="HU9" s="38">
        <v>0</v>
      </c>
      <c r="HV9" s="38">
        <v>0</v>
      </c>
      <c r="HW9" s="38">
        <v>0</v>
      </c>
      <c r="HX9" s="38">
        <v>0</v>
      </c>
      <c r="HY9" s="38">
        <v>0</v>
      </c>
      <c r="HZ9" s="38">
        <v>0</v>
      </c>
      <c r="IA9" s="38">
        <v>0</v>
      </c>
      <c r="IB9" s="38">
        <v>0</v>
      </c>
      <c r="IC9" s="38">
        <v>0</v>
      </c>
      <c r="ID9" s="38">
        <v>0</v>
      </c>
      <c r="IE9" s="38">
        <v>0</v>
      </c>
      <c r="IF9" s="38">
        <v>0</v>
      </c>
      <c r="IG9" s="38">
        <v>0</v>
      </c>
      <c r="IH9" s="38">
        <v>1186</v>
      </c>
      <c r="II9" s="38">
        <v>0</v>
      </c>
      <c r="IJ9" s="38">
        <v>0</v>
      </c>
      <c r="IK9" s="38">
        <v>0</v>
      </c>
      <c r="IL9" s="38">
        <v>0</v>
      </c>
      <c r="IM9" s="38">
        <v>0</v>
      </c>
      <c r="IN9" s="38">
        <v>0</v>
      </c>
      <c r="IO9" s="38">
        <v>0</v>
      </c>
      <c r="IP9" s="38">
        <v>0</v>
      </c>
      <c r="IQ9" s="38">
        <v>0</v>
      </c>
      <c r="IR9" s="38">
        <v>0</v>
      </c>
      <c r="IS9" s="38">
        <v>0</v>
      </c>
      <c r="IT9" s="38">
        <v>0</v>
      </c>
      <c r="IU9" s="38">
        <v>0</v>
      </c>
      <c r="IV9" s="38">
        <v>0</v>
      </c>
      <c r="IW9" s="38">
        <v>0</v>
      </c>
      <c r="IX9" s="38">
        <v>0</v>
      </c>
      <c r="IY9" s="38">
        <v>0</v>
      </c>
      <c r="IZ9" s="38">
        <v>0</v>
      </c>
      <c r="JA9" s="38">
        <v>0</v>
      </c>
    </row>
    <row r="10" spans="1:261" x14ac:dyDescent="0.2">
      <c r="A10" s="38">
        <v>71801</v>
      </c>
      <c r="B10" s="38">
        <v>27549</v>
      </c>
      <c r="C10" s="38">
        <v>35</v>
      </c>
      <c r="D10" s="38">
        <v>2020</v>
      </c>
      <c r="E10" s="38">
        <v>5393</v>
      </c>
      <c r="F10" s="38">
        <v>0</v>
      </c>
      <c r="G10" s="38">
        <v>981.45299999999997</v>
      </c>
      <c r="H10" s="38">
        <v>930.21299999999997</v>
      </c>
      <c r="I10" s="38">
        <v>930.21299999999997</v>
      </c>
      <c r="J10" s="38">
        <v>981.45299999999997</v>
      </c>
      <c r="K10" s="38">
        <v>0</v>
      </c>
      <c r="L10" s="38">
        <v>6544</v>
      </c>
      <c r="M10" s="38">
        <v>0</v>
      </c>
      <c r="N10" s="38">
        <v>0</v>
      </c>
      <c r="P10" s="38">
        <v>825.33799999999997</v>
      </c>
      <c r="Q10" s="38">
        <v>0</v>
      </c>
      <c r="R10" s="38">
        <v>213933</v>
      </c>
      <c r="S10" s="38">
        <v>259.20699999999999</v>
      </c>
      <c r="U10" s="38">
        <v>138674</v>
      </c>
      <c r="V10" s="38">
        <v>257.34199999999998</v>
      </c>
      <c r="W10" s="38">
        <v>168405</v>
      </c>
      <c r="X10" s="38">
        <v>168405</v>
      </c>
      <c r="Z10" s="38">
        <v>0</v>
      </c>
      <c r="AA10" s="38">
        <v>1</v>
      </c>
      <c r="AB10" s="38">
        <v>1</v>
      </c>
      <c r="AC10" s="38">
        <v>0</v>
      </c>
      <c r="AD10" s="38" t="s">
        <v>303</v>
      </c>
      <c r="AE10" s="38">
        <v>0</v>
      </c>
      <c r="AH10" s="38">
        <v>0</v>
      </c>
      <c r="AI10" s="38">
        <v>0</v>
      </c>
      <c r="AJ10" s="38">
        <v>5105</v>
      </c>
      <c r="AK10" s="38">
        <v>1</v>
      </c>
      <c r="AL10" s="38" t="s">
        <v>83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9229846</v>
      </c>
      <c r="AX10" s="38">
        <v>8925649</v>
      </c>
      <c r="AY10" s="38">
        <v>6325370</v>
      </c>
      <c r="AZ10" s="38">
        <v>314790</v>
      </c>
      <c r="BA10" s="38">
        <v>22.082999999999998</v>
      </c>
      <c r="BB10" s="38">
        <v>0</v>
      </c>
      <c r="BC10" s="38">
        <v>0</v>
      </c>
      <c r="BD10" s="38">
        <v>0</v>
      </c>
      <c r="BE10" s="38">
        <v>0</v>
      </c>
      <c r="BF10" s="38">
        <v>7531286</v>
      </c>
      <c r="BG10" s="38">
        <v>0</v>
      </c>
      <c r="BH10" s="38">
        <v>177.51</v>
      </c>
      <c r="BI10" s="38">
        <v>48815</v>
      </c>
      <c r="BJ10" s="38">
        <v>12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5393</v>
      </c>
      <c r="BR10" s="38">
        <v>1</v>
      </c>
      <c r="BS10" s="38">
        <v>0</v>
      </c>
      <c r="BT10" s="38">
        <v>0</v>
      </c>
      <c r="BU10" s="38">
        <v>0</v>
      </c>
      <c r="BV10" s="38">
        <v>0</v>
      </c>
      <c r="BW10" s="38">
        <v>0</v>
      </c>
      <c r="BX10" s="38">
        <v>0</v>
      </c>
      <c r="BY10" s="38">
        <v>0</v>
      </c>
      <c r="BZ10" s="38">
        <v>0</v>
      </c>
      <c r="CA10" s="38">
        <v>136.143</v>
      </c>
      <c r="CB10" s="38">
        <v>52042</v>
      </c>
      <c r="CC10" s="38">
        <v>0</v>
      </c>
      <c r="CD10" s="38">
        <v>0</v>
      </c>
      <c r="CE10" s="38">
        <v>0</v>
      </c>
      <c r="CF10" s="38">
        <v>0</v>
      </c>
      <c r="CG10" s="38">
        <v>0</v>
      </c>
      <c r="CH10" s="38">
        <v>203340</v>
      </c>
      <c r="CI10" s="38">
        <v>0</v>
      </c>
      <c r="CJ10" s="38">
        <v>4</v>
      </c>
      <c r="CK10" s="38">
        <v>0</v>
      </c>
      <c r="CL10" s="38">
        <v>0</v>
      </c>
      <c r="CN10" s="38">
        <v>0</v>
      </c>
      <c r="CO10" s="38">
        <v>1</v>
      </c>
      <c r="CP10" s="38">
        <v>0</v>
      </c>
      <c r="CQ10" s="38">
        <v>0.75</v>
      </c>
      <c r="CR10" s="38">
        <v>828.41399999999999</v>
      </c>
      <c r="CS10" s="38">
        <v>0</v>
      </c>
      <c r="CT10" s="38">
        <v>0</v>
      </c>
      <c r="CU10" s="38">
        <v>0</v>
      </c>
      <c r="CV10" s="38">
        <v>0</v>
      </c>
      <c r="CW10" s="38">
        <v>0</v>
      </c>
      <c r="CX10" s="38">
        <v>0</v>
      </c>
      <c r="CY10" s="38">
        <v>0</v>
      </c>
      <c r="CZ10" s="38">
        <v>0</v>
      </c>
      <c r="DA10" s="38">
        <v>1</v>
      </c>
      <c r="DB10" s="38">
        <v>6087314</v>
      </c>
      <c r="DC10" s="38">
        <v>0</v>
      </c>
      <c r="DD10" s="38">
        <v>0</v>
      </c>
      <c r="DE10" s="38">
        <v>721581</v>
      </c>
      <c r="DF10" s="38">
        <v>721581</v>
      </c>
      <c r="DG10" s="38">
        <v>551.33000000000004</v>
      </c>
      <c r="DH10" s="38">
        <v>0</v>
      </c>
      <c r="DI10" s="38">
        <v>0</v>
      </c>
      <c r="DK10" s="38">
        <v>5393</v>
      </c>
      <c r="DL10" s="38">
        <v>0</v>
      </c>
      <c r="DM10" s="38">
        <v>329253</v>
      </c>
      <c r="DN10" s="38">
        <v>0</v>
      </c>
      <c r="DO10" s="38">
        <v>0</v>
      </c>
      <c r="DP10" s="38">
        <v>0</v>
      </c>
      <c r="DQ10" s="38">
        <v>0</v>
      </c>
      <c r="DR10" s="38">
        <v>0</v>
      </c>
      <c r="DS10" s="38">
        <v>0</v>
      </c>
      <c r="DT10" s="38">
        <v>0</v>
      </c>
      <c r="DU10" s="38">
        <v>0</v>
      </c>
      <c r="DV10" s="38">
        <v>0</v>
      </c>
      <c r="DW10" s="38">
        <v>0</v>
      </c>
      <c r="DX10" s="38">
        <v>0</v>
      </c>
      <c r="DY10" s="38">
        <v>0</v>
      </c>
      <c r="DZ10" s="38">
        <v>0</v>
      </c>
      <c r="EA10" s="38">
        <v>0</v>
      </c>
      <c r="EB10" s="38">
        <v>0</v>
      </c>
      <c r="EC10" s="38">
        <v>37.326999999999998</v>
      </c>
      <c r="ED10" s="38">
        <v>268695</v>
      </c>
      <c r="EE10" s="38">
        <v>0</v>
      </c>
      <c r="EF10" s="38">
        <v>0</v>
      </c>
      <c r="EG10" s="38">
        <v>0</v>
      </c>
      <c r="EH10" s="38">
        <v>60558</v>
      </c>
      <c r="EI10" s="38">
        <v>0</v>
      </c>
      <c r="EJ10" s="38">
        <v>0</v>
      </c>
      <c r="EK10" s="38">
        <v>1.3180000000000001</v>
      </c>
      <c r="EL10" s="38">
        <v>0</v>
      </c>
      <c r="EM10" s="38">
        <v>0</v>
      </c>
      <c r="EN10" s="38">
        <v>1.06</v>
      </c>
      <c r="EO10" s="38">
        <v>0</v>
      </c>
      <c r="EP10" s="38">
        <v>0</v>
      </c>
      <c r="EQ10" s="38">
        <v>2.3780000000000001</v>
      </c>
      <c r="ER10" s="38">
        <v>0</v>
      </c>
      <c r="ES10" s="38">
        <v>9.2539999999999996</v>
      </c>
      <c r="ET10" s="38">
        <v>11229</v>
      </c>
      <c r="EU10" s="38">
        <v>314790</v>
      </c>
      <c r="EV10" s="38">
        <v>0</v>
      </c>
      <c r="EW10" s="38">
        <v>0</v>
      </c>
      <c r="EX10" s="38">
        <v>0</v>
      </c>
      <c r="EZ10" s="38">
        <v>7524286</v>
      </c>
      <c r="FA10" s="38">
        <v>0</v>
      </c>
      <c r="FB10" s="38">
        <v>7839076</v>
      </c>
      <c r="FC10" s="38">
        <v>0.97325799999999996</v>
      </c>
      <c r="FD10" s="38">
        <v>0</v>
      </c>
      <c r="FE10" s="38">
        <v>1140748</v>
      </c>
      <c r="FF10" s="38">
        <v>260615</v>
      </c>
      <c r="FG10" s="38">
        <v>6.0937999999999999E-2</v>
      </c>
      <c r="FH10" s="38">
        <v>5.5286000000000002E-2</v>
      </c>
      <c r="FI10" s="38">
        <v>0</v>
      </c>
      <c r="FJ10" s="38">
        <v>0</v>
      </c>
      <c r="FK10" s="38">
        <v>1475.402</v>
      </c>
      <c r="FL10" s="38">
        <v>9443779</v>
      </c>
      <c r="FM10" s="38">
        <v>0</v>
      </c>
      <c r="FN10" s="38">
        <v>0</v>
      </c>
      <c r="FO10" s="38">
        <v>0</v>
      </c>
      <c r="FP10" s="38">
        <v>0</v>
      </c>
      <c r="FQ10" s="38">
        <v>0</v>
      </c>
      <c r="FR10" s="38">
        <v>0</v>
      </c>
      <c r="FS10" s="38">
        <v>0</v>
      </c>
      <c r="FT10" s="38">
        <v>0</v>
      </c>
      <c r="FU10" s="38">
        <v>0</v>
      </c>
      <c r="FV10" s="38">
        <v>0</v>
      </c>
      <c r="FW10" s="38">
        <v>0</v>
      </c>
      <c r="FX10" s="38">
        <v>0</v>
      </c>
      <c r="FY10" s="38">
        <v>0</v>
      </c>
      <c r="FZ10" s="38">
        <v>0</v>
      </c>
      <c r="GA10" s="38">
        <v>0</v>
      </c>
      <c r="GB10" s="38">
        <v>431666</v>
      </c>
      <c r="GC10" s="38">
        <v>431666</v>
      </c>
      <c r="GD10" s="38">
        <v>48.862000000000002</v>
      </c>
      <c r="GF10" s="38">
        <v>0</v>
      </c>
      <c r="GG10" s="38">
        <v>0</v>
      </c>
      <c r="GH10" s="38">
        <v>0</v>
      </c>
      <c r="GI10" s="38">
        <v>0</v>
      </c>
      <c r="GJ10" s="38">
        <v>0</v>
      </c>
      <c r="GK10" s="38">
        <v>5032</v>
      </c>
      <c r="GL10" s="38">
        <v>19953</v>
      </c>
      <c r="GM10" s="38">
        <v>0</v>
      </c>
      <c r="GN10" s="38">
        <v>0</v>
      </c>
      <c r="GO10" s="38">
        <v>0</v>
      </c>
      <c r="GP10" s="38">
        <v>9240439</v>
      </c>
      <c r="GQ10" s="38">
        <v>9240439</v>
      </c>
      <c r="GR10" s="38">
        <v>0</v>
      </c>
      <c r="GS10" s="38">
        <v>0</v>
      </c>
      <c r="GT10" s="38">
        <v>0</v>
      </c>
      <c r="HB10" s="38">
        <v>261892303</v>
      </c>
      <c r="HC10" s="38">
        <v>5.0736000000000003E-2</v>
      </c>
      <c r="HD10" s="38">
        <v>192111</v>
      </c>
      <c r="HE10" s="38">
        <v>0</v>
      </c>
      <c r="HF10" s="38">
        <v>0</v>
      </c>
      <c r="HG10" s="38">
        <v>0</v>
      </c>
      <c r="HH10" s="38">
        <v>0</v>
      </c>
      <c r="HI10" s="38">
        <v>0</v>
      </c>
      <c r="HJ10" s="38">
        <v>0</v>
      </c>
      <c r="HK10" s="38">
        <v>0</v>
      </c>
      <c r="HL10" s="38">
        <v>0</v>
      </c>
      <c r="HM10" s="38">
        <v>0</v>
      </c>
      <c r="HN10" s="38">
        <v>0</v>
      </c>
      <c r="HO10" s="38">
        <v>0</v>
      </c>
      <c r="HP10" s="38">
        <v>0</v>
      </c>
      <c r="HQ10" s="38">
        <v>0</v>
      </c>
      <c r="HR10" s="38">
        <v>0</v>
      </c>
      <c r="HS10" s="38">
        <v>0</v>
      </c>
      <c r="HT10" s="38">
        <v>0</v>
      </c>
      <c r="HU10" s="38">
        <v>0</v>
      </c>
      <c r="HV10" s="38">
        <v>0</v>
      </c>
      <c r="HW10" s="38">
        <v>0</v>
      </c>
      <c r="HX10" s="38">
        <v>0</v>
      </c>
      <c r="HY10" s="38">
        <v>0</v>
      </c>
      <c r="HZ10" s="38">
        <v>0</v>
      </c>
      <c r="IA10" s="38">
        <v>0</v>
      </c>
      <c r="IB10" s="38">
        <v>0</v>
      </c>
      <c r="IC10" s="38">
        <v>0</v>
      </c>
      <c r="ID10" s="38">
        <v>0</v>
      </c>
      <c r="IE10" s="38">
        <v>0</v>
      </c>
      <c r="IF10" s="38">
        <v>0</v>
      </c>
      <c r="IG10" s="38">
        <v>0</v>
      </c>
      <c r="IH10" s="38">
        <v>177</v>
      </c>
      <c r="II10" s="38">
        <v>0</v>
      </c>
      <c r="IJ10" s="38">
        <v>0</v>
      </c>
      <c r="IK10" s="38">
        <v>0</v>
      </c>
      <c r="IL10" s="38">
        <v>0</v>
      </c>
      <c r="IM10" s="38">
        <v>0</v>
      </c>
      <c r="IN10" s="38">
        <v>0</v>
      </c>
      <c r="IO10" s="38">
        <v>0</v>
      </c>
      <c r="IP10" s="38">
        <v>0</v>
      </c>
      <c r="IQ10" s="38">
        <v>0</v>
      </c>
      <c r="IR10" s="38">
        <v>0</v>
      </c>
      <c r="IS10" s="38">
        <v>0</v>
      </c>
      <c r="IT10" s="38">
        <v>0</v>
      </c>
      <c r="IU10" s="38">
        <v>0</v>
      </c>
      <c r="IV10" s="38">
        <v>0</v>
      </c>
      <c r="IW10" s="38">
        <v>0</v>
      </c>
      <c r="IX10" s="38">
        <v>0</v>
      </c>
      <c r="IY10" s="38">
        <v>0</v>
      </c>
      <c r="IZ10" s="38">
        <v>0</v>
      </c>
      <c r="JA10" s="38">
        <v>0</v>
      </c>
    </row>
    <row r="11" spans="1:261" x14ac:dyDescent="0.2">
      <c r="A11" s="38">
        <v>72801</v>
      </c>
      <c r="B11" s="38">
        <v>27549</v>
      </c>
      <c r="C11" s="38">
        <v>35</v>
      </c>
      <c r="D11" s="38">
        <v>2020</v>
      </c>
      <c r="E11" s="38">
        <v>5393</v>
      </c>
      <c r="F11" s="38">
        <v>0</v>
      </c>
      <c r="G11" s="38">
        <v>4339.8900000000003</v>
      </c>
      <c r="H11" s="38">
        <v>3916.3139999999999</v>
      </c>
      <c r="I11" s="38">
        <v>3916.3139999999999</v>
      </c>
      <c r="J11" s="38">
        <v>4339.8900000000003</v>
      </c>
      <c r="K11" s="38">
        <v>0</v>
      </c>
      <c r="L11" s="38">
        <v>6544</v>
      </c>
      <c r="M11" s="38">
        <v>0</v>
      </c>
      <c r="N11" s="38">
        <v>0</v>
      </c>
      <c r="P11" s="38">
        <v>4438.5730000000003</v>
      </c>
      <c r="Q11" s="38">
        <v>0</v>
      </c>
      <c r="R11" s="38">
        <v>1150509</v>
      </c>
      <c r="S11" s="38">
        <v>259.20699999999999</v>
      </c>
      <c r="U11" s="38">
        <v>745765</v>
      </c>
      <c r="V11" s="38">
        <v>626.31700000000001</v>
      </c>
      <c r="W11" s="38">
        <v>409862</v>
      </c>
      <c r="X11" s="38">
        <v>409862</v>
      </c>
      <c r="Z11" s="38">
        <v>0</v>
      </c>
      <c r="AA11" s="38">
        <v>1</v>
      </c>
      <c r="AB11" s="38">
        <v>1</v>
      </c>
      <c r="AC11" s="38">
        <v>0</v>
      </c>
      <c r="AD11" s="38" t="s">
        <v>303</v>
      </c>
      <c r="AE11" s="38">
        <v>0</v>
      </c>
      <c r="AH11" s="38">
        <v>0</v>
      </c>
      <c r="AI11" s="38">
        <v>0</v>
      </c>
      <c r="AJ11" s="38">
        <v>5105</v>
      </c>
      <c r="AK11" s="38">
        <v>1</v>
      </c>
      <c r="AL11" s="38" t="s">
        <v>97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-545936</v>
      </c>
      <c r="AW11" s="38">
        <v>45672013</v>
      </c>
      <c r="AX11" s="38">
        <v>43589297</v>
      </c>
      <c r="AY11" s="38">
        <v>31031478</v>
      </c>
      <c r="AZ11" s="38">
        <v>2343979</v>
      </c>
      <c r="BA11" s="38">
        <v>76</v>
      </c>
      <c r="BB11" s="38">
        <v>0</v>
      </c>
      <c r="BC11" s="38">
        <v>0</v>
      </c>
      <c r="BD11" s="38">
        <v>0</v>
      </c>
      <c r="BE11" s="38">
        <v>0</v>
      </c>
      <c r="BF11" s="38">
        <v>36830508</v>
      </c>
      <c r="BG11" s="38">
        <v>0</v>
      </c>
      <c r="BH11" s="38">
        <v>5244.8159999999998</v>
      </c>
      <c r="BI11" s="38">
        <v>1193470</v>
      </c>
      <c r="BJ11" s="38">
        <v>12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5393</v>
      </c>
      <c r="BR11" s="38">
        <v>1</v>
      </c>
      <c r="BS11" s="38">
        <v>0</v>
      </c>
      <c r="BT11" s="38">
        <v>0</v>
      </c>
      <c r="BU11" s="38">
        <v>0</v>
      </c>
      <c r="BV11" s="38">
        <v>0</v>
      </c>
      <c r="BW11" s="38">
        <v>0</v>
      </c>
      <c r="BX11" s="38">
        <v>0</v>
      </c>
      <c r="BY11" s="38">
        <v>0</v>
      </c>
      <c r="BZ11" s="38">
        <v>0</v>
      </c>
      <c r="CA11" s="38">
        <v>0</v>
      </c>
      <c r="CB11" s="38">
        <v>0</v>
      </c>
      <c r="CC11" s="38">
        <v>0</v>
      </c>
      <c r="CD11" s="38">
        <v>0</v>
      </c>
      <c r="CE11" s="38">
        <v>0</v>
      </c>
      <c r="CF11" s="38">
        <v>0</v>
      </c>
      <c r="CG11" s="38">
        <v>0</v>
      </c>
      <c r="CH11" s="38">
        <v>889246</v>
      </c>
      <c r="CI11" s="38">
        <v>0</v>
      </c>
      <c r="CJ11" s="38">
        <v>4</v>
      </c>
      <c r="CK11" s="38">
        <v>0</v>
      </c>
      <c r="CL11" s="38">
        <v>0</v>
      </c>
      <c r="CN11" s="38">
        <v>0</v>
      </c>
      <c r="CO11" s="38">
        <v>1</v>
      </c>
      <c r="CP11" s="38">
        <v>0</v>
      </c>
      <c r="CQ11" s="38">
        <v>7</v>
      </c>
      <c r="CR11" s="38">
        <v>4327.5990000000002</v>
      </c>
      <c r="CS11" s="38">
        <v>0</v>
      </c>
      <c r="CT11" s="38">
        <v>0</v>
      </c>
      <c r="CU11" s="38">
        <v>0</v>
      </c>
      <c r="CV11" s="38">
        <v>0</v>
      </c>
      <c r="CW11" s="38">
        <v>0</v>
      </c>
      <c r="CX11" s="38">
        <v>0</v>
      </c>
      <c r="CY11" s="38">
        <v>0</v>
      </c>
      <c r="CZ11" s="38">
        <v>0</v>
      </c>
      <c r="DA11" s="38">
        <v>1</v>
      </c>
      <c r="DB11" s="38">
        <v>25628359</v>
      </c>
      <c r="DC11" s="38">
        <v>0</v>
      </c>
      <c r="DD11" s="38">
        <v>0</v>
      </c>
      <c r="DE11" s="38">
        <v>3987259</v>
      </c>
      <c r="DF11" s="38">
        <v>3987259</v>
      </c>
      <c r="DG11" s="38">
        <v>3046.5</v>
      </c>
      <c r="DH11" s="38">
        <v>0</v>
      </c>
      <c r="DI11" s="38">
        <v>0</v>
      </c>
      <c r="DK11" s="38">
        <v>5393</v>
      </c>
      <c r="DL11" s="38">
        <v>0</v>
      </c>
      <c r="DM11" s="38">
        <v>5625386</v>
      </c>
      <c r="DN11" s="38">
        <v>0</v>
      </c>
      <c r="DO11" s="38">
        <v>0</v>
      </c>
      <c r="DP11" s="38">
        <v>0</v>
      </c>
      <c r="DQ11" s="38">
        <v>0</v>
      </c>
      <c r="DR11" s="38">
        <v>0</v>
      </c>
      <c r="DS11" s="38">
        <v>0</v>
      </c>
      <c r="DT11" s="38">
        <v>0</v>
      </c>
      <c r="DU11" s="38">
        <v>0</v>
      </c>
      <c r="DV11" s="38">
        <v>0</v>
      </c>
      <c r="DW11" s="38">
        <v>0</v>
      </c>
      <c r="DX11" s="38">
        <v>0</v>
      </c>
      <c r="DY11" s="38">
        <v>0</v>
      </c>
      <c r="DZ11" s="38">
        <v>0</v>
      </c>
      <c r="EA11" s="38">
        <v>0</v>
      </c>
      <c r="EB11" s="38">
        <v>2.6640000000000001</v>
      </c>
      <c r="EC11" s="38">
        <v>301.14999999999998</v>
      </c>
      <c r="ED11" s="38">
        <v>2167798</v>
      </c>
      <c r="EE11" s="38">
        <v>0</v>
      </c>
      <c r="EF11" s="38">
        <v>0</v>
      </c>
      <c r="EG11" s="38">
        <v>0</v>
      </c>
      <c r="EH11" s="38">
        <v>3412853</v>
      </c>
      <c r="EI11" s="38">
        <v>44735</v>
      </c>
      <c r="EJ11" s="38">
        <v>1.7090000000000001</v>
      </c>
      <c r="EK11" s="38">
        <v>148.13</v>
      </c>
      <c r="EL11" s="38">
        <v>8.2959999999999994</v>
      </c>
      <c r="EM11" s="38">
        <v>22.919</v>
      </c>
      <c r="EN11" s="38">
        <v>7.6999999999999999E-2</v>
      </c>
      <c r="EO11" s="38">
        <v>0</v>
      </c>
      <c r="EP11" s="38">
        <v>0</v>
      </c>
      <c r="EQ11" s="38">
        <v>175.499</v>
      </c>
      <c r="ER11" s="38">
        <v>0</v>
      </c>
      <c r="ES11" s="38">
        <v>521.524</v>
      </c>
      <c r="ET11" s="38">
        <v>39750</v>
      </c>
      <c r="EU11" s="38">
        <v>2343979</v>
      </c>
      <c r="EV11" s="38">
        <v>0</v>
      </c>
      <c r="EW11" s="38">
        <v>0</v>
      </c>
      <c r="EX11" s="38">
        <v>0</v>
      </c>
      <c r="EZ11" s="38">
        <v>36736164</v>
      </c>
      <c r="FA11" s="38">
        <v>0</v>
      </c>
      <c r="FB11" s="38">
        <v>39080143</v>
      </c>
      <c r="FC11" s="38">
        <v>0.97325799999999996</v>
      </c>
      <c r="FD11" s="38">
        <v>0</v>
      </c>
      <c r="FE11" s="38">
        <v>5578638</v>
      </c>
      <c r="FF11" s="38">
        <v>1274495</v>
      </c>
      <c r="FG11" s="38">
        <v>6.0937999999999999E-2</v>
      </c>
      <c r="FH11" s="38">
        <v>5.5286000000000002E-2</v>
      </c>
      <c r="FI11" s="38">
        <v>0</v>
      </c>
      <c r="FJ11" s="38">
        <v>0</v>
      </c>
      <c r="FK11" s="38">
        <v>7215.21</v>
      </c>
      <c r="FL11" s="38">
        <v>46822522</v>
      </c>
      <c r="FM11" s="38">
        <v>0</v>
      </c>
      <c r="FN11" s="38">
        <v>0</v>
      </c>
      <c r="FO11" s="38">
        <v>44196</v>
      </c>
      <c r="FP11" s="38">
        <v>0</v>
      </c>
      <c r="FQ11" s="38">
        <v>44196</v>
      </c>
      <c r="FR11" s="38">
        <v>44196</v>
      </c>
      <c r="FS11" s="38">
        <v>0</v>
      </c>
      <c r="FT11" s="38">
        <v>0</v>
      </c>
      <c r="FU11" s="38">
        <v>1</v>
      </c>
      <c r="FV11" s="38">
        <v>0</v>
      </c>
      <c r="FW11" s="38">
        <v>0</v>
      </c>
      <c r="FX11" s="38">
        <v>0</v>
      </c>
      <c r="FY11" s="38">
        <v>0</v>
      </c>
      <c r="FZ11" s="38">
        <v>0</v>
      </c>
      <c r="GA11" s="38">
        <v>0</v>
      </c>
      <c r="GB11" s="38">
        <v>2191611</v>
      </c>
      <c r="GC11" s="38">
        <v>2191611</v>
      </c>
      <c r="GD11" s="38">
        <v>248.077</v>
      </c>
      <c r="GF11" s="38">
        <v>0</v>
      </c>
      <c r="GG11" s="38">
        <v>0</v>
      </c>
      <c r="GH11" s="38">
        <v>0</v>
      </c>
      <c r="GI11" s="38">
        <v>0</v>
      </c>
      <c r="GJ11" s="38">
        <v>0</v>
      </c>
      <c r="GK11" s="38">
        <v>5147</v>
      </c>
      <c r="GL11" s="38">
        <v>8036</v>
      </c>
      <c r="GM11" s="38">
        <v>0</v>
      </c>
      <c r="GN11" s="38">
        <v>0</v>
      </c>
      <c r="GO11" s="38">
        <v>0</v>
      </c>
      <c r="GP11" s="38">
        <v>45933276</v>
      </c>
      <c r="GQ11" s="38">
        <v>45933276</v>
      </c>
      <c r="GR11" s="38">
        <v>0</v>
      </c>
      <c r="GS11" s="38">
        <v>0</v>
      </c>
      <c r="GT11" s="38">
        <v>0</v>
      </c>
      <c r="HB11" s="38">
        <v>261892303</v>
      </c>
      <c r="HC11" s="38">
        <v>5.0736000000000003E-2</v>
      </c>
      <c r="HD11" s="38">
        <v>849496</v>
      </c>
      <c r="HE11" s="38">
        <v>0</v>
      </c>
      <c r="HF11" s="38">
        <v>0</v>
      </c>
      <c r="HG11" s="38">
        <v>0</v>
      </c>
      <c r="HH11" s="38">
        <v>0</v>
      </c>
      <c r="HI11" s="38">
        <v>0</v>
      </c>
      <c r="HJ11" s="38">
        <v>0</v>
      </c>
      <c r="HK11" s="38">
        <v>0</v>
      </c>
      <c r="HL11" s="38">
        <v>0</v>
      </c>
      <c r="HM11" s="38">
        <v>0</v>
      </c>
      <c r="HN11" s="38">
        <v>0</v>
      </c>
      <c r="HO11" s="38">
        <v>0</v>
      </c>
      <c r="HP11" s="38">
        <v>0</v>
      </c>
      <c r="HQ11" s="38">
        <v>0</v>
      </c>
      <c r="HR11" s="38">
        <v>0</v>
      </c>
      <c r="HS11" s="38">
        <v>0</v>
      </c>
      <c r="HT11" s="38">
        <v>0</v>
      </c>
      <c r="HU11" s="38">
        <v>0</v>
      </c>
      <c r="HV11" s="38">
        <v>0</v>
      </c>
      <c r="HW11" s="38">
        <v>0</v>
      </c>
      <c r="HX11" s="38">
        <v>0</v>
      </c>
      <c r="HY11" s="38">
        <v>0</v>
      </c>
      <c r="HZ11" s="38">
        <v>0</v>
      </c>
      <c r="IA11" s="38">
        <v>0</v>
      </c>
      <c r="IB11" s="38">
        <v>0</v>
      </c>
      <c r="IC11" s="38">
        <v>0</v>
      </c>
      <c r="ID11" s="38">
        <v>0</v>
      </c>
      <c r="IE11" s="38">
        <v>0</v>
      </c>
      <c r="IF11" s="38">
        <v>0</v>
      </c>
      <c r="IG11" s="38">
        <v>0</v>
      </c>
      <c r="IH11" s="38">
        <v>0</v>
      </c>
      <c r="II11" s="38">
        <v>4055.49</v>
      </c>
      <c r="IJ11" s="38">
        <v>0</v>
      </c>
      <c r="IK11" s="38">
        <v>0</v>
      </c>
      <c r="IL11" s="38">
        <v>0</v>
      </c>
      <c r="IM11" s="38">
        <v>0</v>
      </c>
      <c r="IN11" s="38">
        <v>0</v>
      </c>
      <c r="IO11" s="38">
        <v>0</v>
      </c>
      <c r="IP11" s="38">
        <v>0</v>
      </c>
      <c r="IQ11" s="38">
        <v>0</v>
      </c>
      <c r="IR11" s="38">
        <v>0</v>
      </c>
      <c r="IS11" s="38">
        <v>0</v>
      </c>
      <c r="IT11" s="38">
        <v>0</v>
      </c>
      <c r="IU11" s="38">
        <v>0</v>
      </c>
      <c r="IV11" s="38">
        <v>0</v>
      </c>
      <c r="IW11" s="38">
        <v>0</v>
      </c>
      <c r="IX11" s="38">
        <v>0</v>
      </c>
      <c r="IY11" s="38">
        <v>0</v>
      </c>
      <c r="IZ11" s="38">
        <v>0</v>
      </c>
      <c r="JA11" s="38">
        <v>0</v>
      </c>
    </row>
    <row r="12" spans="1:261" x14ac:dyDescent="0.2">
      <c r="A12" s="38">
        <v>92801</v>
      </c>
      <c r="B12" s="38">
        <v>27549</v>
      </c>
      <c r="C12" s="38">
        <v>35</v>
      </c>
      <c r="D12" s="38">
        <v>2020</v>
      </c>
      <c r="E12" s="38">
        <v>5393</v>
      </c>
      <c r="F12" s="38">
        <v>0</v>
      </c>
      <c r="G12" s="38">
        <v>135.02699999999999</v>
      </c>
      <c r="H12" s="38">
        <v>94.546000000000006</v>
      </c>
      <c r="I12" s="38">
        <v>94.546000000000006</v>
      </c>
      <c r="J12" s="38">
        <v>135.02699999999999</v>
      </c>
      <c r="K12" s="38">
        <v>0</v>
      </c>
      <c r="L12" s="38">
        <v>6544</v>
      </c>
      <c r="M12" s="38">
        <v>0</v>
      </c>
      <c r="N12" s="38">
        <v>0</v>
      </c>
      <c r="P12" s="38">
        <v>130.66</v>
      </c>
      <c r="Q12" s="38">
        <v>0</v>
      </c>
      <c r="R12" s="38">
        <v>33868</v>
      </c>
      <c r="S12" s="38">
        <v>259.20699999999999</v>
      </c>
      <c r="U12" s="38">
        <v>21952</v>
      </c>
      <c r="V12" s="38">
        <v>0</v>
      </c>
      <c r="W12" s="38">
        <v>0</v>
      </c>
      <c r="X12" s="38">
        <v>0</v>
      </c>
      <c r="Z12" s="38">
        <v>0</v>
      </c>
      <c r="AA12" s="38">
        <v>1</v>
      </c>
      <c r="AB12" s="38">
        <v>1</v>
      </c>
      <c r="AC12" s="38">
        <v>0</v>
      </c>
      <c r="AD12" s="38" t="s">
        <v>303</v>
      </c>
      <c r="AE12" s="38">
        <v>0</v>
      </c>
      <c r="AH12" s="38">
        <v>0</v>
      </c>
      <c r="AI12" s="38">
        <v>0</v>
      </c>
      <c r="AJ12" s="38">
        <v>5105</v>
      </c>
      <c r="AK12" s="38">
        <v>1</v>
      </c>
      <c r="AL12" s="38" t="s">
        <v>29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1348812</v>
      </c>
      <c r="AX12" s="38">
        <v>1284250</v>
      </c>
      <c r="AY12" s="38">
        <v>919633</v>
      </c>
      <c r="AZ12" s="38">
        <v>71000</v>
      </c>
      <c r="BA12" s="38">
        <v>2</v>
      </c>
      <c r="BB12" s="38">
        <v>0</v>
      </c>
      <c r="BC12" s="38">
        <v>0</v>
      </c>
      <c r="BD12" s="38">
        <v>0</v>
      </c>
      <c r="BE12" s="38">
        <v>0</v>
      </c>
      <c r="BF12" s="38">
        <v>1086168</v>
      </c>
      <c r="BG12" s="38">
        <v>0</v>
      </c>
      <c r="BH12" s="38">
        <v>142.23400000000001</v>
      </c>
      <c r="BI12" s="38">
        <v>37132</v>
      </c>
      <c r="BJ12" s="38">
        <v>12</v>
      </c>
      <c r="BK12" s="38">
        <v>0</v>
      </c>
      <c r="BL12" s="38">
        <v>0</v>
      </c>
      <c r="BM12" s="38">
        <v>0</v>
      </c>
      <c r="BN12" s="38">
        <v>0</v>
      </c>
      <c r="BO12" s="38">
        <v>0</v>
      </c>
      <c r="BP12" s="38">
        <v>0</v>
      </c>
      <c r="BQ12" s="38">
        <v>5393</v>
      </c>
      <c r="BR12" s="38">
        <v>1</v>
      </c>
      <c r="BS12" s="38">
        <v>0</v>
      </c>
      <c r="BT12" s="38">
        <v>0</v>
      </c>
      <c r="BU12" s="38">
        <v>0</v>
      </c>
      <c r="BV12" s="38">
        <v>0</v>
      </c>
      <c r="BW12" s="38">
        <v>0</v>
      </c>
      <c r="BX12" s="38">
        <v>0</v>
      </c>
      <c r="BY12" s="38">
        <v>0</v>
      </c>
      <c r="BZ12" s="38">
        <v>0</v>
      </c>
      <c r="CA12" s="38">
        <v>0</v>
      </c>
      <c r="CB12" s="38">
        <v>0</v>
      </c>
      <c r="CC12" s="38">
        <v>0</v>
      </c>
      <c r="CD12" s="38">
        <v>0</v>
      </c>
      <c r="CE12" s="38">
        <v>0</v>
      </c>
      <c r="CF12" s="38">
        <v>0</v>
      </c>
      <c r="CG12" s="38">
        <v>0</v>
      </c>
      <c r="CH12" s="38">
        <v>27430</v>
      </c>
      <c r="CI12" s="38">
        <v>0</v>
      </c>
      <c r="CJ12" s="38">
        <v>4</v>
      </c>
      <c r="CK12" s="38">
        <v>0</v>
      </c>
      <c r="CL12" s="38">
        <v>0</v>
      </c>
      <c r="CN12" s="38">
        <v>0</v>
      </c>
      <c r="CO12" s="38">
        <v>1</v>
      </c>
      <c r="CP12" s="38">
        <v>0</v>
      </c>
      <c r="CQ12" s="38">
        <v>0</v>
      </c>
      <c r="CR12" s="38">
        <v>130.91200000000001</v>
      </c>
      <c r="CS12" s="38">
        <v>0</v>
      </c>
      <c r="CT12" s="38">
        <v>0</v>
      </c>
      <c r="CU12" s="38">
        <v>0</v>
      </c>
      <c r="CV12" s="38">
        <v>0</v>
      </c>
      <c r="CW12" s="38">
        <v>0</v>
      </c>
      <c r="CX12" s="38">
        <v>0</v>
      </c>
      <c r="CY12" s="38">
        <v>0</v>
      </c>
      <c r="CZ12" s="38">
        <v>0</v>
      </c>
      <c r="DA12" s="38">
        <v>1</v>
      </c>
      <c r="DB12" s="38">
        <v>618709</v>
      </c>
      <c r="DC12" s="38">
        <v>0</v>
      </c>
      <c r="DD12" s="38">
        <v>0</v>
      </c>
      <c r="DE12" s="38">
        <v>59550</v>
      </c>
      <c r="DF12" s="38">
        <v>59550</v>
      </c>
      <c r="DG12" s="38">
        <v>45.5</v>
      </c>
      <c r="DH12" s="38">
        <v>0</v>
      </c>
      <c r="DI12" s="38">
        <v>0</v>
      </c>
      <c r="DK12" s="38">
        <v>5393</v>
      </c>
      <c r="DL12" s="38">
        <v>0</v>
      </c>
      <c r="DM12" s="38">
        <v>80357</v>
      </c>
      <c r="DN12" s="38">
        <v>0</v>
      </c>
      <c r="DO12" s="38">
        <v>0</v>
      </c>
      <c r="DP12" s="38">
        <v>0</v>
      </c>
      <c r="DQ12" s="38">
        <v>0</v>
      </c>
      <c r="DR12" s="38">
        <v>0</v>
      </c>
      <c r="DS12" s="38">
        <v>0</v>
      </c>
      <c r="DT12" s="38">
        <v>0</v>
      </c>
      <c r="DU12" s="38">
        <v>0</v>
      </c>
      <c r="DV12" s="38">
        <v>0</v>
      </c>
      <c r="DW12" s="38">
        <v>0</v>
      </c>
      <c r="DX12" s="38">
        <v>0</v>
      </c>
      <c r="DY12" s="38">
        <v>0</v>
      </c>
      <c r="DZ12" s="38">
        <v>0</v>
      </c>
      <c r="EA12" s="38">
        <v>0</v>
      </c>
      <c r="EB12" s="38">
        <v>0</v>
      </c>
      <c r="EC12" s="38">
        <v>11.045</v>
      </c>
      <c r="ED12" s="38">
        <v>79506</v>
      </c>
      <c r="EE12" s="38">
        <v>0</v>
      </c>
      <c r="EF12" s="38">
        <v>0</v>
      </c>
      <c r="EG12" s="38">
        <v>0</v>
      </c>
      <c r="EH12" s="38">
        <v>851</v>
      </c>
      <c r="EI12" s="38">
        <v>0</v>
      </c>
      <c r="EJ12" s="38">
        <v>0</v>
      </c>
      <c r="EK12" s="38">
        <v>0</v>
      </c>
      <c r="EL12" s="38">
        <v>0</v>
      </c>
      <c r="EM12" s="38">
        <v>0</v>
      </c>
      <c r="EN12" s="38">
        <v>2.5999999999999999E-2</v>
      </c>
      <c r="EO12" s="38">
        <v>0</v>
      </c>
      <c r="EP12" s="38">
        <v>0</v>
      </c>
      <c r="EQ12" s="38">
        <v>2.5999999999999999E-2</v>
      </c>
      <c r="ER12" s="38">
        <v>0</v>
      </c>
      <c r="ES12" s="38">
        <v>0.13</v>
      </c>
      <c r="ET12" s="38">
        <v>1000</v>
      </c>
      <c r="EU12" s="38">
        <v>71000</v>
      </c>
      <c r="EV12" s="38">
        <v>0</v>
      </c>
      <c r="EW12" s="38">
        <v>0</v>
      </c>
      <c r="EX12" s="38">
        <v>0</v>
      </c>
      <c r="EZ12" s="38">
        <v>1082144</v>
      </c>
      <c r="FA12" s="38">
        <v>0</v>
      </c>
      <c r="FB12" s="38">
        <v>1153144</v>
      </c>
      <c r="FC12" s="38">
        <v>0.97325799999999996</v>
      </c>
      <c r="FD12" s="38">
        <v>0</v>
      </c>
      <c r="FE12" s="38">
        <v>164520</v>
      </c>
      <c r="FF12" s="38">
        <v>37586</v>
      </c>
      <c r="FG12" s="38">
        <v>6.0937999999999999E-2</v>
      </c>
      <c r="FH12" s="38">
        <v>5.5286000000000002E-2</v>
      </c>
      <c r="FI12" s="38">
        <v>0</v>
      </c>
      <c r="FJ12" s="38">
        <v>0</v>
      </c>
      <c r="FK12" s="38">
        <v>212.78399999999999</v>
      </c>
      <c r="FL12" s="38">
        <v>1382680</v>
      </c>
      <c r="FM12" s="38">
        <v>0</v>
      </c>
      <c r="FN12" s="38">
        <v>0</v>
      </c>
      <c r="FO12" s="38">
        <v>0</v>
      </c>
      <c r="FP12" s="38">
        <v>0</v>
      </c>
      <c r="FQ12" s="38">
        <v>0</v>
      </c>
      <c r="FR12" s="38">
        <v>0</v>
      </c>
      <c r="FS12" s="38">
        <v>0</v>
      </c>
      <c r="FT12" s="38">
        <v>0</v>
      </c>
      <c r="FU12" s="38">
        <v>0</v>
      </c>
      <c r="FV12" s="38">
        <v>0</v>
      </c>
      <c r="FW12" s="38">
        <v>0</v>
      </c>
      <c r="FX12" s="38">
        <v>0</v>
      </c>
      <c r="FY12" s="38">
        <v>0</v>
      </c>
      <c r="FZ12" s="38">
        <v>0</v>
      </c>
      <c r="GA12" s="38">
        <v>0</v>
      </c>
      <c r="GB12" s="38">
        <v>357396</v>
      </c>
      <c r="GC12" s="38">
        <v>357396</v>
      </c>
      <c r="GD12" s="38">
        <v>40.454999999999998</v>
      </c>
      <c r="GF12" s="38">
        <v>0</v>
      </c>
      <c r="GG12" s="38">
        <v>0</v>
      </c>
      <c r="GH12" s="38">
        <v>0</v>
      </c>
      <c r="GI12" s="38">
        <v>0</v>
      </c>
      <c r="GJ12" s="38">
        <v>0</v>
      </c>
      <c r="GK12" s="38">
        <v>5224</v>
      </c>
      <c r="GL12" s="38">
        <v>4981</v>
      </c>
      <c r="GM12" s="38">
        <v>0</v>
      </c>
      <c r="GN12" s="38">
        <v>0</v>
      </c>
      <c r="GO12" s="38">
        <v>0</v>
      </c>
      <c r="GP12" s="38">
        <v>1355250</v>
      </c>
      <c r="GQ12" s="38">
        <v>1355250</v>
      </c>
      <c r="GR12" s="38">
        <v>0</v>
      </c>
      <c r="GS12" s="38">
        <v>0</v>
      </c>
      <c r="GT12" s="38">
        <v>0</v>
      </c>
      <c r="HB12" s="38">
        <v>261892303</v>
      </c>
      <c r="HC12" s="38">
        <v>5.0736000000000003E-2</v>
      </c>
      <c r="HD12" s="38">
        <v>26430</v>
      </c>
      <c r="HE12" s="38">
        <v>0</v>
      </c>
      <c r="HF12" s="38">
        <v>0</v>
      </c>
      <c r="HG12" s="38">
        <v>0</v>
      </c>
      <c r="HH12" s="38">
        <v>0</v>
      </c>
      <c r="HI12" s="38">
        <v>0</v>
      </c>
      <c r="HJ12" s="38">
        <v>0</v>
      </c>
      <c r="HK12" s="38">
        <v>0</v>
      </c>
      <c r="HL12" s="38">
        <v>0</v>
      </c>
      <c r="HM12" s="38">
        <v>0</v>
      </c>
      <c r="HN12" s="38">
        <v>0</v>
      </c>
      <c r="HO12" s="38">
        <v>0</v>
      </c>
      <c r="HP12" s="38">
        <v>0</v>
      </c>
      <c r="HQ12" s="38">
        <v>0</v>
      </c>
      <c r="HR12" s="38">
        <v>0</v>
      </c>
      <c r="HS12" s="38">
        <v>0</v>
      </c>
      <c r="HT12" s="38">
        <v>0</v>
      </c>
      <c r="HU12" s="38">
        <v>0</v>
      </c>
      <c r="HV12" s="38">
        <v>0</v>
      </c>
      <c r="HW12" s="38">
        <v>0</v>
      </c>
      <c r="HX12" s="38">
        <v>0</v>
      </c>
      <c r="HY12" s="38">
        <v>0</v>
      </c>
      <c r="HZ12" s="38">
        <v>0</v>
      </c>
      <c r="IA12" s="38">
        <v>0</v>
      </c>
      <c r="IB12" s="38">
        <v>0</v>
      </c>
      <c r="IC12" s="38">
        <v>0</v>
      </c>
      <c r="ID12" s="38">
        <v>0</v>
      </c>
      <c r="IE12" s="38">
        <v>0</v>
      </c>
      <c r="IF12" s="38">
        <v>0</v>
      </c>
      <c r="IG12" s="38">
        <v>0</v>
      </c>
      <c r="IH12" s="38">
        <v>0</v>
      </c>
      <c r="II12" s="38">
        <v>0</v>
      </c>
      <c r="IJ12" s="38">
        <v>0</v>
      </c>
      <c r="IK12" s="38">
        <v>0</v>
      </c>
      <c r="IL12" s="38">
        <v>0</v>
      </c>
      <c r="IM12" s="38">
        <v>0</v>
      </c>
      <c r="IN12" s="38">
        <v>0</v>
      </c>
      <c r="IO12" s="38">
        <v>0</v>
      </c>
      <c r="IP12" s="38">
        <v>0</v>
      </c>
      <c r="IQ12" s="38">
        <v>0</v>
      </c>
      <c r="IR12" s="38">
        <v>0</v>
      </c>
      <c r="IS12" s="38">
        <v>0</v>
      </c>
      <c r="IT12" s="38">
        <v>0</v>
      </c>
      <c r="IU12" s="38">
        <v>0</v>
      </c>
      <c r="IV12" s="38">
        <v>0</v>
      </c>
      <c r="IW12" s="38">
        <v>0</v>
      </c>
      <c r="IX12" s="38">
        <v>0</v>
      </c>
      <c r="IY12" s="38">
        <v>0</v>
      </c>
      <c r="IZ12" s="38">
        <v>0</v>
      </c>
      <c r="JA12" s="38">
        <v>0</v>
      </c>
    </row>
    <row r="13" spans="1:261" x14ac:dyDescent="0.2">
      <c r="A13" s="38">
        <v>105801</v>
      </c>
      <c r="B13" s="38">
        <v>27549</v>
      </c>
      <c r="C13" s="38">
        <v>35</v>
      </c>
      <c r="D13" s="38">
        <v>2020</v>
      </c>
      <c r="E13" s="38">
        <v>5393</v>
      </c>
      <c r="F13" s="38">
        <v>0</v>
      </c>
      <c r="G13" s="38">
        <v>134.67500000000001</v>
      </c>
      <c r="H13" s="38">
        <v>126.432</v>
      </c>
      <c r="I13" s="38">
        <v>126.432</v>
      </c>
      <c r="J13" s="38">
        <v>134.67500000000001</v>
      </c>
      <c r="K13" s="38">
        <v>0</v>
      </c>
      <c r="L13" s="38">
        <v>6544</v>
      </c>
      <c r="M13" s="38">
        <v>0</v>
      </c>
      <c r="N13" s="38">
        <v>0</v>
      </c>
      <c r="P13" s="38">
        <v>143.61699999999999</v>
      </c>
      <c r="Q13" s="38">
        <v>0</v>
      </c>
      <c r="R13" s="38">
        <v>37227</v>
      </c>
      <c r="S13" s="38">
        <v>259.20699999999999</v>
      </c>
      <c r="U13" s="38">
        <v>24132</v>
      </c>
      <c r="V13" s="38">
        <v>0</v>
      </c>
      <c r="W13" s="38">
        <v>0</v>
      </c>
      <c r="X13" s="38">
        <v>0</v>
      </c>
      <c r="Z13" s="38">
        <v>0</v>
      </c>
      <c r="AA13" s="38">
        <v>1</v>
      </c>
      <c r="AB13" s="38">
        <v>1</v>
      </c>
      <c r="AC13" s="38">
        <v>0</v>
      </c>
      <c r="AD13" s="38" t="s">
        <v>303</v>
      </c>
      <c r="AE13" s="38">
        <v>0</v>
      </c>
      <c r="AH13" s="38">
        <v>0</v>
      </c>
      <c r="AI13" s="38">
        <v>0</v>
      </c>
      <c r="AJ13" s="38">
        <v>5105</v>
      </c>
      <c r="AK13" s="38">
        <v>1</v>
      </c>
      <c r="AL13" s="38" t="s">
        <v>35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1525551</v>
      </c>
      <c r="AX13" s="38">
        <v>1456820</v>
      </c>
      <c r="AY13" s="38">
        <v>1031153</v>
      </c>
      <c r="AZ13" s="38">
        <v>74263</v>
      </c>
      <c r="BA13" s="38">
        <v>8.1669999999999998</v>
      </c>
      <c r="BB13" s="38">
        <v>0</v>
      </c>
      <c r="BC13" s="38">
        <v>0</v>
      </c>
      <c r="BD13" s="38">
        <v>0</v>
      </c>
      <c r="BE13" s="38">
        <v>0</v>
      </c>
      <c r="BF13" s="38">
        <v>1122713</v>
      </c>
      <c r="BG13" s="38">
        <v>0</v>
      </c>
      <c r="BH13" s="38">
        <v>138.91999999999999</v>
      </c>
      <c r="BI13" s="38">
        <v>37036</v>
      </c>
      <c r="BJ13" s="38">
        <v>12</v>
      </c>
      <c r="BK13" s="38">
        <v>0</v>
      </c>
      <c r="BL13" s="38">
        <v>0</v>
      </c>
      <c r="BM13" s="38">
        <v>0</v>
      </c>
      <c r="BN13" s="38">
        <v>0</v>
      </c>
      <c r="BO13" s="38">
        <v>0</v>
      </c>
      <c r="BP13" s="38">
        <v>0</v>
      </c>
      <c r="BQ13" s="38">
        <v>5393</v>
      </c>
      <c r="BR13" s="38">
        <v>1</v>
      </c>
      <c r="BS13" s="38">
        <v>0</v>
      </c>
      <c r="BT13" s="38">
        <v>0</v>
      </c>
      <c r="BU13" s="38">
        <v>0</v>
      </c>
      <c r="BV13" s="38">
        <v>0</v>
      </c>
      <c r="BW13" s="38">
        <v>0</v>
      </c>
      <c r="BX13" s="38">
        <v>0</v>
      </c>
      <c r="BY13" s="38">
        <v>0</v>
      </c>
      <c r="BZ13" s="38">
        <v>0</v>
      </c>
      <c r="CA13" s="38">
        <v>0</v>
      </c>
      <c r="CB13" s="38">
        <v>0</v>
      </c>
      <c r="CC13" s="38">
        <v>0</v>
      </c>
      <c r="CD13" s="38">
        <v>0</v>
      </c>
      <c r="CE13" s="38">
        <v>0</v>
      </c>
      <c r="CF13" s="38">
        <v>0</v>
      </c>
      <c r="CG13" s="38">
        <v>0</v>
      </c>
      <c r="CH13" s="38">
        <v>31695</v>
      </c>
      <c r="CI13" s="38">
        <v>0</v>
      </c>
      <c r="CJ13" s="38">
        <v>4</v>
      </c>
      <c r="CK13" s="38">
        <v>0</v>
      </c>
      <c r="CL13" s="38">
        <v>0</v>
      </c>
      <c r="CN13" s="38">
        <v>0</v>
      </c>
      <c r="CO13" s="38">
        <v>1</v>
      </c>
      <c r="CP13" s="38">
        <v>0</v>
      </c>
      <c r="CQ13" s="38">
        <v>5</v>
      </c>
      <c r="CR13" s="38">
        <v>144.21899999999999</v>
      </c>
      <c r="CS13" s="38">
        <v>0</v>
      </c>
      <c r="CT13" s="38">
        <v>0</v>
      </c>
      <c r="CU13" s="38">
        <v>0</v>
      </c>
      <c r="CV13" s="38">
        <v>0</v>
      </c>
      <c r="CW13" s="38">
        <v>0</v>
      </c>
      <c r="CX13" s="38">
        <v>0</v>
      </c>
      <c r="CY13" s="38">
        <v>0</v>
      </c>
      <c r="CZ13" s="38">
        <v>0</v>
      </c>
      <c r="DA13" s="38">
        <v>1</v>
      </c>
      <c r="DB13" s="38">
        <v>827371</v>
      </c>
      <c r="DC13" s="38">
        <v>0</v>
      </c>
      <c r="DD13" s="38">
        <v>0</v>
      </c>
      <c r="DE13" s="38">
        <v>113211</v>
      </c>
      <c r="DF13" s="38">
        <v>113211</v>
      </c>
      <c r="DG13" s="38">
        <v>86.5</v>
      </c>
      <c r="DH13" s="38">
        <v>0</v>
      </c>
      <c r="DI13" s="38">
        <v>0</v>
      </c>
      <c r="DK13" s="38">
        <v>5393</v>
      </c>
      <c r="DL13" s="38">
        <v>0</v>
      </c>
      <c r="DM13" s="38">
        <v>150802</v>
      </c>
      <c r="DN13" s="38">
        <v>0</v>
      </c>
      <c r="DO13" s="38">
        <v>0</v>
      </c>
      <c r="DP13" s="38">
        <v>0</v>
      </c>
      <c r="DQ13" s="38">
        <v>0</v>
      </c>
      <c r="DR13" s="38">
        <v>0</v>
      </c>
      <c r="DS13" s="38">
        <v>0</v>
      </c>
      <c r="DT13" s="38">
        <v>0</v>
      </c>
      <c r="DU13" s="38">
        <v>0</v>
      </c>
      <c r="DV13" s="38">
        <v>0</v>
      </c>
      <c r="DW13" s="38">
        <v>0</v>
      </c>
      <c r="DX13" s="38">
        <v>0</v>
      </c>
      <c r="DY13" s="38">
        <v>0</v>
      </c>
      <c r="DZ13" s="38">
        <v>0</v>
      </c>
      <c r="EA13" s="38">
        <v>0</v>
      </c>
      <c r="EB13" s="38">
        <v>0</v>
      </c>
      <c r="EC13" s="38">
        <v>17.663</v>
      </c>
      <c r="ED13" s="38">
        <v>127145</v>
      </c>
      <c r="EE13" s="38">
        <v>0</v>
      </c>
      <c r="EF13" s="38">
        <v>0</v>
      </c>
      <c r="EG13" s="38">
        <v>0</v>
      </c>
      <c r="EH13" s="38">
        <v>23657</v>
      </c>
      <c r="EI13" s="38">
        <v>0</v>
      </c>
      <c r="EJ13" s="38">
        <v>0</v>
      </c>
      <c r="EK13" s="38">
        <v>1.2050000000000001</v>
      </c>
      <c r="EL13" s="38">
        <v>0</v>
      </c>
      <c r="EM13" s="38">
        <v>0</v>
      </c>
      <c r="EN13" s="38">
        <v>0</v>
      </c>
      <c r="EO13" s="38">
        <v>0</v>
      </c>
      <c r="EP13" s="38">
        <v>0</v>
      </c>
      <c r="EQ13" s="38">
        <v>1.2050000000000001</v>
      </c>
      <c r="ER13" s="38">
        <v>0</v>
      </c>
      <c r="ES13" s="38">
        <v>3.6150000000000002</v>
      </c>
      <c r="ET13" s="38">
        <v>5334</v>
      </c>
      <c r="EU13" s="38">
        <v>74263</v>
      </c>
      <c r="EV13" s="38">
        <v>0</v>
      </c>
      <c r="EW13" s="38">
        <v>0</v>
      </c>
      <c r="EX13" s="38">
        <v>0</v>
      </c>
      <c r="EZ13" s="38">
        <v>1247914</v>
      </c>
      <c r="FA13" s="38">
        <v>0</v>
      </c>
      <c r="FB13" s="38">
        <v>1322177</v>
      </c>
      <c r="FC13" s="38">
        <v>0.97325799999999996</v>
      </c>
      <c r="FD13" s="38">
        <v>0</v>
      </c>
      <c r="FE13" s="38">
        <v>170055</v>
      </c>
      <c r="FF13" s="38">
        <v>38851</v>
      </c>
      <c r="FG13" s="38">
        <v>6.0937999999999999E-2</v>
      </c>
      <c r="FH13" s="38">
        <v>5.5286000000000002E-2</v>
      </c>
      <c r="FI13" s="38">
        <v>0</v>
      </c>
      <c r="FJ13" s="38">
        <v>0</v>
      </c>
      <c r="FK13" s="38">
        <v>219.94300000000001</v>
      </c>
      <c r="FL13" s="38">
        <v>1562778</v>
      </c>
      <c r="FM13" s="38">
        <v>0</v>
      </c>
      <c r="FN13" s="38">
        <v>0</v>
      </c>
      <c r="FO13" s="38">
        <v>131580</v>
      </c>
      <c r="FP13" s="38">
        <v>0</v>
      </c>
      <c r="FQ13" s="38">
        <v>131580</v>
      </c>
      <c r="FR13" s="38">
        <v>131580</v>
      </c>
      <c r="FS13" s="38">
        <v>0</v>
      </c>
      <c r="FT13" s="38">
        <v>0</v>
      </c>
      <c r="FU13" s="38">
        <v>0</v>
      </c>
      <c r="FV13" s="38">
        <v>0</v>
      </c>
      <c r="FW13" s="38">
        <v>0</v>
      </c>
      <c r="FX13" s="38">
        <v>0</v>
      </c>
      <c r="FY13" s="38">
        <v>0</v>
      </c>
      <c r="FZ13" s="38">
        <v>0</v>
      </c>
      <c r="GA13" s="38">
        <v>0</v>
      </c>
      <c r="GB13" s="38">
        <v>62177</v>
      </c>
      <c r="GC13" s="38">
        <v>62177</v>
      </c>
      <c r="GD13" s="38">
        <v>7.0380000000000003</v>
      </c>
      <c r="GF13" s="38">
        <v>0</v>
      </c>
      <c r="GG13" s="38">
        <v>0</v>
      </c>
      <c r="GH13" s="38">
        <v>0</v>
      </c>
      <c r="GI13" s="38">
        <v>0</v>
      </c>
      <c r="GJ13" s="38">
        <v>0</v>
      </c>
      <c r="GK13" s="38">
        <v>5779</v>
      </c>
      <c r="GL13" s="38">
        <v>3597</v>
      </c>
      <c r="GM13" s="38">
        <v>0</v>
      </c>
      <c r="GN13" s="38">
        <v>44710</v>
      </c>
      <c r="GO13" s="38">
        <v>0</v>
      </c>
      <c r="GP13" s="38">
        <v>1531083</v>
      </c>
      <c r="GQ13" s="38">
        <v>1531083</v>
      </c>
      <c r="GR13" s="38">
        <v>0</v>
      </c>
      <c r="GS13" s="38">
        <v>0</v>
      </c>
      <c r="GT13" s="38">
        <v>0</v>
      </c>
      <c r="HB13" s="38">
        <v>261892303</v>
      </c>
      <c r="HC13" s="38">
        <v>5.0736000000000003E-2</v>
      </c>
      <c r="HD13" s="38">
        <v>26361</v>
      </c>
      <c r="HE13" s="38">
        <v>0</v>
      </c>
      <c r="HF13" s="38">
        <v>0</v>
      </c>
      <c r="HG13" s="38">
        <v>0</v>
      </c>
      <c r="HH13" s="38">
        <v>0</v>
      </c>
      <c r="HI13" s="38">
        <v>0</v>
      </c>
      <c r="HJ13" s="38">
        <v>0</v>
      </c>
      <c r="HK13" s="38">
        <v>0</v>
      </c>
      <c r="HL13" s="38">
        <v>0</v>
      </c>
      <c r="HM13" s="38">
        <v>0</v>
      </c>
      <c r="HN13" s="38">
        <v>0</v>
      </c>
      <c r="HO13" s="38">
        <v>0</v>
      </c>
      <c r="HP13" s="38">
        <v>0</v>
      </c>
      <c r="HQ13" s="38">
        <v>0</v>
      </c>
      <c r="HR13" s="38">
        <v>0</v>
      </c>
      <c r="HS13" s="38">
        <v>0</v>
      </c>
      <c r="HT13" s="38">
        <v>0</v>
      </c>
      <c r="HU13" s="38">
        <v>0</v>
      </c>
      <c r="HV13" s="38">
        <v>0</v>
      </c>
      <c r="HW13" s="38">
        <v>0</v>
      </c>
      <c r="HX13" s="38">
        <v>0</v>
      </c>
      <c r="HY13" s="38">
        <v>0</v>
      </c>
      <c r="HZ13" s="38">
        <v>0</v>
      </c>
      <c r="IA13" s="38">
        <v>0</v>
      </c>
      <c r="IB13" s="38">
        <v>0</v>
      </c>
      <c r="IC13" s="38">
        <v>0</v>
      </c>
      <c r="ID13" s="38">
        <v>0</v>
      </c>
      <c r="IE13" s="38">
        <v>0</v>
      </c>
      <c r="IF13" s="38">
        <v>0</v>
      </c>
      <c r="IG13" s="38">
        <v>0</v>
      </c>
      <c r="IH13" s="38">
        <v>0</v>
      </c>
      <c r="II13" s="38">
        <v>0</v>
      </c>
      <c r="IJ13" s="38">
        <v>0</v>
      </c>
      <c r="IK13" s="38">
        <v>0</v>
      </c>
      <c r="IL13" s="38">
        <v>0</v>
      </c>
      <c r="IM13" s="38">
        <v>0</v>
      </c>
      <c r="IN13" s="38">
        <v>0</v>
      </c>
      <c r="IO13" s="38">
        <v>0</v>
      </c>
      <c r="IP13" s="38">
        <v>0</v>
      </c>
      <c r="IQ13" s="38">
        <v>0</v>
      </c>
      <c r="IR13" s="38">
        <v>0</v>
      </c>
      <c r="IS13" s="38">
        <v>0</v>
      </c>
      <c r="IT13" s="38">
        <v>0</v>
      </c>
      <c r="IU13" s="38">
        <v>0</v>
      </c>
      <c r="IV13" s="38">
        <v>0</v>
      </c>
      <c r="IW13" s="38">
        <v>0</v>
      </c>
      <c r="IX13" s="38">
        <v>0</v>
      </c>
      <c r="IY13" s="38">
        <v>0</v>
      </c>
      <c r="IZ13" s="38">
        <v>0</v>
      </c>
      <c r="JA13" s="38">
        <v>0</v>
      </c>
    </row>
    <row r="14" spans="1:261" x14ac:dyDescent="0.2">
      <c r="A14" s="38">
        <v>111801</v>
      </c>
      <c r="B14" s="38">
        <v>27549</v>
      </c>
      <c r="C14" s="38">
        <v>35</v>
      </c>
      <c r="D14" s="38">
        <v>2020</v>
      </c>
      <c r="E14" s="38">
        <v>5393</v>
      </c>
      <c r="F14" s="38">
        <v>0</v>
      </c>
      <c r="G14" s="38">
        <v>81.363</v>
      </c>
      <c r="H14" s="38">
        <v>71.435000000000002</v>
      </c>
      <c r="I14" s="38">
        <v>71.435000000000002</v>
      </c>
      <c r="J14" s="38">
        <v>81.363</v>
      </c>
      <c r="K14" s="38">
        <v>0</v>
      </c>
      <c r="L14" s="38">
        <v>6544</v>
      </c>
      <c r="M14" s="38">
        <v>0</v>
      </c>
      <c r="N14" s="38">
        <v>0</v>
      </c>
      <c r="P14" s="38">
        <v>82.031999999999996</v>
      </c>
      <c r="Q14" s="38">
        <v>0</v>
      </c>
      <c r="R14" s="38">
        <v>21263</v>
      </c>
      <c r="S14" s="38">
        <v>259.20699999999999</v>
      </c>
      <c r="U14" s="38">
        <v>13782</v>
      </c>
      <c r="V14" s="38">
        <v>7.2999999999999995E-2</v>
      </c>
      <c r="W14" s="38">
        <v>48</v>
      </c>
      <c r="X14" s="38">
        <v>48</v>
      </c>
      <c r="Z14" s="38">
        <v>0</v>
      </c>
      <c r="AA14" s="38">
        <v>1</v>
      </c>
      <c r="AB14" s="38">
        <v>1</v>
      </c>
      <c r="AC14" s="38">
        <v>0</v>
      </c>
      <c r="AD14" s="38" t="s">
        <v>303</v>
      </c>
      <c r="AE14" s="38">
        <v>0</v>
      </c>
      <c r="AH14" s="38">
        <v>0</v>
      </c>
      <c r="AI14" s="38">
        <v>0</v>
      </c>
      <c r="AJ14" s="38">
        <v>5105</v>
      </c>
      <c r="AK14" s="38">
        <v>1</v>
      </c>
      <c r="AL14" s="38" t="s">
        <v>479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872843</v>
      </c>
      <c r="AX14" s="38">
        <v>837859</v>
      </c>
      <c r="AY14" s="38">
        <v>690868</v>
      </c>
      <c r="AZ14" s="38">
        <v>40321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707942</v>
      </c>
      <c r="BG14" s="38">
        <v>0</v>
      </c>
      <c r="BH14" s="38">
        <v>69.3</v>
      </c>
      <c r="BI14" s="38">
        <v>19058</v>
      </c>
      <c r="BJ14" s="38">
        <v>12</v>
      </c>
      <c r="BK14" s="38">
        <v>0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5393</v>
      </c>
      <c r="BR14" s="38">
        <v>1</v>
      </c>
      <c r="BS14" s="38">
        <v>0</v>
      </c>
      <c r="BT14" s="38">
        <v>0</v>
      </c>
      <c r="BU14" s="38">
        <v>0</v>
      </c>
      <c r="BV14" s="38">
        <v>0</v>
      </c>
      <c r="BW14" s="38">
        <v>0</v>
      </c>
      <c r="BX14" s="38">
        <v>0</v>
      </c>
      <c r="BY14" s="38">
        <v>0</v>
      </c>
      <c r="BZ14" s="38">
        <v>0</v>
      </c>
      <c r="CA14" s="38">
        <v>0</v>
      </c>
      <c r="CB14" s="38">
        <v>0</v>
      </c>
      <c r="CC14" s="38">
        <v>0</v>
      </c>
      <c r="CD14" s="38">
        <v>0</v>
      </c>
      <c r="CE14" s="38">
        <v>0</v>
      </c>
      <c r="CF14" s="38">
        <v>0</v>
      </c>
      <c r="CG14" s="38">
        <v>0</v>
      </c>
      <c r="CH14" s="38">
        <v>15926</v>
      </c>
      <c r="CI14" s="38">
        <v>0</v>
      </c>
      <c r="CJ14" s="38">
        <v>4</v>
      </c>
      <c r="CK14" s="38">
        <v>0</v>
      </c>
      <c r="CL14" s="38">
        <v>0</v>
      </c>
      <c r="CN14" s="38">
        <v>0</v>
      </c>
      <c r="CO14" s="38">
        <v>1</v>
      </c>
      <c r="CP14" s="38">
        <v>0</v>
      </c>
      <c r="CQ14" s="38">
        <v>0</v>
      </c>
      <c r="CR14" s="38">
        <v>82.263999999999996</v>
      </c>
      <c r="CS14" s="38">
        <v>0</v>
      </c>
      <c r="CT14" s="38">
        <v>0</v>
      </c>
      <c r="CU14" s="38">
        <v>0</v>
      </c>
      <c r="CV14" s="38">
        <v>0</v>
      </c>
      <c r="CW14" s="38">
        <v>0</v>
      </c>
      <c r="CX14" s="38">
        <v>0</v>
      </c>
      <c r="CY14" s="38">
        <v>0</v>
      </c>
      <c r="CZ14" s="38">
        <v>0</v>
      </c>
      <c r="DA14" s="38">
        <v>1</v>
      </c>
      <c r="DB14" s="38">
        <v>467471</v>
      </c>
      <c r="DC14" s="38">
        <v>0</v>
      </c>
      <c r="DD14" s="38">
        <v>0</v>
      </c>
      <c r="DE14" s="38">
        <v>0</v>
      </c>
      <c r="DF14" s="38">
        <v>0</v>
      </c>
      <c r="DG14" s="38">
        <v>0</v>
      </c>
      <c r="DH14" s="38">
        <v>0</v>
      </c>
      <c r="DI14" s="38">
        <v>0</v>
      </c>
      <c r="DK14" s="38">
        <v>5393</v>
      </c>
      <c r="DL14" s="38">
        <v>0</v>
      </c>
      <c r="DM14" s="38">
        <v>259875</v>
      </c>
      <c r="DN14" s="38">
        <v>0</v>
      </c>
      <c r="DO14" s="38">
        <v>0</v>
      </c>
      <c r="DP14" s="38">
        <v>0</v>
      </c>
      <c r="DQ14" s="38">
        <v>0</v>
      </c>
      <c r="DR14" s="38">
        <v>0</v>
      </c>
      <c r="DS14" s="38">
        <v>0</v>
      </c>
      <c r="DT14" s="38">
        <v>0</v>
      </c>
      <c r="DU14" s="38">
        <v>0</v>
      </c>
      <c r="DV14" s="38">
        <v>0</v>
      </c>
      <c r="DW14" s="38">
        <v>0</v>
      </c>
      <c r="DX14" s="38">
        <v>0</v>
      </c>
      <c r="DY14" s="38">
        <v>0</v>
      </c>
      <c r="DZ14" s="38">
        <v>0</v>
      </c>
      <c r="EA14" s="38">
        <v>0</v>
      </c>
      <c r="EB14" s="38">
        <v>0</v>
      </c>
      <c r="EC14" s="38">
        <v>0</v>
      </c>
      <c r="ED14" s="38">
        <v>0</v>
      </c>
      <c r="EE14" s="38">
        <v>0</v>
      </c>
      <c r="EF14" s="38">
        <v>0</v>
      </c>
      <c r="EG14" s="38">
        <v>0</v>
      </c>
      <c r="EH14" s="38">
        <v>0</v>
      </c>
      <c r="EI14" s="38">
        <v>259875</v>
      </c>
      <c r="EJ14" s="38">
        <v>9.9280000000000008</v>
      </c>
      <c r="EK14" s="38">
        <v>0</v>
      </c>
      <c r="EL14" s="38">
        <v>0</v>
      </c>
      <c r="EM14" s="38">
        <v>0</v>
      </c>
      <c r="EN14" s="38">
        <v>0</v>
      </c>
      <c r="EO14" s="38">
        <v>0</v>
      </c>
      <c r="EP14" s="38">
        <v>0</v>
      </c>
      <c r="EQ14" s="38">
        <v>9.9280000000000008</v>
      </c>
      <c r="ER14" s="38">
        <v>0</v>
      </c>
      <c r="ES14" s="38">
        <v>0</v>
      </c>
      <c r="ET14" s="38">
        <v>0</v>
      </c>
      <c r="EU14" s="38">
        <v>40321</v>
      </c>
      <c r="EV14" s="38">
        <v>0</v>
      </c>
      <c r="EW14" s="38">
        <v>0</v>
      </c>
      <c r="EX14" s="38">
        <v>0</v>
      </c>
      <c r="EZ14" s="38">
        <v>706131</v>
      </c>
      <c r="FA14" s="38">
        <v>0</v>
      </c>
      <c r="FB14" s="38">
        <v>746452</v>
      </c>
      <c r="FC14" s="38">
        <v>0.97325799999999996</v>
      </c>
      <c r="FD14" s="38">
        <v>0</v>
      </c>
      <c r="FE14" s="38">
        <v>107230</v>
      </c>
      <c r="FF14" s="38">
        <v>24498</v>
      </c>
      <c r="FG14" s="38">
        <v>6.0937999999999999E-2</v>
      </c>
      <c r="FH14" s="38">
        <v>5.5286000000000002E-2</v>
      </c>
      <c r="FI14" s="38">
        <v>0</v>
      </c>
      <c r="FJ14" s="38">
        <v>0</v>
      </c>
      <c r="FK14" s="38">
        <v>138.68799999999999</v>
      </c>
      <c r="FL14" s="38">
        <v>894106</v>
      </c>
      <c r="FM14" s="38">
        <v>0</v>
      </c>
      <c r="FN14" s="38">
        <v>0</v>
      </c>
      <c r="FO14" s="38">
        <v>0</v>
      </c>
      <c r="FP14" s="38">
        <v>0</v>
      </c>
      <c r="FQ14" s="38">
        <v>0</v>
      </c>
      <c r="FR14" s="38">
        <v>0</v>
      </c>
      <c r="FS14" s="38">
        <v>0</v>
      </c>
      <c r="FT14" s="38">
        <v>0</v>
      </c>
      <c r="FU14" s="38">
        <v>0</v>
      </c>
      <c r="FV14" s="38">
        <v>0</v>
      </c>
      <c r="FW14" s="38">
        <v>0</v>
      </c>
      <c r="FX14" s="38">
        <v>0</v>
      </c>
      <c r="FY14" s="38">
        <v>0</v>
      </c>
      <c r="FZ14" s="38">
        <v>0</v>
      </c>
      <c r="GA14" s="38">
        <v>0</v>
      </c>
      <c r="GB14" s="38">
        <v>0</v>
      </c>
      <c r="GC14" s="38">
        <v>0</v>
      </c>
      <c r="GD14" s="38">
        <v>0</v>
      </c>
      <c r="GF14" s="38">
        <v>0</v>
      </c>
      <c r="GG14" s="38">
        <v>0</v>
      </c>
      <c r="GH14" s="38">
        <v>0</v>
      </c>
      <c r="GI14" s="38">
        <v>0</v>
      </c>
      <c r="GJ14" s="38">
        <v>0</v>
      </c>
      <c r="GK14" s="38">
        <v>0</v>
      </c>
      <c r="GL14" s="38">
        <v>0</v>
      </c>
      <c r="GM14" s="38">
        <v>0</v>
      </c>
      <c r="GN14" s="38">
        <v>0</v>
      </c>
      <c r="GO14" s="38">
        <v>0</v>
      </c>
      <c r="GP14" s="38">
        <v>878180</v>
      </c>
      <c r="GQ14" s="38">
        <v>878180</v>
      </c>
      <c r="GR14" s="38">
        <v>0</v>
      </c>
      <c r="GS14" s="38">
        <v>0</v>
      </c>
      <c r="GT14" s="38">
        <v>0</v>
      </c>
      <c r="HB14" s="38">
        <v>261892303</v>
      </c>
      <c r="HC14" s="38">
        <v>5.0736000000000003E-2</v>
      </c>
      <c r="HD14" s="38">
        <v>15926</v>
      </c>
      <c r="HE14" s="38">
        <v>0</v>
      </c>
      <c r="HF14" s="38">
        <v>0</v>
      </c>
      <c r="HG14" s="38">
        <v>0</v>
      </c>
      <c r="HH14" s="38">
        <v>0</v>
      </c>
      <c r="HI14" s="38">
        <v>0</v>
      </c>
      <c r="HJ14" s="38">
        <v>0</v>
      </c>
      <c r="HK14" s="38">
        <v>0</v>
      </c>
      <c r="HL14" s="38">
        <v>0</v>
      </c>
      <c r="HM14" s="38">
        <v>0</v>
      </c>
      <c r="HN14" s="38">
        <v>0</v>
      </c>
      <c r="HO14" s="38">
        <v>0</v>
      </c>
      <c r="HP14" s="38">
        <v>0</v>
      </c>
      <c r="HQ14" s="38">
        <v>0</v>
      </c>
      <c r="HR14" s="38">
        <v>0</v>
      </c>
      <c r="HS14" s="38">
        <v>0</v>
      </c>
      <c r="HT14" s="38">
        <v>0</v>
      </c>
      <c r="HU14" s="38">
        <v>0</v>
      </c>
      <c r="HV14" s="38">
        <v>0</v>
      </c>
      <c r="HW14" s="38">
        <v>0</v>
      </c>
      <c r="HX14" s="38">
        <v>0</v>
      </c>
      <c r="HY14" s="38">
        <v>0</v>
      </c>
      <c r="HZ14" s="38">
        <v>0</v>
      </c>
      <c r="IA14" s="38">
        <v>0</v>
      </c>
      <c r="IB14" s="38">
        <v>0</v>
      </c>
      <c r="IC14" s="38">
        <v>0</v>
      </c>
      <c r="ID14" s="38">
        <v>0</v>
      </c>
      <c r="IE14" s="38">
        <v>0</v>
      </c>
      <c r="IF14" s="38">
        <v>0</v>
      </c>
      <c r="IG14" s="38">
        <v>0</v>
      </c>
      <c r="IH14" s="38">
        <v>0</v>
      </c>
      <c r="II14" s="38">
        <v>0</v>
      </c>
      <c r="IJ14" s="38">
        <v>0</v>
      </c>
      <c r="IK14" s="38">
        <v>0</v>
      </c>
      <c r="IL14" s="38">
        <v>0</v>
      </c>
      <c r="IM14" s="38">
        <v>0</v>
      </c>
      <c r="IN14" s="38">
        <v>0</v>
      </c>
      <c r="IO14" s="38">
        <v>0</v>
      </c>
      <c r="IP14" s="38">
        <v>0</v>
      </c>
      <c r="IQ14" s="38">
        <v>0</v>
      </c>
      <c r="IR14" s="38">
        <v>0</v>
      </c>
      <c r="IS14" s="38">
        <v>0</v>
      </c>
      <c r="IT14" s="38">
        <v>0</v>
      </c>
      <c r="IU14" s="38">
        <v>0</v>
      </c>
      <c r="IV14" s="38">
        <v>0</v>
      </c>
      <c r="IW14" s="38">
        <v>0</v>
      </c>
      <c r="IX14" s="38">
        <v>0</v>
      </c>
      <c r="IY14" s="38">
        <v>0</v>
      </c>
      <c r="IZ14" s="38">
        <v>0</v>
      </c>
      <c r="JA14" s="38">
        <v>0</v>
      </c>
    </row>
    <row r="15" spans="1:261" x14ac:dyDescent="0.2">
      <c r="A15" s="38">
        <v>130801</v>
      </c>
      <c r="B15" s="38">
        <v>27549</v>
      </c>
      <c r="C15" s="38">
        <v>35</v>
      </c>
      <c r="D15" s="38">
        <v>2020</v>
      </c>
      <c r="E15" s="38">
        <v>5393</v>
      </c>
      <c r="F15" s="38">
        <v>0</v>
      </c>
      <c r="G15" s="38">
        <v>93.41</v>
      </c>
      <c r="H15" s="38">
        <v>66.405000000000001</v>
      </c>
      <c r="I15" s="38">
        <v>66.405000000000001</v>
      </c>
      <c r="J15" s="38">
        <v>93.41</v>
      </c>
      <c r="K15" s="38">
        <v>0</v>
      </c>
      <c r="L15" s="38">
        <v>6544</v>
      </c>
      <c r="M15" s="38">
        <v>0</v>
      </c>
      <c r="N15" s="38">
        <v>0</v>
      </c>
      <c r="P15" s="38">
        <v>105.13</v>
      </c>
      <c r="Q15" s="38">
        <v>0</v>
      </c>
      <c r="R15" s="38">
        <v>27250</v>
      </c>
      <c r="S15" s="38">
        <v>259.20699999999999</v>
      </c>
      <c r="U15" s="38">
        <v>17665</v>
      </c>
      <c r="V15" s="38">
        <v>0</v>
      </c>
      <c r="W15" s="38">
        <v>0</v>
      </c>
      <c r="X15" s="38">
        <v>0</v>
      </c>
      <c r="Z15" s="38">
        <v>0</v>
      </c>
      <c r="AA15" s="38">
        <v>1</v>
      </c>
      <c r="AB15" s="38">
        <v>1</v>
      </c>
      <c r="AC15" s="38">
        <v>0</v>
      </c>
      <c r="AD15" s="38" t="s">
        <v>303</v>
      </c>
      <c r="AE15" s="38">
        <v>0</v>
      </c>
      <c r="AH15" s="38">
        <v>0</v>
      </c>
      <c r="AI15" s="38">
        <v>0</v>
      </c>
      <c r="AJ15" s="38">
        <v>5105</v>
      </c>
      <c r="AK15" s="38">
        <v>1</v>
      </c>
      <c r="AL15" s="38" t="s">
        <v>411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1484542</v>
      </c>
      <c r="AX15" s="38">
        <v>1454154</v>
      </c>
      <c r="AY15" s="38">
        <v>982298</v>
      </c>
      <c r="AZ15" s="38">
        <v>39354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1220721</v>
      </c>
      <c r="BG15" s="38">
        <v>0</v>
      </c>
      <c r="BH15" s="38">
        <v>44.014000000000003</v>
      </c>
      <c r="BI15" s="38">
        <v>12104</v>
      </c>
      <c r="BJ15" s="38">
        <v>12</v>
      </c>
      <c r="BK15" s="38">
        <v>0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5393</v>
      </c>
      <c r="BR15" s="38">
        <v>1</v>
      </c>
      <c r="BS15" s="38">
        <v>0</v>
      </c>
      <c r="BT15" s="38">
        <v>0</v>
      </c>
      <c r="BU15" s="38">
        <v>0</v>
      </c>
      <c r="BV15" s="38">
        <v>0</v>
      </c>
      <c r="BW15" s="38">
        <v>0</v>
      </c>
      <c r="BX15" s="38">
        <v>0</v>
      </c>
      <c r="BY15" s="38">
        <v>0</v>
      </c>
      <c r="BZ15" s="38">
        <v>0</v>
      </c>
      <c r="CA15" s="38">
        <v>0</v>
      </c>
      <c r="CB15" s="38">
        <v>0</v>
      </c>
      <c r="CC15" s="38">
        <v>0</v>
      </c>
      <c r="CD15" s="38">
        <v>0</v>
      </c>
      <c r="CE15" s="38">
        <v>0</v>
      </c>
      <c r="CF15" s="38">
        <v>0</v>
      </c>
      <c r="CG15" s="38">
        <v>0</v>
      </c>
      <c r="CH15" s="38">
        <v>18284</v>
      </c>
      <c r="CI15" s="38">
        <v>0</v>
      </c>
      <c r="CJ15" s="38">
        <v>4</v>
      </c>
      <c r="CK15" s="38">
        <v>0</v>
      </c>
      <c r="CL15" s="38">
        <v>0</v>
      </c>
      <c r="CN15" s="38">
        <v>0</v>
      </c>
      <c r="CO15" s="38">
        <v>1</v>
      </c>
      <c r="CP15" s="38">
        <v>0</v>
      </c>
      <c r="CQ15" s="38">
        <v>0</v>
      </c>
      <c r="CR15" s="38">
        <v>107.465</v>
      </c>
      <c r="CS15" s="38">
        <v>0</v>
      </c>
      <c r="CT15" s="38">
        <v>0</v>
      </c>
      <c r="CU15" s="38">
        <v>0</v>
      </c>
      <c r="CV15" s="38">
        <v>0</v>
      </c>
      <c r="CW15" s="38">
        <v>0</v>
      </c>
      <c r="CX15" s="38">
        <v>0</v>
      </c>
      <c r="CY15" s="38">
        <v>0</v>
      </c>
      <c r="CZ15" s="38">
        <v>0</v>
      </c>
      <c r="DA15" s="38">
        <v>1</v>
      </c>
      <c r="DB15" s="38">
        <v>434554</v>
      </c>
      <c r="DC15" s="38">
        <v>0</v>
      </c>
      <c r="DD15" s="38">
        <v>0</v>
      </c>
      <c r="DE15" s="38">
        <v>146154</v>
      </c>
      <c r="DF15" s="38">
        <v>146154</v>
      </c>
      <c r="DG15" s="38">
        <v>111.67</v>
      </c>
      <c r="DH15" s="38">
        <v>0</v>
      </c>
      <c r="DI15" s="38">
        <v>0</v>
      </c>
      <c r="DK15" s="38">
        <v>5393</v>
      </c>
      <c r="DL15" s="38">
        <v>0</v>
      </c>
      <c r="DM15" s="38">
        <v>648623</v>
      </c>
      <c r="DN15" s="38">
        <v>0</v>
      </c>
      <c r="DO15" s="38">
        <v>0</v>
      </c>
      <c r="DP15" s="38">
        <v>0</v>
      </c>
      <c r="DQ15" s="38">
        <v>0</v>
      </c>
      <c r="DR15" s="38">
        <v>0</v>
      </c>
      <c r="DS15" s="38">
        <v>0</v>
      </c>
      <c r="DT15" s="38">
        <v>0</v>
      </c>
      <c r="DU15" s="38">
        <v>0</v>
      </c>
      <c r="DV15" s="38">
        <v>0</v>
      </c>
      <c r="DW15" s="38">
        <v>0</v>
      </c>
      <c r="DX15" s="38">
        <v>0</v>
      </c>
      <c r="DY15" s="38">
        <v>0</v>
      </c>
      <c r="DZ15" s="38">
        <v>0</v>
      </c>
      <c r="EA15" s="38">
        <v>0</v>
      </c>
      <c r="EB15" s="38">
        <v>0</v>
      </c>
      <c r="EC15" s="38">
        <v>2.2919999999999998</v>
      </c>
      <c r="ED15" s="38">
        <v>16499</v>
      </c>
      <c r="EE15" s="38">
        <v>0</v>
      </c>
      <c r="EF15" s="38">
        <v>0</v>
      </c>
      <c r="EG15" s="38">
        <v>0</v>
      </c>
      <c r="EH15" s="38">
        <v>9423</v>
      </c>
      <c r="EI15" s="38">
        <v>622701</v>
      </c>
      <c r="EJ15" s="38">
        <v>23.789000000000001</v>
      </c>
      <c r="EK15" s="38">
        <v>0</v>
      </c>
      <c r="EL15" s="38">
        <v>0</v>
      </c>
      <c r="EM15" s="38">
        <v>0.26500000000000001</v>
      </c>
      <c r="EN15" s="38">
        <v>0.129</v>
      </c>
      <c r="EO15" s="38">
        <v>0</v>
      </c>
      <c r="EP15" s="38">
        <v>0</v>
      </c>
      <c r="EQ15" s="38">
        <v>24.183</v>
      </c>
      <c r="ER15" s="38">
        <v>0</v>
      </c>
      <c r="ES15" s="38">
        <v>1.44</v>
      </c>
      <c r="ET15" s="38">
        <v>0</v>
      </c>
      <c r="EU15" s="38">
        <v>39354</v>
      </c>
      <c r="EV15" s="38">
        <v>0</v>
      </c>
      <c r="EW15" s="38">
        <v>0</v>
      </c>
      <c r="EX15" s="38">
        <v>0</v>
      </c>
      <c r="EZ15" s="38">
        <v>1227012</v>
      </c>
      <c r="FA15" s="38">
        <v>0</v>
      </c>
      <c r="FB15" s="38">
        <v>1266366</v>
      </c>
      <c r="FC15" s="38">
        <v>0.97325799999999996</v>
      </c>
      <c r="FD15" s="38">
        <v>0</v>
      </c>
      <c r="FE15" s="38">
        <v>184900</v>
      </c>
      <c r="FF15" s="38">
        <v>42242</v>
      </c>
      <c r="FG15" s="38">
        <v>6.0937999999999999E-2</v>
      </c>
      <c r="FH15" s="38">
        <v>5.5286000000000002E-2</v>
      </c>
      <c r="FI15" s="38">
        <v>0</v>
      </c>
      <c r="FJ15" s="38">
        <v>0</v>
      </c>
      <c r="FK15" s="38">
        <v>239.143</v>
      </c>
      <c r="FL15" s="38">
        <v>1511792</v>
      </c>
      <c r="FM15" s="38">
        <v>0</v>
      </c>
      <c r="FN15" s="38">
        <v>0</v>
      </c>
      <c r="FO15" s="38">
        <v>0</v>
      </c>
      <c r="FP15" s="38">
        <v>0</v>
      </c>
      <c r="FQ15" s="38">
        <v>0</v>
      </c>
      <c r="FR15" s="38">
        <v>0</v>
      </c>
      <c r="FS15" s="38">
        <v>0</v>
      </c>
      <c r="FT15" s="38">
        <v>0</v>
      </c>
      <c r="FU15" s="38">
        <v>0</v>
      </c>
      <c r="FV15" s="38">
        <v>0</v>
      </c>
      <c r="FW15" s="38">
        <v>0</v>
      </c>
      <c r="FX15" s="38">
        <v>0</v>
      </c>
      <c r="FY15" s="38">
        <v>0</v>
      </c>
      <c r="FZ15" s="38">
        <v>0</v>
      </c>
      <c r="GA15" s="38">
        <v>0</v>
      </c>
      <c r="GB15" s="38">
        <v>24931</v>
      </c>
      <c r="GC15" s="38">
        <v>24931</v>
      </c>
      <c r="GD15" s="38">
        <v>2.8220000000000001</v>
      </c>
      <c r="GF15" s="38">
        <v>0</v>
      </c>
      <c r="GG15" s="38">
        <v>0</v>
      </c>
      <c r="GH15" s="38">
        <v>0</v>
      </c>
      <c r="GI15" s="38">
        <v>0</v>
      </c>
      <c r="GJ15" s="38">
        <v>0</v>
      </c>
      <c r="GK15" s="38">
        <v>5022</v>
      </c>
      <c r="GL15" s="38">
        <v>2399</v>
      </c>
      <c r="GM15" s="38">
        <v>0</v>
      </c>
      <c r="GN15" s="38">
        <v>0</v>
      </c>
      <c r="GO15" s="38">
        <v>0</v>
      </c>
      <c r="GP15" s="38">
        <v>1493508</v>
      </c>
      <c r="GQ15" s="38">
        <v>1493508</v>
      </c>
      <c r="GR15" s="38">
        <v>0</v>
      </c>
      <c r="GS15" s="38">
        <v>0</v>
      </c>
      <c r="GT15" s="38">
        <v>0</v>
      </c>
      <c r="HB15" s="38">
        <v>261892303</v>
      </c>
      <c r="HC15" s="38">
        <v>5.0736000000000003E-2</v>
      </c>
      <c r="HD15" s="38">
        <v>18284</v>
      </c>
      <c r="HE15" s="38">
        <v>0</v>
      </c>
      <c r="HF15" s="38">
        <v>0</v>
      </c>
      <c r="HG15" s="38">
        <v>0</v>
      </c>
      <c r="HH15" s="38">
        <v>0</v>
      </c>
      <c r="HI15" s="38">
        <v>0</v>
      </c>
      <c r="HJ15" s="38">
        <v>0</v>
      </c>
      <c r="HK15" s="38">
        <v>0</v>
      </c>
      <c r="HL15" s="38">
        <v>0</v>
      </c>
      <c r="HM15" s="38">
        <v>0</v>
      </c>
      <c r="HN15" s="38">
        <v>0</v>
      </c>
      <c r="HO15" s="38">
        <v>0</v>
      </c>
      <c r="HP15" s="38">
        <v>0</v>
      </c>
      <c r="HQ15" s="38">
        <v>0</v>
      </c>
      <c r="HR15" s="38">
        <v>0</v>
      </c>
      <c r="HS15" s="38">
        <v>0</v>
      </c>
      <c r="HT15" s="38">
        <v>0</v>
      </c>
      <c r="HU15" s="38">
        <v>0</v>
      </c>
      <c r="HV15" s="38">
        <v>0</v>
      </c>
      <c r="HW15" s="38">
        <v>0</v>
      </c>
      <c r="HX15" s="38">
        <v>0</v>
      </c>
      <c r="HY15" s="38">
        <v>0</v>
      </c>
      <c r="HZ15" s="38">
        <v>0</v>
      </c>
      <c r="IA15" s="38">
        <v>0</v>
      </c>
      <c r="IB15" s="38">
        <v>0</v>
      </c>
      <c r="IC15" s="38">
        <v>0</v>
      </c>
      <c r="ID15" s="38">
        <v>0</v>
      </c>
      <c r="IE15" s="38">
        <v>0</v>
      </c>
      <c r="IF15" s="38">
        <v>0</v>
      </c>
      <c r="IG15" s="38">
        <v>0</v>
      </c>
      <c r="IH15" s="38">
        <v>14</v>
      </c>
      <c r="II15" s="38">
        <v>107.465</v>
      </c>
      <c r="IJ15" s="38">
        <v>0</v>
      </c>
      <c r="IK15" s="38">
        <v>0</v>
      </c>
      <c r="IL15" s="38">
        <v>0</v>
      </c>
      <c r="IM15" s="38">
        <v>0</v>
      </c>
      <c r="IN15" s="38">
        <v>0</v>
      </c>
      <c r="IO15" s="38">
        <v>0</v>
      </c>
      <c r="IP15" s="38">
        <v>0</v>
      </c>
      <c r="IQ15" s="38">
        <v>0</v>
      </c>
      <c r="IR15" s="38">
        <v>0</v>
      </c>
      <c r="IS15" s="38">
        <v>0</v>
      </c>
      <c r="IT15" s="38">
        <v>0</v>
      </c>
      <c r="IU15" s="38">
        <v>0</v>
      </c>
      <c r="IV15" s="38">
        <v>0</v>
      </c>
      <c r="IW15" s="38">
        <v>0</v>
      </c>
      <c r="IX15" s="38">
        <v>0</v>
      </c>
      <c r="IY15" s="38">
        <v>0</v>
      </c>
      <c r="IZ15" s="38">
        <v>0</v>
      </c>
      <c r="JA15" s="38">
        <v>0</v>
      </c>
    </row>
    <row r="16" spans="1:261" x14ac:dyDescent="0.2">
      <c r="A16" s="38">
        <v>161801</v>
      </c>
      <c r="B16" s="38">
        <v>27549</v>
      </c>
      <c r="C16" s="38">
        <v>35</v>
      </c>
      <c r="D16" s="38">
        <v>2020</v>
      </c>
      <c r="E16" s="38">
        <v>5393</v>
      </c>
      <c r="F16" s="38">
        <v>0</v>
      </c>
      <c r="G16" s="38">
        <v>211.12700000000001</v>
      </c>
      <c r="H16" s="38">
        <v>206.369</v>
      </c>
      <c r="I16" s="38">
        <v>206.369</v>
      </c>
      <c r="J16" s="38">
        <v>211.12700000000001</v>
      </c>
      <c r="K16" s="38">
        <v>0</v>
      </c>
      <c r="L16" s="38">
        <v>6544</v>
      </c>
      <c r="M16" s="38">
        <v>0</v>
      </c>
      <c r="N16" s="38">
        <v>0</v>
      </c>
      <c r="P16" s="38">
        <v>191.62700000000001</v>
      </c>
      <c r="Q16" s="38">
        <v>0</v>
      </c>
      <c r="R16" s="38">
        <v>49671</v>
      </c>
      <c r="S16" s="38">
        <v>259.20699999999999</v>
      </c>
      <c r="U16" s="38">
        <v>32198</v>
      </c>
      <c r="V16" s="38">
        <v>54.207000000000001</v>
      </c>
      <c r="W16" s="38">
        <v>35473</v>
      </c>
      <c r="X16" s="38">
        <v>35473</v>
      </c>
      <c r="Z16" s="38">
        <v>0</v>
      </c>
      <c r="AA16" s="38">
        <v>1</v>
      </c>
      <c r="AB16" s="38">
        <v>1</v>
      </c>
      <c r="AC16" s="38">
        <v>0</v>
      </c>
      <c r="AD16" s="38" t="s">
        <v>303</v>
      </c>
      <c r="AE16" s="38">
        <v>0</v>
      </c>
      <c r="AH16" s="38">
        <v>0</v>
      </c>
      <c r="AI16" s="38">
        <v>0</v>
      </c>
      <c r="AJ16" s="38">
        <v>5105</v>
      </c>
      <c r="AK16" s="38">
        <v>1</v>
      </c>
      <c r="AL16" s="38" t="s">
        <v>5</v>
      </c>
      <c r="AM16" s="38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2097553</v>
      </c>
      <c r="AX16" s="38">
        <v>2056227</v>
      </c>
      <c r="AY16" s="38">
        <v>1534953</v>
      </c>
      <c r="AZ16" s="38">
        <v>49671</v>
      </c>
      <c r="BA16" s="38">
        <v>0</v>
      </c>
      <c r="BB16" s="38">
        <v>2356</v>
      </c>
      <c r="BC16" s="38">
        <v>2356</v>
      </c>
      <c r="BD16" s="38">
        <v>3</v>
      </c>
      <c r="BE16" s="38">
        <v>0</v>
      </c>
      <c r="BF16" s="38">
        <v>1735322</v>
      </c>
      <c r="BG16" s="38">
        <v>0</v>
      </c>
      <c r="BH16" s="38">
        <v>0</v>
      </c>
      <c r="BI16" s="38">
        <v>0</v>
      </c>
      <c r="BJ16" s="38">
        <v>12</v>
      </c>
      <c r="BK16" s="38">
        <v>0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5393</v>
      </c>
      <c r="BR16" s="38">
        <v>1</v>
      </c>
      <c r="BS16" s="38">
        <v>0</v>
      </c>
      <c r="BT16" s="38">
        <v>0</v>
      </c>
      <c r="BU16" s="38">
        <v>0</v>
      </c>
      <c r="BV16" s="38">
        <v>0</v>
      </c>
      <c r="BW16" s="38">
        <v>0</v>
      </c>
      <c r="BX16" s="38">
        <v>0</v>
      </c>
      <c r="BY16" s="38">
        <v>0</v>
      </c>
      <c r="BZ16" s="38">
        <v>0</v>
      </c>
      <c r="CA16" s="38">
        <v>0</v>
      </c>
      <c r="CB16" s="38">
        <v>0</v>
      </c>
      <c r="CC16" s="38">
        <v>0</v>
      </c>
      <c r="CD16" s="38">
        <v>0</v>
      </c>
      <c r="CE16" s="38">
        <v>0</v>
      </c>
      <c r="CF16" s="38">
        <v>0</v>
      </c>
      <c r="CG16" s="38">
        <v>0</v>
      </c>
      <c r="CH16" s="38">
        <v>41326</v>
      </c>
      <c r="CI16" s="38">
        <v>0</v>
      </c>
      <c r="CJ16" s="38">
        <v>4</v>
      </c>
      <c r="CK16" s="38">
        <v>0</v>
      </c>
      <c r="CL16" s="38">
        <v>0</v>
      </c>
      <c r="CN16" s="38">
        <v>0</v>
      </c>
      <c r="CO16" s="38">
        <v>1</v>
      </c>
      <c r="CP16" s="38">
        <v>0</v>
      </c>
      <c r="CQ16" s="38">
        <v>0</v>
      </c>
      <c r="CR16" s="38">
        <v>192.73699999999999</v>
      </c>
      <c r="CS16" s="38">
        <v>0</v>
      </c>
      <c r="CT16" s="38">
        <v>0</v>
      </c>
      <c r="CU16" s="38">
        <v>0</v>
      </c>
      <c r="CV16" s="38">
        <v>0</v>
      </c>
      <c r="CW16" s="38">
        <v>0</v>
      </c>
      <c r="CX16" s="38">
        <v>0</v>
      </c>
      <c r="CY16" s="38">
        <v>0</v>
      </c>
      <c r="CZ16" s="38">
        <v>0</v>
      </c>
      <c r="DA16" s="38">
        <v>1</v>
      </c>
      <c r="DB16" s="38">
        <v>1350479</v>
      </c>
      <c r="DC16" s="38">
        <v>0</v>
      </c>
      <c r="DD16" s="38">
        <v>0</v>
      </c>
      <c r="DE16" s="38">
        <v>292085</v>
      </c>
      <c r="DF16" s="38">
        <v>292085</v>
      </c>
      <c r="DG16" s="38">
        <v>223.17</v>
      </c>
      <c r="DH16" s="38">
        <v>0</v>
      </c>
      <c r="DI16" s="38">
        <v>0</v>
      </c>
      <c r="DK16" s="38">
        <v>5393</v>
      </c>
      <c r="DL16" s="38">
        <v>0</v>
      </c>
      <c r="DM16" s="38">
        <v>102609</v>
      </c>
      <c r="DN16" s="38">
        <v>0</v>
      </c>
      <c r="DO16" s="38">
        <v>0</v>
      </c>
      <c r="DP16" s="38">
        <v>0</v>
      </c>
      <c r="DQ16" s="38">
        <v>0</v>
      </c>
      <c r="DR16" s="38">
        <v>0</v>
      </c>
      <c r="DS16" s="38">
        <v>0</v>
      </c>
      <c r="DT16" s="38">
        <v>0</v>
      </c>
      <c r="DU16" s="38">
        <v>0</v>
      </c>
      <c r="DV16" s="38">
        <v>0</v>
      </c>
      <c r="DW16" s="38">
        <v>0</v>
      </c>
      <c r="DX16" s="38">
        <v>0</v>
      </c>
      <c r="DY16" s="38">
        <v>0</v>
      </c>
      <c r="DZ16" s="38">
        <v>0</v>
      </c>
      <c r="EA16" s="38">
        <v>0</v>
      </c>
      <c r="EB16" s="38">
        <v>0</v>
      </c>
      <c r="EC16" s="38">
        <v>0.45800000000000002</v>
      </c>
      <c r="ED16" s="38">
        <v>3297</v>
      </c>
      <c r="EE16" s="38">
        <v>0</v>
      </c>
      <c r="EF16" s="38">
        <v>0</v>
      </c>
      <c r="EG16" s="38">
        <v>0</v>
      </c>
      <c r="EH16" s="38">
        <v>99312</v>
      </c>
      <c r="EI16" s="38">
        <v>0</v>
      </c>
      <c r="EJ16" s="38">
        <v>0</v>
      </c>
      <c r="EK16" s="38">
        <v>4.3070000000000004</v>
      </c>
      <c r="EL16" s="38">
        <v>0</v>
      </c>
      <c r="EM16" s="38">
        <v>0</v>
      </c>
      <c r="EN16" s="38">
        <v>0.45100000000000001</v>
      </c>
      <c r="EO16" s="38">
        <v>0</v>
      </c>
      <c r="EP16" s="38">
        <v>0</v>
      </c>
      <c r="EQ16" s="38">
        <v>4.758</v>
      </c>
      <c r="ER16" s="38">
        <v>0</v>
      </c>
      <c r="ES16" s="38">
        <v>15.176</v>
      </c>
      <c r="ET16" s="38">
        <v>0</v>
      </c>
      <c r="EU16" s="38">
        <v>49671</v>
      </c>
      <c r="EV16" s="38">
        <v>0</v>
      </c>
      <c r="EW16" s="38">
        <v>0</v>
      </c>
      <c r="EX16" s="38">
        <v>0</v>
      </c>
      <c r="EZ16" s="38">
        <v>1733331</v>
      </c>
      <c r="FA16" s="38">
        <v>0</v>
      </c>
      <c r="FB16" s="38">
        <v>1783002</v>
      </c>
      <c r="FC16" s="38">
        <v>0.97325799999999996</v>
      </c>
      <c r="FD16" s="38">
        <v>0</v>
      </c>
      <c r="FE16" s="38">
        <v>262846</v>
      </c>
      <c r="FF16" s="38">
        <v>60050</v>
      </c>
      <c r="FG16" s="38">
        <v>6.0937999999999999E-2</v>
      </c>
      <c r="FH16" s="38">
        <v>5.5286000000000002E-2</v>
      </c>
      <c r="FI16" s="38">
        <v>0</v>
      </c>
      <c r="FJ16" s="38">
        <v>0</v>
      </c>
      <c r="FK16" s="38">
        <v>339.95499999999998</v>
      </c>
      <c r="FL16" s="38">
        <v>2147224</v>
      </c>
      <c r="FM16" s="38">
        <v>0</v>
      </c>
      <c r="FN16" s="38">
        <v>0</v>
      </c>
      <c r="FO16" s="38">
        <v>0</v>
      </c>
      <c r="FP16" s="38">
        <v>0</v>
      </c>
      <c r="FQ16" s="38">
        <v>0</v>
      </c>
      <c r="FR16" s="38">
        <v>0</v>
      </c>
      <c r="FS16" s="38">
        <v>0</v>
      </c>
      <c r="FT16" s="38">
        <v>0</v>
      </c>
      <c r="FU16" s="38">
        <v>0</v>
      </c>
      <c r="FV16" s="38">
        <v>0</v>
      </c>
      <c r="FW16" s="38">
        <v>0</v>
      </c>
      <c r="FX16" s="38">
        <v>0</v>
      </c>
      <c r="FY16" s="38">
        <v>0</v>
      </c>
      <c r="FZ16" s="38">
        <v>0</v>
      </c>
      <c r="GA16" s="38">
        <v>0</v>
      </c>
      <c r="GB16" s="38">
        <v>0</v>
      </c>
      <c r="GC16" s="38">
        <v>0</v>
      </c>
      <c r="GD16" s="38">
        <v>0</v>
      </c>
      <c r="GF16" s="38">
        <v>0</v>
      </c>
      <c r="GG16" s="38">
        <v>0</v>
      </c>
      <c r="GH16" s="38">
        <v>0</v>
      </c>
      <c r="GI16" s="38">
        <v>0</v>
      </c>
      <c r="GJ16" s="38">
        <v>0</v>
      </c>
      <c r="GK16" s="38">
        <v>4957</v>
      </c>
      <c r="GL16" s="38">
        <v>5949</v>
      </c>
      <c r="GM16" s="38">
        <v>0</v>
      </c>
      <c r="GN16" s="38">
        <v>0</v>
      </c>
      <c r="GO16" s="38">
        <v>0</v>
      </c>
      <c r="GP16" s="38">
        <v>2105898</v>
      </c>
      <c r="GQ16" s="38">
        <v>2105898</v>
      </c>
      <c r="GR16" s="38">
        <v>0</v>
      </c>
      <c r="GS16" s="38">
        <v>0</v>
      </c>
      <c r="GT16" s="38">
        <v>0</v>
      </c>
      <c r="HB16" s="38">
        <v>261892303</v>
      </c>
      <c r="HC16" s="38">
        <v>5.0736000000000003E-2</v>
      </c>
      <c r="HD16" s="38">
        <v>41326</v>
      </c>
      <c r="HE16" s="38">
        <v>0</v>
      </c>
      <c r="HF16" s="38">
        <v>0</v>
      </c>
      <c r="HG16" s="38">
        <v>0</v>
      </c>
      <c r="HH16" s="38">
        <v>0</v>
      </c>
      <c r="HI16" s="38">
        <v>0</v>
      </c>
      <c r="HJ16" s="38">
        <v>0</v>
      </c>
      <c r="HK16" s="38">
        <v>0</v>
      </c>
      <c r="HL16" s="38">
        <v>0</v>
      </c>
      <c r="HM16" s="38">
        <v>0</v>
      </c>
      <c r="HN16" s="38">
        <v>0</v>
      </c>
      <c r="HO16" s="38">
        <v>0</v>
      </c>
      <c r="HP16" s="38">
        <v>0</v>
      </c>
      <c r="HQ16" s="38">
        <v>0</v>
      </c>
      <c r="HR16" s="38">
        <v>0</v>
      </c>
      <c r="HS16" s="38">
        <v>0</v>
      </c>
      <c r="HT16" s="38">
        <v>0</v>
      </c>
      <c r="HU16" s="38">
        <v>0</v>
      </c>
      <c r="HV16" s="38">
        <v>0</v>
      </c>
      <c r="HW16" s="38">
        <v>0</v>
      </c>
      <c r="HX16" s="38">
        <v>0</v>
      </c>
      <c r="HY16" s="38">
        <v>0</v>
      </c>
      <c r="HZ16" s="38">
        <v>0</v>
      </c>
      <c r="IA16" s="38">
        <v>0</v>
      </c>
      <c r="IB16" s="38">
        <v>0</v>
      </c>
      <c r="IC16" s="38">
        <v>0</v>
      </c>
      <c r="ID16" s="38">
        <v>0</v>
      </c>
      <c r="IE16" s="38">
        <v>0</v>
      </c>
      <c r="IF16" s="38">
        <v>0</v>
      </c>
      <c r="IG16" s="38">
        <v>0</v>
      </c>
      <c r="IH16" s="38">
        <v>166</v>
      </c>
      <c r="II16" s="38">
        <v>0</v>
      </c>
      <c r="IJ16" s="38">
        <v>0</v>
      </c>
      <c r="IK16" s="38">
        <v>0</v>
      </c>
      <c r="IL16" s="38">
        <v>0</v>
      </c>
      <c r="IM16" s="38">
        <v>0</v>
      </c>
      <c r="IN16" s="38">
        <v>0</v>
      </c>
      <c r="IO16" s="38">
        <v>0</v>
      </c>
      <c r="IP16" s="38">
        <v>0</v>
      </c>
      <c r="IQ16" s="38">
        <v>0</v>
      </c>
      <c r="IR16" s="38">
        <v>0</v>
      </c>
      <c r="IS16" s="38">
        <v>0</v>
      </c>
      <c r="IT16" s="38">
        <v>0</v>
      </c>
      <c r="IU16" s="38">
        <v>0</v>
      </c>
      <c r="IV16" s="38">
        <v>0</v>
      </c>
      <c r="IW16" s="38">
        <v>0</v>
      </c>
      <c r="IX16" s="38">
        <v>0</v>
      </c>
      <c r="IY16" s="38">
        <v>0</v>
      </c>
      <c r="IZ16" s="38">
        <v>0</v>
      </c>
      <c r="JA16" s="38">
        <v>0</v>
      </c>
    </row>
    <row r="17" spans="1:261" x14ac:dyDescent="0.2">
      <c r="A17" s="38">
        <v>170801</v>
      </c>
      <c r="B17" s="38">
        <v>27549</v>
      </c>
      <c r="C17" s="38">
        <v>35</v>
      </c>
      <c r="D17" s="38">
        <v>2020</v>
      </c>
      <c r="E17" s="38">
        <v>5393</v>
      </c>
      <c r="F17" s="38">
        <v>0</v>
      </c>
      <c r="G17" s="38">
        <v>443.29</v>
      </c>
      <c r="H17" s="38">
        <v>435.10700000000003</v>
      </c>
      <c r="I17" s="38">
        <v>435.10700000000003</v>
      </c>
      <c r="J17" s="38">
        <v>443.29</v>
      </c>
      <c r="K17" s="38">
        <v>0</v>
      </c>
      <c r="L17" s="38">
        <v>6544</v>
      </c>
      <c r="M17" s="38">
        <v>0</v>
      </c>
      <c r="N17" s="38">
        <v>0</v>
      </c>
      <c r="P17" s="38">
        <v>374.01299999999998</v>
      </c>
      <c r="Q17" s="38">
        <v>0</v>
      </c>
      <c r="R17" s="38">
        <v>96947</v>
      </c>
      <c r="S17" s="38">
        <v>259.20699999999999</v>
      </c>
      <c r="U17" s="38">
        <v>62842</v>
      </c>
      <c r="V17" s="38">
        <v>95.986999999999995</v>
      </c>
      <c r="W17" s="38">
        <v>62814</v>
      </c>
      <c r="X17" s="38">
        <v>62814</v>
      </c>
      <c r="Z17" s="38">
        <v>0</v>
      </c>
      <c r="AA17" s="38">
        <v>1</v>
      </c>
      <c r="AB17" s="38">
        <v>1</v>
      </c>
      <c r="AC17" s="38">
        <v>0</v>
      </c>
      <c r="AD17" s="38" t="s">
        <v>303</v>
      </c>
      <c r="AE17" s="38">
        <v>0</v>
      </c>
      <c r="AH17" s="38">
        <v>0</v>
      </c>
      <c r="AI17" s="38">
        <v>0</v>
      </c>
      <c r="AJ17" s="38">
        <v>5105</v>
      </c>
      <c r="AK17" s="38">
        <v>1</v>
      </c>
      <c r="AL17" s="38" t="s">
        <v>69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-19185</v>
      </c>
      <c r="AW17" s="38">
        <v>4592934</v>
      </c>
      <c r="AX17" s="38">
        <v>4493705</v>
      </c>
      <c r="AY17" s="38">
        <v>3301753</v>
      </c>
      <c r="AZ17" s="38">
        <v>96947</v>
      </c>
      <c r="BA17" s="38">
        <v>24.917000000000002</v>
      </c>
      <c r="BB17" s="38">
        <v>0</v>
      </c>
      <c r="BC17" s="38">
        <v>0</v>
      </c>
      <c r="BD17" s="38">
        <v>0</v>
      </c>
      <c r="BE17" s="38">
        <v>0</v>
      </c>
      <c r="BF17" s="38">
        <v>3650217</v>
      </c>
      <c r="BG17" s="38">
        <v>0</v>
      </c>
      <c r="BH17" s="38">
        <v>0</v>
      </c>
      <c r="BI17" s="38">
        <v>0</v>
      </c>
      <c r="BJ17" s="38">
        <v>12</v>
      </c>
      <c r="BK17" s="38">
        <v>0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5393</v>
      </c>
      <c r="BR17" s="38">
        <v>1</v>
      </c>
      <c r="BS17" s="38">
        <v>0</v>
      </c>
      <c r="BT17" s="38">
        <v>0</v>
      </c>
      <c r="BU17" s="38">
        <v>0</v>
      </c>
      <c r="BV17" s="38">
        <v>0</v>
      </c>
      <c r="BW17" s="38">
        <v>0</v>
      </c>
      <c r="BX17" s="38">
        <v>0</v>
      </c>
      <c r="BY17" s="38">
        <v>0</v>
      </c>
      <c r="BZ17" s="38">
        <v>0</v>
      </c>
      <c r="CA17" s="38">
        <v>0</v>
      </c>
      <c r="CB17" s="38">
        <v>0</v>
      </c>
      <c r="CC17" s="38">
        <v>0</v>
      </c>
      <c r="CD17" s="38">
        <v>0</v>
      </c>
      <c r="CE17" s="38">
        <v>0</v>
      </c>
      <c r="CF17" s="38">
        <v>0</v>
      </c>
      <c r="CG17" s="38">
        <v>0</v>
      </c>
      <c r="CH17" s="38">
        <v>99229</v>
      </c>
      <c r="CI17" s="38">
        <v>0</v>
      </c>
      <c r="CJ17" s="38">
        <v>4</v>
      </c>
      <c r="CK17" s="38">
        <v>0</v>
      </c>
      <c r="CL17" s="38">
        <v>0</v>
      </c>
      <c r="CN17" s="38">
        <v>0</v>
      </c>
      <c r="CO17" s="38">
        <v>1</v>
      </c>
      <c r="CP17" s="38">
        <v>0</v>
      </c>
      <c r="CQ17" s="38">
        <v>0</v>
      </c>
      <c r="CR17" s="38">
        <v>373.00299999999999</v>
      </c>
      <c r="CS17" s="38">
        <v>0</v>
      </c>
      <c r="CT17" s="38">
        <v>0</v>
      </c>
      <c r="CU17" s="38">
        <v>0</v>
      </c>
      <c r="CV17" s="38">
        <v>0</v>
      </c>
      <c r="CW17" s="38">
        <v>0</v>
      </c>
      <c r="CX17" s="38">
        <v>0</v>
      </c>
      <c r="CY17" s="38">
        <v>0</v>
      </c>
      <c r="CZ17" s="38">
        <v>0</v>
      </c>
      <c r="DA17" s="38">
        <v>1</v>
      </c>
      <c r="DB17" s="38">
        <v>2847340</v>
      </c>
      <c r="DC17" s="38">
        <v>0</v>
      </c>
      <c r="DD17" s="38">
        <v>0</v>
      </c>
      <c r="DE17" s="38">
        <v>566488</v>
      </c>
      <c r="DF17" s="38">
        <v>566488</v>
      </c>
      <c r="DG17" s="38">
        <v>432.83</v>
      </c>
      <c r="DH17" s="38">
        <v>0</v>
      </c>
      <c r="DI17" s="38">
        <v>0</v>
      </c>
      <c r="DK17" s="38">
        <v>5393</v>
      </c>
      <c r="DL17" s="38">
        <v>0</v>
      </c>
      <c r="DM17" s="38">
        <v>273870</v>
      </c>
      <c r="DN17" s="38">
        <v>0</v>
      </c>
      <c r="DO17" s="38">
        <v>0</v>
      </c>
      <c r="DP17" s="38">
        <v>0</v>
      </c>
      <c r="DQ17" s="38">
        <v>0</v>
      </c>
      <c r="DR17" s="38">
        <v>0</v>
      </c>
      <c r="DS17" s="38">
        <v>0</v>
      </c>
      <c r="DT17" s="38">
        <v>0</v>
      </c>
      <c r="DU17" s="38">
        <v>0</v>
      </c>
      <c r="DV17" s="38">
        <v>0</v>
      </c>
      <c r="DW17" s="38">
        <v>0</v>
      </c>
      <c r="DX17" s="38">
        <v>0</v>
      </c>
      <c r="DY17" s="38">
        <v>0</v>
      </c>
      <c r="DZ17" s="38">
        <v>0</v>
      </c>
      <c r="EA17" s="38">
        <v>0</v>
      </c>
      <c r="EB17" s="38">
        <v>0</v>
      </c>
      <c r="EC17" s="38">
        <v>14.904999999999999</v>
      </c>
      <c r="ED17" s="38">
        <v>107292</v>
      </c>
      <c r="EE17" s="38">
        <v>0</v>
      </c>
      <c r="EF17" s="38">
        <v>0</v>
      </c>
      <c r="EG17" s="38">
        <v>0</v>
      </c>
      <c r="EH17" s="38">
        <v>166578</v>
      </c>
      <c r="EI17" s="38">
        <v>0</v>
      </c>
      <c r="EJ17" s="38">
        <v>0</v>
      </c>
      <c r="EK17" s="38">
        <v>7.73</v>
      </c>
      <c r="EL17" s="38">
        <v>0</v>
      </c>
      <c r="EM17" s="38">
        <v>0</v>
      </c>
      <c r="EN17" s="38">
        <v>0.45300000000000001</v>
      </c>
      <c r="EO17" s="38">
        <v>0</v>
      </c>
      <c r="EP17" s="38">
        <v>0</v>
      </c>
      <c r="EQ17" s="38">
        <v>8.1829999999999998</v>
      </c>
      <c r="ER17" s="38">
        <v>0</v>
      </c>
      <c r="ES17" s="38">
        <v>25.454999999999998</v>
      </c>
      <c r="ET17" s="38">
        <v>12459</v>
      </c>
      <c r="EU17" s="38">
        <v>96947</v>
      </c>
      <c r="EV17" s="38">
        <v>0</v>
      </c>
      <c r="EW17" s="38">
        <v>0</v>
      </c>
      <c r="EX17" s="38">
        <v>0</v>
      </c>
      <c r="EZ17" s="38">
        <v>3814501</v>
      </c>
      <c r="FA17" s="38">
        <v>0</v>
      </c>
      <c r="FB17" s="38">
        <v>3911448</v>
      </c>
      <c r="FC17" s="38">
        <v>0.97325799999999996</v>
      </c>
      <c r="FD17" s="38">
        <v>0</v>
      </c>
      <c r="FE17" s="38">
        <v>552891</v>
      </c>
      <c r="FF17" s="38">
        <v>126313</v>
      </c>
      <c r="FG17" s="38">
        <v>6.0937999999999999E-2</v>
      </c>
      <c r="FH17" s="38">
        <v>5.5286000000000002E-2</v>
      </c>
      <c r="FI17" s="38">
        <v>0</v>
      </c>
      <c r="FJ17" s="38">
        <v>0</v>
      </c>
      <c r="FK17" s="38">
        <v>715.08900000000006</v>
      </c>
      <c r="FL17" s="38">
        <v>4689881</v>
      </c>
      <c r="FM17" s="38">
        <v>0</v>
      </c>
      <c r="FN17" s="38">
        <v>0</v>
      </c>
      <c r="FO17" s="38">
        <v>160936</v>
      </c>
      <c r="FP17" s="38">
        <v>0</v>
      </c>
      <c r="FQ17" s="38">
        <v>160936</v>
      </c>
      <c r="FR17" s="38">
        <v>160936</v>
      </c>
      <c r="FS17" s="38">
        <v>0</v>
      </c>
      <c r="FT17" s="38">
        <v>0</v>
      </c>
      <c r="FU17" s="38">
        <v>0</v>
      </c>
      <c r="FV17" s="38">
        <v>0</v>
      </c>
      <c r="FW17" s="38">
        <v>0</v>
      </c>
      <c r="FX17" s="38">
        <v>0</v>
      </c>
      <c r="FY17" s="38">
        <v>0</v>
      </c>
      <c r="FZ17" s="38">
        <v>0</v>
      </c>
      <c r="GA17" s="38">
        <v>0</v>
      </c>
      <c r="GB17" s="38">
        <v>0</v>
      </c>
      <c r="GC17" s="38">
        <v>0</v>
      </c>
      <c r="GD17" s="38">
        <v>0</v>
      </c>
      <c r="GF17" s="38">
        <v>0</v>
      </c>
      <c r="GG17" s="38">
        <v>0</v>
      </c>
      <c r="GH17" s="38">
        <v>0</v>
      </c>
      <c r="GI17" s="38">
        <v>0</v>
      </c>
      <c r="GJ17" s="38">
        <v>0</v>
      </c>
      <c r="GK17" s="38">
        <v>5116</v>
      </c>
      <c r="GL17" s="38">
        <v>11276</v>
      </c>
      <c r="GM17" s="38">
        <v>0</v>
      </c>
      <c r="GN17" s="38">
        <v>43177</v>
      </c>
      <c r="GO17" s="38">
        <v>0</v>
      </c>
      <c r="GP17" s="38">
        <v>4590652</v>
      </c>
      <c r="GQ17" s="38">
        <v>4590652</v>
      </c>
      <c r="GR17" s="38">
        <v>0</v>
      </c>
      <c r="GS17" s="38">
        <v>0</v>
      </c>
      <c r="GT17" s="38">
        <v>0</v>
      </c>
      <c r="HB17" s="38">
        <v>261892303</v>
      </c>
      <c r="HC17" s="38">
        <v>5.0736000000000003E-2</v>
      </c>
      <c r="HD17" s="38">
        <v>86770</v>
      </c>
      <c r="HE17" s="38">
        <v>0</v>
      </c>
      <c r="HF17" s="38">
        <v>0</v>
      </c>
      <c r="HG17" s="38">
        <v>0</v>
      </c>
      <c r="HH17" s="38">
        <v>0</v>
      </c>
      <c r="HI17" s="38">
        <v>0</v>
      </c>
      <c r="HJ17" s="38">
        <v>0</v>
      </c>
      <c r="HK17" s="38">
        <v>0</v>
      </c>
      <c r="HL17" s="38">
        <v>0</v>
      </c>
      <c r="HM17" s="38">
        <v>0</v>
      </c>
      <c r="HN17" s="38">
        <v>0</v>
      </c>
      <c r="HO17" s="38">
        <v>0</v>
      </c>
      <c r="HP17" s="38">
        <v>0</v>
      </c>
      <c r="HQ17" s="38">
        <v>0</v>
      </c>
      <c r="HR17" s="38">
        <v>0</v>
      </c>
      <c r="HS17" s="38">
        <v>0</v>
      </c>
      <c r="HT17" s="38">
        <v>0</v>
      </c>
      <c r="HU17" s="38">
        <v>0</v>
      </c>
      <c r="HV17" s="38">
        <v>0</v>
      </c>
      <c r="HW17" s="38">
        <v>0</v>
      </c>
      <c r="HX17" s="38">
        <v>0</v>
      </c>
      <c r="HY17" s="38">
        <v>0</v>
      </c>
      <c r="HZ17" s="38">
        <v>0</v>
      </c>
      <c r="IA17" s="38">
        <v>0</v>
      </c>
      <c r="IB17" s="38">
        <v>0</v>
      </c>
      <c r="IC17" s="38">
        <v>0</v>
      </c>
      <c r="ID17" s="38">
        <v>0</v>
      </c>
      <c r="IE17" s="38">
        <v>0</v>
      </c>
      <c r="IF17" s="38">
        <v>0</v>
      </c>
      <c r="IG17" s="38">
        <v>0</v>
      </c>
      <c r="IH17" s="38">
        <v>270</v>
      </c>
      <c r="II17" s="38">
        <v>0</v>
      </c>
      <c r="IJ17" s="38">
        <v>0</v>
      </c>
      <c r="IK17" s="38">
        <v>0</v>
      </c>
      <c r="IL17" s="38">
        <v>0</v>
      </c>
      <c r="IM17" s="38">
        <v>0</v>
      </c>
      <c r="IN17" s="38">
        <v>0</v>
      </c>
      <c r="IO17" s="38">
        <v>0</v>
      </c>
      <c r="IP17" s="38">
        <v>0</v>
      </c>
      <c r="IQ17" s="38">
        <v>0</v>
      </c>
      <c r="IR17" s="38">
        <v>0</v>
      </c>
      <c r="IS17" s="38">
        <v>0</v>
      </c>
      <c r="IT17" s="38">
        <v>0</v>
      </c>
      <c r="IU17" s="38">
        <v>0</v>
      </c>
      <c r="IV17" s="38">
        <v>0</v>
      </c>
      <c r="IW17" s="38">
        <v>0</v>
      </c>
      <c r="IX17" s="38">
        <v>0</v>
      </c>
      <c r="IY17" s="38">
        <v>0</v>
      </c>
      <c r="IZ17" s="38">
        <v>0</v>
      </c>
      <c r="JA17" s="38">
        <v>0</v>
      </c>
    </row>
    <row r="18" spans="1:261" x14ac:dyDescent="0.2">
      <c r="A18" s="38">
        <v>174801</v>
      </c>
      <c r="B18" s="38">
        <v>27549</v>
      </c>
      <c r="C18" s="38">
        <v>35</v>
      </c>
      <c r="D18" s="38">
        <v>2020</v>
      </c>
      <c r="E18" s="38">
        <v>5393</v>
      </c>
      <c r="F18" s="38">
        <v>0</v>
      </c>
      <c r="G18" s="38">
        <v>249.92699999999999</v>
      </c>
      <c r="H18" s="38">
        <v>247.226</v>
      </c>
      <c r="I18" s="38">
        <v>247.226</v>
      </c>
      <c r="J18" s="38">
        <v>249.92699999999999</v>
      </c>
      <c r="K18" s="38">
        <v>0</v>
      </c>
      <c r="L18" s="38">
        <v>6544</v>
      </c>
      <c r="M18" s="38">
        <v>0</v>
      </c>
      <c r="N18" s="38">
        <v>0</v>
      </c>
      <c r="P18" s="38">
        <v>249.80500000000001</v>
      </c>
      <c r="Q18" s="38">
        <v>0</v>
      </c>
      <c r="R18" s="38">
        <v>64751</v>
      </c>
      <c r="S18" s="38">
        <v>259.20699999999999</v>
      </c>
      <c r="U18" s="38">
        <v>41970</v>
      </c>
      <c r="V18" s="38">
        <v>7.93</v>
      </c>
      <c r="W18" s="38">
        <v>5189</v>
      </c>
      <c r="X18" s="38">
        <v>5189</v>
      </c>
      <c r="Z18" s="38">
        <v>0</v>
      </c>
      <c r="AA18" s="38">
        <v>1</v>
      </c>
      <c r="AB18" s="38">
        <v>1</v>
      </c>
      <c r="AC18" s="38">
        <v>0</v>
      </c>
      <c r="AD18" s="38" t="s">
        <v>303</v>
      </c>
      <c r="AE18" s="38">
        <v>0</v>
      </c>
      <c r="AH18" s="38">
        <v>0</v>
      </c>
      <c r="AI18" s="38">
        <v>0</v>
      </c>
      <c r="AJ18" s="38">
        <v>5105</v>
      </c>
      <c r="AK18" s="38">
        <v>1</v>
      </c>
      <c r="AL18" s="38" t="s">
        <v>349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2023484</v>
      </c>
      <c r="AX18" s="38">
        <v>1974563</v>
      </c>
      <c r="AY18" s="38">
        <v>1408522</v>
      </c>
      <c r="AZ18" s="38">
        <v>64751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1680455</v>
      </c>
      <c r="BG18" s="38">
        <v>0</v>
      </c>
      <c r="BH18" s="38">
        <v>0</v>
      </c>
      <c r="BI18" s="38">
        <v>0</v>
      </c>
      <c r="BJ18" s="38">
        <v>12</v>
      </c>
      <c r="BK18" s="38">
        <v>0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5393</v>
      </c>
      <c r="BR18" s="38">
        <v>1</v>
      </c>
      <c r="BS18" s="38">
        <v>0</v>
      </c>
      <c r="BT18" s="38">
        <v>0</v>
      </c>
      <c r="BU18" s="38">
        <v>0</v>
      </c>
      <c r="BV18" s="38">
        <v>0</v>
      </c>
      <c r="BW18" s="38">
        <v>0</v>
      </c>
      <c r="BX18" s="38">
        <v>0</v>
      </c>
      <c r="BY18" s="38">
        <v>0</v>
      </c>
      <c r="BZ18" s="38">
        <v>0</v>
      </c>
      <c r="CA18" s="38">
        <v>0</v>
      </c>
      <c r="CB18" s="38">
        <v>0</v>
      </c>
      <c r="CC18" s="38">
        <v>0</v>
      </c>
      <c r="CD18" s="38">
        <v>0</v>
      </c>
      <c r="CE18" s="38">
        <v>0</v>
      </c>
      <c r="CF18" s="38">
        <v>0</v>
      </c>
      <c r="CG18" s="38">
        <v>0</v>
      </c>
      <c r="CH18" s="38">
        <v>48921</v>
      </c>
      <c r="CI18" s="38">
        <v>0</v>
      </c>
      <c r="CJ18" s="38">
        <v>4</v>
      </c>
      <c r="CK18" s="38">
        <v>0</v>
      </c>
      <c r="CL18" s="38">
        <v>0</v>
      </c>
      <c r="CN18" s="38">
        <v>0</v>
      </c>
      <c r="CO18" s="38">
        <v>1</v>
      </c>
      <c r="CP18" s="38">
        <v>0</v>
      </c>
      <c r="CQ18" s="38">
        <v>0</v>
      </c>
      <c r="CR18" s="38">
        <v>249.501</v>
      </c>
      <c r="CS18" s="38">
        <v>0</v>
      </c>
      <c r="CT18" s="38">
        <v>0</v>
      </c>
      <c r="CU18" s="38">
        <v>0</v>
      </c>
      <c r="CV18" s="38">
        <v>0</v>
      </c>
      <c r="CW18" s="38">
        <v>0</v>
      </c>
      <c r="CX18" s="38">
        <v>0</v>
      </c>
      <c r="CY18" s="38">
        <v>0</v>
      </c>
      <c r="CZ18" s="38">
        <v>0</v>
      </c>
      <c r="DA18" s="38">
        <v>1</v>
      </c>
      <c r="DB18" s="38">
        <v>1617847</v>
      </c>
      <c r="DC18" s="38">
        <v>0</v>
      </c>
      <c r="DD18" s="38">
        <v>0</v>
      </c>
      <c r="DE18" s="38">
        <v>22250</v>
      </c>
      <c r="DF18" s="38">
        <v>22250</v>
      </c>
      <c r="DG18" s="38">
        <v>17</v>
      </c>
      <c r="DH18" s="38">
        <v>0</v>
      </c>
      <c r="DI18" s="38">
        <v>0</v>
      </c>
      <c r="DK18" s="38">
        <v>5393</v>
      </c>
      <c r="DL18" s="38">
        <v>0</v>
      </c>
      <c r="DM18" s="38">
        <v>81342</v>
      </c>
      <c r="DN18" s="38">
        <v>0</v>
      </c>
      <c r="DO18" s="38">
        <v>0</v>
      </c>
      <c r="DP18" s="38">
        <v>0</v>
      </c>
      <c r="DQ18" s="38">
        <v>0</v>
      </c>
      <c r="DR18" s="38">
        <v>0</v>
      </c>
      <c r="DS18" s="38">
        <v>0</v>
      </c>
      <c r="DT18" s="38">
        <v>0</v>
      </c>
      <c r="DU18" s="38">
        <v>0</v>
      </c>
      <c r="DV18" s="38">
        <v>0</v>
      </c>
      <c r="DW18" s="38">
        <v>0</v>
      </c>
      <c r="DX18" s="38">
        <v>0</v>
      </c>
      <c r="DY18" s="38">
        <v>0</v>
      </c>
      <c r="DZ18" s="38">
        <v>0</v>
      </c>
      <c r="EA18" s="38">
        <v>0</v>
      </c>
      <c r="EB18" s="38">
        <v>0</v>
      </c>
      <c r="EC18" s="38">
        <v>2.97</v>
      </c>
      <c r="ED18" s="38">
        <v>21379</v>
      </c>
      <c r="EE18" s="38">
        <v>0</v>
      </c>
      <c r="EF18" s="38">
        <v>0</v>
      </c>
      <c r="EG18" s="38">
        <v>0</v>
      </c>
      <c r="EH18" s="38">
        <v>59963</v>
      </c>
      <c r="EI18" s="38">
        <v>0</v>
      </c>
      <c r="EJ18" s="38">
        <v>0</v>
      </c>
      <c r="EK18" s="38">
        <v>2.1709999999999998</v>
      </c>
      <c r="EL18" s="38">
        <v>0</v>
      </c>
      <c r="EM18" s="38">
        <v>0</v>
      </c>
      <c r="EN18" s="38">
        <v>0.53</v>
      </c>
      <c r="EO18" s="38">
        <v>0</v>
      </c>
      <c r="EP18" s="38">
        <v>0</v>
      </c>
      <c r="EQ18" s="38">
        <v>2.7010000000000001</v>
      </c>
      <c r="ER18" s="38">
        <v>0</v>
      </c>
      <c r="ES18" s="38">
        <v>9.1630000000000003</v>
      </c>
      <c r="ET18" s="38">
        <v>0</v>
      </c>
      <c r="EU18" s="38">
        <v>64751</v>
      </c>
      <c r="EV18" s="38">
        <v>0</v>
      </c>
      <c r="EW18" s="38">
        <v>0</v>
      </c>
      <c r="EX18" s="38">
        <v>0</v>
      </c>
      <c r="EZ18" s="38">
        <v>1661877</v>
      </c>
      <c r="FA18" s="38">
        <v>0</v>
      </c>
      <c r="FB18" s="38">
        <v>1726628</v>
      </c>
      <c r="FC18" s="38">
        <v>0.97325799999999996</v>
      </c>
      <c r="FD18" s="38">
        <v>0</v>
      </c>
      <c r="FE18" s="38">
        <v>254535</v>
      </c>
      <c r="FF18" s="38">
        <v>58151</v>
      </c>
      <c r="FG18" s="38">
        <v>6.0937999999999999E-2</v>
      </c>
      <c r="FH18" s="38">
        <v>5.5286000000000002E-2</v>
      </c>
      <c r="FI18" s="38">
        <v>0</v>
      </c>
      <c r="FJ18" s="38">
        <v>0</v>
      </c>
      <c r="FK18" s="38">
        <v>329.20600000000002</v>
      </c>
      <c r="FL18" s="38">
        <v>2088235</v>
      </c>
      <c r="FM18" s="38">
        <v>0</v>
      </c>
      <c r="FN18" s="38">
        <v>0</v>
      </c>
      <c r="FO18" s="38">
        <v>0</v>
      </c>
      <c r="FP18" s="38">
        <v>0</v>
      </c>
      <c r="FQ18" s="38">
        <v>0</v>
      </c>
      <c r="FR18" s="38">
        <v>0</v>
      </c>
      <c r="FS18" s="38">
        <v>0</v>
      </c>
      <c r="FT18" s="38">
        <v>0</v>
      </c>
      <c r="FU18" s="38">
        <v>0</v>
      </c>
      <c r="FV18" s="38">
        <v>0</v>
      </c>
      <c r="FW18" s="38">
        <v>0</v>
      </c>
      <c r="FX18" s="38">
        <v>0</v>
      </c>
      <c r="FY18" s="38">
        <v>0</v>
      </c>
      <c r="FZ18" s="38">
        <v>0</v>
      </c>
      <c r="GA18" s="38">
        <v>0</v>
      </c>
      <c r="GB18" s="38">
        <v>0</v>
      </c>
      <c r="GC18" s="38">
        <v>0</v>
      </c>
      <c r="GD18" s="38">
        <v>0</v>
      </c>
      <c r="GF18" s="38">
        <v>0</v>
      </c>
      <c r="GG18" s="38">
        <v>0</v>
      </c>
      <c r="GH18" s="38">
        <v>0</v>
      </c>
      <c r="GI18" s="38">
        <v>0</v>
      </c>
      <c r="GJ18" s="38">
        <v>0</v>
      </c>
      <c r="GK18" s="38">
        <v>4971</v>
      </c>
      <c r="GL18" s="38">
        <v>4602</v>
      </c>
      <c r="GM18" s="38">
        <v>0</v>
      </c>
      <c r="GN18" s="38">
        <v>0</v>
      </c>
      <c r="GO18" s="38">
        <v>0</v>
      </c>
      <c r="GP18" s="38">
        <v>2039314</v>
      </c>
      <c r="GQ18" s="38">
        <v>2039314</v>
      </c>
      <c r="GR18" s="38">
        <v>0</v>
      </c>
      <c r="GS18" s="38">
        <v>0</v>
      </c>
      <c r="GT18" s="38">
        <v>0</v>
      </c>
      <c r="HB18" s="38">
        <v>261892303</v>
      </c>
      <c r="HC18" s="38">
        <v>5.0736000000000003E-2</v>
      </c>
      <c r="HD18" s="38">
        <v>48921</v>
      </c>
      <c r="HE18" s="38">
        <v>0</v>
      </c>
      <c r="HF18" s="38">
        <v>0</v>
      </c>
      <c r="HG18" s="38">
        <v>0</v>
      </c>
      <c r="HH18" s="38">
        <v>0</v>
      </c>
      <c r="HI18" s="38">
        <v>0</v>
      </c>
      <c r="HJ18" s="38">
        <v>0</v>
      </c>
      <c r="HK18" s="38">
        <v>0</v>
      </c>
      <c r="HL18" s="38">
        <v>0</v>
      </c>
      <c r="HM18" s="38">
        <v>0</v>
      </c>
      <c r="HN18" s="38">
        <v>0</v>
      </c>
      <c r="HO18" s="38">
        <v>0</v>
      </c>
      <c r="HP18" s="38">
        <v>0</v>
      </c>
      <c r="HQ18" s="38">
        <v>0</v>
      </c>
      <c r="HR18" s="38">
        <v>0</v>
      </c>
      <c r="HS18" s="38">
        <v>0</v>
      </c>
      <c r="HT18" s="38">
        <v>0</v>
      </c>
      <c r="HU18" s="38">
        <v>0</v>
      </c>
      <c r="HV18" s="38">
        <v>0</v>
      </c>
      <c r="HW18" s="38">
        <v>0</v>
      </c>
      <c r="HX18" s="38">
        <v>0</v>
      </c>
      <c r="HY18" s="38">
        <v>0</v>
      </c>
      <c r="HZ18" s="38">
        <v>0</v>
      </c>
      <c r="IA18" s="38">
        <v>0</v>
      </c>
      <c r="IB18" s="38">
        <v>0</v>
      </c>
      <c r="IC18" s="38">
        <v>0</v>
      </c>
      <c r="ID18" s="38">
        <v>0</v>
      </c>
      <c r="IE18" s="38">
        <v>0</v>
      </c>
      <c r="IF18" s="38">
        <v>0</v>
      </c>
      <c r="IG18" s="38">
        <v>0</v>
      </c>
      <c r="IH18" s="38">
        <v>18</v>
      </c>
      <c r="II18" s="38">
        <v>0</v>
      </c>
      <c r="IJ18" s="38">
        <v>0</v>
      </c>
      <c r="IK18" s="38">
        <v>0</v>
      </c>
      <c r="IL18" s="38">
        <v>0</v>
      </c>
      <c r="IM18" s="38">
        <v>0</v>
      </c>
      <c r="IN18" s="38">
        <v>0</v>
      </c>
      <c r="IO18" s="38">
        <v>0</v>
      </c>
      <c r="IP18" s="38">
        <v>0</v>
      </c>
      <c r="IQ18" s="38">
        <v>0</v>
      </c>
      <c r="IR18" s="38">
        <v>0</v>
      </c>
      <c r="IS18" s="38">
        <v>0</v>
      </c>
      <c r="IT18" s="38">
        <v>0</v>
      </c>
      <c r="IU18" s="38">
        <v>0</v>
      </c>
      <c r="IV18" s="38">
        <v>0</v>
      </c>
      <c r="IW18" s="38">
        <v>0</v>
      </c>
      <c r="IX18" s="38">
        <v>0</v>
      </c>
      <c r="IY18" s="38">
        <v>0</v>
      </c>
      <c r="IZ18" s="38">
        <v>0</v>
      </c>
      <c r="JA18" s="38">
        <v>0</v>
      </c>
    </row>
    <row r="19" spans="1:261" x14ac:dyDescent="0.2">
      <c r="A19" s="38">
        <v>178801</v>
      </c>
      <c r="B19" s="38">
        <v>27549</v>
      </c>
      <c r="C19" s="38">
        <v>35</v>
      </c>
      <c r="D19" s="38">
        <v>2020</v>
      </c>
      <c r="E19" s="38">
        <v>5393</v>
      </c>
      <c r="F19" s="38">
        <v>0</v>
      </c>
      <c r="G19" s="38">
        <v>206.80199999999999</v>
      </c>
      <c r="H19" s="38">
        <v>200.12200000000001</v>
      </c>
      <c r="I19" s="38">
        <v>200.12200000000001</v>
      </c>
      <c r="J19" s="38">
        <v>206.80199999999999</v>
      </c>
      <c r="K19" s="38">
        <v>0</v>
      </c>
      <c r="L19" s="38">
        <v>6544</v>
      </c>
      <c r="M19" s="38">
        <v>0</v>
      </c>
      <c r="N19" s="38">
        <v>0</v>
      </c>
      <c r="P19" s="38">
        <v>178.245</v>
      </c>
      <c r="Q19" s="38">
        <v>0</v>
      </c>
      <c r="R19" s="38">
        <v>46202</v>
      </c>
      <c r="S19" s="38">
        <v>259.20699999999999</v>
      </c>
      <c r="U19" s="38">
        <v>29948</v>
      </c>
      <c r="V19" s="38">
        <v>38.682000000000002</v>
      </c>
      <c r="W19" s="38">
        <v>25314</v>
      </c>
      <c r="X19" s="38">
        <v>25314</v>
      </c>
      <c r="Z19" s="38">
        <v>0</v>
      </c>
      <c r="AA19" s="38">
        <v>1</v>
      </c>
      <c r="AB19" s="38">
        <v>1</v>
      </c>
      <c r="AC19" s="38">
        <v>0</v>
      </c>
      <c r="AD19" s="38" t="s">
        <v>303</v>
      </c>
      <c r="AE19" s="38">
        <v>0</v>
      </c>
      <c r="AH19" s="38">
        <v>0</v>
      </c>
      <c r="AI19" s="38">
        <v>0</v>
      </c>
      <c r="AJ19" s="38">
        <v>5105</v>
      </c>
      <c r="AK19" s="38">
        <v>1</v>
      </c>
      <c r="AL19" s="38" t="s">
        <v>92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2078415</v>
      </c>
      <c r="AX19" s="38">
        <v>2025522</v>
      </c>
      <c r="AY19" s="38">
        <v>1435122</v>
      </c>
      <c r="AZ19" s="38">
        <v>52990</v>
      </c>
      <c r="BA19" s="38">
        <v>10.75</v>
      </c>
      <c r="BB19" s="38">
        <v>0</v>
      </c>
      <c r="BC19" s="38">
        <v>0</v>
      </c>
      <c r="BD19" s="38">
        <v>0</v>
      </c>
      <c r="BE19" s="38">
        <v>0</v>
      </c>
      <c r="BF19" s="38">
        <v>1707162</v>
      </c>
      <c r="BG19" s="38">
        <v>0</v>
      </c>
      <c r="BH19" s="38">
        <v>24.684000000000001</v>
      </c>
      <c r="BI19" s="38">
        <v>6788</v>
      </c>
      <c r="BJ19" s="38">
        <v>12</v>
      </c>
      <c r="BK19" s="38">
        <v>0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5393</v>
      </c>
      <c r="BR19" s="38">
        <v>1</v>
      </c>
      <c r="BS19" s="38">
        <v>0</v>
      </c>
      <c r="BT19" s="38">
        <v>0</v>
      </c>
      <c r="BU19" s="38">
        <v>0</v>
      </c>
      <c r="BV19" s="38">
        <v>0</v>
      </c>
      <c r="BW19" s="38">
        <v>0</v>
      </c>
      <c r="BX19" s="38">
        <v>0</v>
      </c>
      <c r="BY19" s="38">
        <v>0</v>
      </c>
      <c r="BZ19" s="38">
        <v>0</v>
      </c>
      <c r="CA19" s="38">
        <v>0</v>
      </c>
      <c r="CB19" s="38">
        <v>0</v>
      </c>
      <c r="CC19" s="38">
        <v>0</v>
      </c>
      <c r="CD19" s="38">
        <v>0</v>
      </c>
      <c r="CE19" s="38">
        <v>0</v>
      </c>
      <c r="CF19" s="38">
        <v>0</v>
      </c>
      <c r="CG19" s="38">
        <v>0</v>
      </c>
      <c r="CH19" s="38">
        <v>46105</v>
      </c>
      <c r="CI19" s="38">
        <v>0</v>
      </c>
      <c r="CJ19" s="38">
        <v>4</v>
      </c>
      <c r="CK19" s="38">
        <v>0</v>
      </c>
      <c r="CL19" s="38">
        <v>0</v>
      </c>
      <c r="CN19" s="38">
        <v>0</v>
      </c>
      <c r="CO19" s="38">
        <v>1</v>
      </c>
      <c r="CP19" s="38">
        <v>0</v>
      </c>
      <c r="CQ19" s="38">
        <v>1</v>
      </c>
      <c r="CR19" s="38">
        <v>178.43700000000001</v>
      </c>
      <c r="CS19" s="38">
        <v>0</v>
      </c>
      <c r="CT19" s="38">
        <v>0</v>
      </c>
      <c r="CU19" s="38">
        <v>0</v>
      </c>
      <c r="CV19" s="38">
        <v>0</v>
      </c>
      <c r="CW19" s="38">
        <v>0</v>
      </c>
      <c r="CX19" s="38">
        <v>0</v>
      </c>
      <c r="CY19" s="38">
        <v>0</v>
      </c>
      <c r="CZ19" s="38">
        <v>0</v>
      </c>
      <c r="DA19" s="38">
        <v>1</v>
      </c>
      <c r="DB19" s="38">
        <v>1309598</v>
      </c>
      <c r="DC19" s="38">
        <v>0</v>
      </c>
      <c r="DD19" s="38">
        <v>0</v>
      </c>
      <c r="DE19" s="38">
        <v>284664</v>
      </c>
      <c r="DF19" s="38">
        <v>284664</v>
      </c>
      <c r="DG19" s="38">
        <v>217.5</v>
      </c>
      <c r="DH19" s="38">
        <v>0</v>
      </c>
      <c r="DI19" s="38">
        <v>0</v>
      </c>
      <c r="DK19" s="38">
        <v>5393</v>
      </c>
      <c r="DL19" s="38">
        <v>0</v>
      </c>
      <c r="DM19" s="38">
        <v>78024</v>
      </c>
      <c r="DN19" s="38">
        <v>0</v>
      </c>
      <c r="DO19" s="38">
        <v>0</v>
      </c>
      <c r="DP19" s="38">
        <v>0</v>
      </c>
      <c r="DQ19" s="38">
        <v>0</v>
      </c>
      <c r="DR19" s="38">
        <v>0</v>
      </c>
      <c r="DS19" s="38">
        <v>0</v>
      </c>
      <c r="DT19" s="38">
        <v>0</v>
      </c>
      <c r="DU19" s="38">
        <v>0</v>
      </c>
      <c r="DV19" s="38">
        <v>0</v>
      </c>
      <c r="DW19" s="38">
        <v>0</v>
      </c>
      <c r="DX19" s="38">
        <v>0</v>
      </c>
      <c r="DY19" s="38">
        <v>0</v>
      </c>
      <c r="DZ19" s="38">
        <v>0</v>
      </c>
      <c r="EA19" s="38">
        <v>0</v>
      </c>
      <c r="EB19" s="38">
        <v>0</v>
      </c>
      <c r="EC19" s="38">
        <v>9.5299999999999994</v>
      </c>
      <c r="ED19" s="38">
        <v>68601</v>
      </c>
      <c r="EE19" s="38">
        <v>0</v>
      </c>
      <c r="EF19" s="38">
        <v>0</v>
      </c>
      <c r="EG19" s="38">
        <v>0</v>
      </c>
      <c r="EH19" s="38">
        <v>9423</v>
      </c>
      <c r="EI19" s="38">
        <v>0</v>
      </c>
      <c r="EJ19" s="38">
        <v>0</v>
      </c>
      <c r="EK19" s="38">
        <v>0</v>
      </c>
      <c r="EL19" s="38">
        <v>0</v>
      </c>
      <c r="EM19" s="38">
        <v>0</v>
      </c>
      <c r="EN19" s="38">
        <v>0.28799999999999998</v>
      </c>
      <c r="EO19" s="38">
        <v>0</v>
      </c>
      <c r="EP19" s="38">
        <v>0</v>
      </c>
      <c r="EQ19" s="38">
        <v>0.28799999999999998</v>
      </c>
      <c r="ER19" s="38">
        <v>0</v>
      </c>
      <c r="ES19" s="38">
        <v>1.44</v>
      </c>
      <c r="ET19" s="38">
        <v>5625</v>
      </c>
      <c r="EU19" s="38">
        <v>52990</v>
      </c>
      <c r="EV19" s="38">
        <v>0</v>
      </c>
      <c r="EW19" s="38">
        <v>0</v>
      </c>
      <c r="EX19" s="38">
        <v>0</v>
      </c>
      <c r="EZ19" s="38">
        <v>1707867</v>
      </c>
      <c r="FA19" s="38">
        <v>0</v>
      </c>
      <c r="FB19" s="38">
        <v>1760857</v>
      </c>
      <c r="FC19" s="38">
        <v>0.97325799999999996</v>
      </c>
      <c r="FD19" s="38">
        <v>0</v>
      </c>
      <c r="FE19" s="38">
        <v>258580</v>
      </c>
      <c r="FF19" s="38">
        <v>59075</v>
      </c>
      <c r="FG19" s="38">
        <v>6.0937999999999999E-2</v>
      </c>
      <c r="FH19" s="38">
        <v>5.5286000000000002E-2</v>
      </c>
      <c r="FI19" s="38">
        <v>0</v>
      </c>
      <c r="FJ19" s="38">
        <v>0</v>
      </c>
      <c r="FK19" s="38">
        <v>334.43799999999999</v>
      </c>
      <c r="FL19" s="38">
        <v>2124617</v>
      </c>
      <c r="FM19" s="38">
        <v>0</v>
      </c>
      <c r="FN19" s="38">
        <v>0</v>
      </c>
      <c r="FO19" s="38">
        <v>0</v>
      </c>
      <c r="FP19" s="38">
        <v>0</v>
      </c>
      <c r="FQ19" s="38">
        <v>0</v>
      </c>
      <c r="FR19" s="38">
        <v>0</v>
      </c>
      <c r="FS19" s="38">
        <v>0</v>
      </c>
      <c r="FT19" s="38">
        <v>0</v>
      </c>
      <c r="FU19" s="38">
        <v>0</v>
      </c>
      <c r="FV19" s="38">
        <v>0</v>
      </c>
      <c r="FW19" s="38">
        <v>0</v>
      </c>
      <c r="FX19" s="38">
        <v>0</v>
      </c>
      <c r="FY19" s="38">
        <v>0</v>
      </c>
      <c r="FZ19" s="38">
        <v>0</v>
      </c>
      <c r="GA19" s="38">
        <v>0</v>
      </c>
      <c r="GB19" s="38">
        <v>56469</v>
      </c>
      <c r="GC19" s="38">
        <v>56469</v>
      </c>
      <c r="GD19" s="38">
        <v>6.3920000000000003</v>
      </c>
      <c r="GF19" s="38">
        <v>0</v>
      </c>
      <c r="GG19" s="38">
        <v>0</v>
      </c>
      <c r="GH19" s="38">
        <v>0</v>
      </c>
      <c r="GI19" s="38">
        <v>0</v>
      </c>
      <c r="GJ19" s="38">
        <v>0</v>
      </c>
      <c r="GK19" s="38">
        <v>5062</v>
      </c>
      <c r="GL19" s="38">
        <v>7574</v>
      </c>
      <c r="GM19" s="38">
        <v>0</v>
      </c>
      <c r="GN19" s="38">
        <v>0</v>
      </c>
      <c r="GO19" s="38">
        <v>0</v>
      </c>
      <c r="GP19" s="38">
        <v>2078512</v>
      </c>
      <c r="GQ19" s="38">
        <v>2078512</v>
      </c>
      <c r="GR19" s="38">
        <v>0</v>
      </c>
      <c r="GS19" s="38">
        <v>0</v>
      </c>
      <c r="GT19" s="38">
        <v>0</v>
      </c>
      <c r="HB19" s="38">
        <v>261892303</v>
      </c>
      <c r="HC19" s="38">
        <v>5.0736000000000003E-2</v>
      </c>
      <c r="HD19" s="38">
        <v>40480</v>
      </c>
      <c r="HE19" s="38">
        <v>0</v>
      </c>
      <c r="HF19" s="38">
        <v>0</v>
      </c>
      <c r="HG19" s="38">
        <v>0</v>
      </c>
      <c r="HH19" s="38">
        <v>0</v>
      </c>
      <c r="HI19" s="38">
        <v>0</v>
      </c>
      <c r="HJ19" s="38">
        <v>0</v>
      </c>
      <c r="HK19" s="38">
        <v>0</v>
      </c>
      <c r="HL19" s="38">
        <v>0</v>
      </c>
      <c r="HM19" s="38">
        <v>0</v>
      </c>
      <c r="HN19" s="38">
        <v>0</v>
      </c>
      <c r="HO19" s="38">
        <v>0</v>
      </c>
      <c r="HP19" s="38">
        <v>0</v>
      </c>
      <c r="HQ19" s="38">
        <v>0</v>
      </c>
      <c r="HR19" s="38">
        <v>0</v>
      </c>
      <c r="HS19" s="38">
        <v>0</v>
      </c>
      <c r="HT19" s="38">
        <v>0</v>
      </c>
      <c r="HU19" s="38">
        <v>0</v>
      </c>
      <c r="HV19" s="38">
        <v>0</v>
      </c>
      <c r="HW19" s="38">
        <v>0</v>
      </c>
      <c r="HX19" s="38">
        <v>0</v>
      </c>
      <c r="HY19" s="38">
        <v>0</v>
      </c>
      <c r="HZ19" s="38">
        <v>0</v>
      </c>
      <c r="IA19" s="38">
        <v>0</v>
      </c>
      <c r="IB19" s="38">
        <v>0</v>
      </c>
      <c r="IC19" s="38">
        <v>0</v>
      </c>
      <c r="ID19" s="38">
        <v>0</v>
      </c>
      <c r="IE19" s="38">
        <v>0</v>
      </c>
      <c r="IF19" s="38">
        <v>0</v>
      </c>
      <c r="IG19" s="38">
        <v>0</v>
      </c>
      <c r="IH19" s="38">
        <v>51</v>
      </c>
      <c r="II19" s="38">
        <v>0</v>
      </c>
      <c r="IJ19" s="38">
        <v>0</v>
      </c>
      <c r="IK19" s="38">
        <v>0</v>
      </c>
      <c r="IL19" s="38">
        <v>0</v>
      </c>
      <c r="IM19" s="38">
        <v>0</v>
      </c>
      <c r="IN19" s="38">
        <v>0</v>
      </c>
      <c r="IO19" s="38">
        <v>0</v>
      </c>
      <c r="IP19" s="38">
        <v>0</v>
      </c>
      <c r="IQ19" s="38">
        <v>0</v>
      </c>
      <c r="IR19" s="38">
        <v>0</v>
      </c>
      <c r="IS19" s="38">
        <v>0</v>
      </c>
      <c r="IT19" s="38">
        <v>0</v>
      </c>
      <c r="IU19" s="38">
        <v>0</v>
      </c>
      <c r="IV19" s="38">
        <v>0</v>
      </c>
      <c r="IW19" s="38">
        <v>0</v>
      </c>
      <c r="IX19" s="38">
        <v>0</v>
      </c>
      <c r="IY19" s="38">
        <v>0</v>
      </c>
      <c r="IZ19" s="38">
        <v>0</v>
      </c>
      <c r="JA19" s="38">
        <v>0</v>
      </c>
    </row>
    <row r="20" spans="1:261" x14ac:dyDescent="0.2">
      <c r="A20" s="38">
        <v>183801</v>
      </c>
      <c r="B20" s="38">
        <v>27549</v>
      </c>
      <c r="C20" s="38">
        <v>35</v>
      </c>
      <c r="D20" s="38">
        <v>2020</v>
      </c>
      <c r="E20" s="38">
        <v>5393</v>
      </c>
      <c r="F20" s="38">
        <v>0</v>
      </c>
      <c r="G20" s="38">
        <v>152.41</v>
      </c>
      <c r="H20" s="38">
        <v>125.85899999999999</v>
      </c>
      <c r="I20" s="38">
        <v>125.85899999999999</v>
      </c>
      <c r="J20" s="38">
        <v>152.41</v>
      </c>
      <c r="K20" s="38">
        <v>0</v>
      </c>
      <c r="L20" s="38">
        <v>6544</v>
      </c>
      <c r="M20" s="38">
        <v>0</v>
      </c>
      <c r="N20" s="38">
        <v>0</v>
      </c>
      <c r="P20" s="38">
        <v>141.63999999999999</v>
      </c>
      <c r="Q20" s="38">
        <v>0</v>
      </c>
      <c r="R20" s="38">
        <v>36714</v>
      </c>
      <c r="S20" s="38">
        <v>259.20699999999999</v>
      </c>
      <c r="U20" s="38">
        <v>23798</v>
      </c>
      <c r="V20" s="38">
        <v>0</v>
      </c>
      <c r="W20" s="38">
        <v>0</v>
      </c>
      <c r="X20" s="38">
        <v>0</v>
      </c>
      <c r="Z20" s="38">
        <v>0</v>
      </c>
      <c r="AA20" s="38">
        <v>1</v>
      </c>
      <c r="AB20" s="38">
        <v>1</v>
      </c>
      <c r="AC20" s="38">
        <v>0</v>
      </c>
      <c r="AD20" s="38" t="s">
        <v>303</v>
      </c>
      <c r="AE20" s="38">
        <v>0</v>
      </c>
      <c r="AH20" s="38">
        <v>0</v>
      </c>
      <c r="AI20" s="38">
        <v>0</v>
      </c>
      <c r="AJ20" s="38">
        <v>5105</v>
      </c>
      <c r="AK20" s="38">
        <v>1</v>
      </c>
      <c r="AL20" s="38" t="s">
        <v>70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1513926</v>
      </c>
      <c r="AX20" s="38">
        <v>1441450</v>
      </c>
      <c r="AY20" s="38">
        <v>1022321</v>
      </c>
      <c r="AZ20" s="38">
        <v>71565</v>
      </c>
      <c r="BA20" s="38">
        <v>13.417</v>
      </c>
      <c r="BB20" s="38">
        <v>5984</v>
      </c>
      <c r="BC20" s="38">
        <v>5984</v>
      </c>
      <c r="BD20" s="38">
        <v>7.6210000000000004</v>
      </c>
      <c r="BE20" s="38">
        <v>0</v>
      </c>
      <c r="BF20" s="38">
        <v>1218050</v>
      </c>
      <c r="BG20" s="38">
        <v>0</v>
      </c>
      <c r="BH20" s="38">
        <v>126.73099999999999</v>
      </c>
      <c r="BI20" s="38">
        <v>34851</v>
      </c>
      <c r="BJ20" s="38">
        <v>12</v>
      </c>
      <c r="BK20" s="38">
        <v>0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5393</v>
      </c>
      <c r="BR20" s="38">
        <v>1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8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37625</v>
      </c>
      <c r="CI20" s="38">
        <v>0</v>
      </c>
      <c r="CJ20" s="38">
        <v>4</v>
      </c>
      <c r="CK20" s="38">
        <v>0</v>
      </c>
      <c r="CL20" s="38">
        <v>0</v>
      </c>
      <c r="CN20" s="38">
        <v>0</v>
      </c>
      <c r="CO20" s="38">
        <v>1</v>
      </c>
      <c r="CP20" s="38">
        <v>0.17599999999999999</v>
      </c>
      <c r="CQ20" s="38">
        <v>4.3330000000000002</v>
      </c>
      <c r="CR20" s="38">
        <v>139.93899999999999</v>
      </c>
      <c r="CS20" s="38">
        <v>0</v>
      </c>
      <c r="CT20" s="38">
        <v>0</v>
      </c>
      <c r="CU20" s="38">
        <v>0</v>
      </c>
      <c r="CV20" s="38">
        <v>0</v>
      </c>
      <c r="CW20" s="38">
        <v>0</v>
      </c>
      <c r="CX20" s="38">
        <v>0</v>
      </c>
      <c r="CY20" s="38">
        <v>0</v>
      </c>
      <c r="CZ20" s="38">
        <v>0</v>
      </c>
      <c r="DA20" s="38">
        <v>1</v>
      </c>
      <c r="DB20" s="38">
        <v>823621</v>
      </c>
      <c r="DC20" s="38">
        <v>0</v>
      </c>
      <c r="DD20" s="38">
        <v>0</v>
      </c>
      <c r="DE20" s="38">
        <v>88566</v>
      </c>
      <c r="DF20" s="38">
        <v>91342</v>
      </c>
      <c r="DG20" s="38">
        <v>67.67</v>
      </c>
      <c r="DH20" s="38">
        <v>0</v>
      </c>
      <c r="DI20" s="38">
        <v>2776</v>
      </c>
      <c r="DK20" s="38">
        <v>5393</v>
      </c>
      <c r="DL20" s="38">
        <v>0</v>
      </c>
      <c r="DM20" s="38">
        <v>98191</v>
      </c>
      <c r="DN20" s="38">
        <v>0</v>
      </c>
      <c r="DO20" s="38">
        <v>0</v>
      </c>
      <c r="DP20" s="38">
        <v>0</v>
      </c>
      <c r="DQ20" s="38">
        <v>0</v>
      </c>
      <c r="DR20" s="38">
        <v>0</v>
      </c>
      <c r="DS20" s="38">
        <v>0</v>
      </c>
      <c r="DT20" s="38">
        <v>0</v>
      </c>
      <c r="DU20" s="38">
        <v>0</v>
      </c>
      <c r="DV20" s="38">
        <v>0</v>
      </c>
      <c r="DW20" s="38">
        <v>0</v>
      </c>
      <c r="DX20" s="38">
        <v>0</v>
      </c>
      <c r="DY20" s="38">
        <v>0</v>
      </c>
      <c r="DZ20" s="38">
        <v>0</v>
      </c>
      <c r="EA20" s="38">
        <v>0</v>
      </c>
      <c r="EB20" s="38">
        <v>0</v>
      </c>
      <c r="EC20" s="38">
        <v>12.967000000000001</v>
      </c>
      <c r="ED20" s="38">
        <v>93342</v>
      </c>
      <c r="EE20" s="38">
        <v>0</v>
      </c>
      <c r="EF20" s="38">
        <v>0</v>
      </c>
      <c r="EG20" s="38">
        <v>0</v>
      </c>
      <c r="EH20" s="38">
        <v>4849</v>
      </c>
      <c r="EI20" s="38">
        <v>0</v>
      </c>
      <c r="EJ20" s="38">
        <v>0</v>
      </c>
      <c r="EK20" s="38">
        <v>0.112</v>
      </c>
      <c r="EL20" s="38">
        <v>0</v>
      </c>
      <c r="EM20" s="38">
        <v>0.13500000000000001</v>
      </c>
      <c r="EN20" s="38">
        <v>0</v>
      </c>
      <c r="EO20" s="38">
        <v>0</v>
      </c>
      <c r="EP20" s="38">
        <v>0</v>
      </c>
      <c r="EQ20" s="38">
        <v>0.247</v>
      </c>
      <c r="ER20" s="38">
        <v>0</v>
      </c>
      <c r="ES20" s="38">
        <v>0.74099999999999999</v>
      </c>
      <c r="ET20" s="38">
        <v>7792</v>
      </c>
      <c r="EU20" s="38">
        <v>71565</v>
      </c>
      <c r="EV20" s="38">
        <v>0</v>
      </c>
      <c r="EW20" s="38">
        <v>0</v>
      </c>
      <c r="EX20" s="38">
        <v>0</v>
      </c>
      <c r="EZ20" s="38">
        <v>1214804</v>
      </c>
      <c r="FA20" s="38">
        <v>0</v>
      </c>
      <c r="FB20" s="38">
        <v>1286369</v>
      </c>
      <c r="FC20" s="38">
        <v>0.97325799999999996</v>
      </c>
      <c r="FD20" s="38">
        <v>0</v>
      </c>
      <c r="FE20" s="38">
        <v>184496</v>
      </c>
      <c r="FF20" s="38">
        <v>42150</v>
      </c>
      <c r="FG20" s="38">
        <v>6.0937999999999999E-2</v>
      </c>
      <c r="FH20" s="38">
        <v>5.5286000000000002E-2</v>
      </c>
      <c r="FI20" s="38">
        <v>0</v>
      </c>
      <c r="FJ20" s="38">
        <v>0</v>
      </c>
      <c r="FK20" s="38">
        <v>238.62</v>
      </c>
      <c r="FL20" s="38">
        <v>1550640</v>
      </c>
      <c r="FM20" s="38">
        <v>0</v>
      </c>
      <c r="FN20" s="38">
        <v>0</v>
      </c>
      <c r="FO20" s="38">
        <v>0</v>
      </c>
      <c r="FP20" s="38">
        <v>0</v>
      </c>
      <c r="FQ20" s="38">
        <v>0</v>
      </c>
      <c r="FR20" s="38">
        <v>0</v>
      </c>
      <c r="FS20" s="38">
        <v>0</v>
      </c>
      <c r="FT20" s="38">
        <v>0</v>
      </c>
      <c r="FU20" s="38">
        <v>0</v>
      </c>
      <c r="FV20" s="38">
        <v>0</v>
      </c>
      <c r="FW20" s="38">
        <v>0</v>
      </c>
      <c r="FX20" s="38">
        <v>0</v>
      </c>
      <c r="FY20" s="38">
        <v>0</v>
      </c>
      <c r="FZ20" s="38">
        <v>0</v>
      </c>
      <c r="GA20" s="38">
        <v>0</v>
      </c>
      <c r="GB20" s="38">
        <v>232380</v>
      </c>
      <c r="GC20" s="38">
        <v>232380</v>
      </c>
      <c r="GD20" s="38">
        <v>26.303999999999998</v>
      </c>
      <c r="GF20" s="38">
        <v>0</v>
      </c>
      <c r="GG20" s="38">
        <v>0</v>
      </c>
      <c r="GH20" s="38">
        <v>0</v>
      </c>
      <c r="GI20" s="38">
        <v>0</v>
      </c>
      <c r="GJ20" s="38">
        <v>0</v>
      </c>
      <c r="GK20" s="38">
        <v>5402</v>
      </c>
      <c r="GL20" s="38">
        <v>4530</v>
      </c>
      <c r="GM20" s="38">
        <v>0</v>
      </c>
      <c r="GN20" s="38">
        <v>0</v>
      </c>
      <c r="GO20" s="38">
        <v>0</v>
      </c>
      <c r="GP20" s="38">
        <v>1513015</v>
      </c>
      <c r="GQ20" s="38">
        <v>1513015</v>
      </c>
      <c r="GR20" s="38">
        <v>0</v>
      </c>
      <c r="GS20" s="38">
        <v>0</v>
      </c>
      <c r="GT20" s="38">
        <v>0</v>
      </c>
      <c r="HB20" s="38">
        <v>261892303</v>
      </c>
      <c r="HC20" s="38">
        <v>5.0736000000000003E-2</v>
      </c>
      <c r="HD20" s="38">
        <v>29833</v>
      </c>
      <c r="HE20" s="38">
        <v>0</v>
      </c>
      <c r="HF20" s="38">
        <v>0</v>
      </c>
      <c r="HG20" s="38">
        <v>0</v>
      </c>
      <c r="HH20" s="38">
        <v>0</v>
      </c>
      <c r="HI20" s="38">
        <v>0</v>
      </c>
      <c r="HJ20" s="38">
        <v>0</v>
      </c>
      <c r="HK20" s="38">
        <v>0</v>
      </c>
      <c r="HL20" s="38">
        <v>0</v>
      </c>
      <c r="HM20" s="38">
        <v>0</v>
      </c>
      <c r="HN20" s="38">
        <v>0</v>
      </c>
      <c r="HO20" s="38">
        <v>0</v>
      </c>
      <c r="HP20" s="38">
        <v>0</v>
      </c>
      <c r="HQ20" s="38">
        <v>0</v>
      </c>
      <c r="HR20" s="38">
        <v>0</v>
      </c>
      <c r="HS20" s="38">
        <v>0</v>
      </c>
      <c r="HT20" s="38">
        <v>0</v>
      </c>
      <c r="HU20" s="38">
        <v>0</v>
      </c>
      <c r="HV20" s="38">
        <v>0</v>
      </c>
      <c r="HW20" s="38">
        <v>0</v>
      </c>
      <c r="HX20" s="38">
        <v>0</v>
      </c>
      <c r="HY20" s="38">
        <v>0</v>
      </c>
      <c r="HZ20" s="38">
        <v>0</v>
      </c>
      <c r="IA20" s="38">
        <v>0</v>
      </c>
      <c r="IB20" s="38">
        <v>0</v>
      </c>
      <c r="IC20" s="38">
        <v>0</v>
      </c>
      <c r="ID20" s="38">
        <v>0</v>
      </c>
      <c r="IE20" s="38">
        <v>0</v>
      </c>
      <c r="IF20" s="38">
        <v>0</v>
      </c>
      <c r="IG20" s="38">
        <v>0</v>
      </c>
      <c r="IH20" s="38">
        <v>0</v>
      </c>
      <c r="II20" s="38">
        <v>0</v>
      </c>
      <c r="IJ20" s="38">
        <v>0</v>
      </c>
      <c r="IK20" s="38">
        <v>0</v>
      </c>
      <c r="IL20" s="38">
        <v>0</v>
      </c>
      <c r="IM20" s="38">
        <v>0</v>
      </c>
      <c r="IN20" s="38">
        <v>0</v>
      </c>
      <c r="IO20" s="38">
        <v>0</v>
      </c>
      <c r="IP20" s="38">
        <v>0</v>
      </c>
      <c r="IQ20" s="38">
        <v>0</v>
      </c>
      <c r="IR20" s="38">
        <v>0</v>
      </c>
      <c r="IS20" s="38">
        <v>0</v>
      </c>
      <c r="IT20" s="38">
        <v>0</v>
      </c>
      <c r="IU20" s="38">
        <v>0</v>
      </c>
      <c r="IV20" s="38">
        <v>0</v>
      </c>
      <c r="IW20" s="38">
        <v>0</v>
      </c>
      <c r="IX20" s="38">
        <v>0</v>
      </c>
      <c r="IY20" s="38">
        <v>0</v>
      </c>
      <c r="IZ20" s="38">
        <v>0</v>
      </c>
      <c r="JA20" s="38">
        <v>0</v>
      </c>
    </row>
    <row r="21" spans="1:261" x14ac:dyDescent="0.2">
      <c r="A21" s="38">
        <v>184801</v>
      </c>
      <c r="B21" s="38">
        <v>27549</v>
      </c>
      <c r="C21" s="38">
        <v>35</v>
      </c>
      <c r="D21" s="38">
        <v>2020</v>
      </c>
      <c r="E21" s="38">
        <v>5393</v>
      </c>
      <c r="F21" s="38">
        <v>0</v>
      </c>
      <c r="G21" s="38">
        <v>133.15799999999999</v>
      </c>
      <c r="H21" s="38">
        <v>77.855000000000004</v>
      </c>
      <c r="I21" s="38">
        <v>77.855000000000004</v>
      </c>
      <c r="J21" s="38">
        <v>133.15799999999999</v>
      </c>
      <c r="K21" s="38">
        <v>0</v>
      </c>
      <c r="L21" s="38">
        <v>6544</v>
      </c>
      <c r="M21" s="38">
        <v>0</v>
      </c>
      <c r="N21" s="38">
        <v>0</v>
      </c>
      <c r="P21" s="38">
        <v>130.44</v>
      </c>
      <c r="Q21" s="38">
        <v>0</v>
      </c>
      <c r="R21" s="38">
        <v>33811</v>
      </c>
      <c r="S21" s="38">
        <v>259.20699999999999</v>
      </c>
      <c r="U21" s="38">
        <v>21917</v>
      </c>
      <c r="V21" s="38">
        <v>0</v>
      </c>
      <c r="W21" s="38">
        <v>0</v>
      </c>
      <c r="X21" s="38">
        <v>0</v>
      </c>
      <c r="Z21" s="38">
        <v>0</v>
      </c>
      <c r="AA21" s="38">
        <v>1</v>
      </c>
      <c r="AB21" s="38">
        <v>1</v>
      </c>
      <c r="AC21" s="38">
        <v>0</v>
      </c>
      <c r="AD21" s="38" t="s">
        <v>303</v>
      </c>
      <c r="AE21" s="38">
        <v>0</v>
      </c>
      <c r="AH21" s="38">
        <v>0</v>
      </c>
      <c r="AI21" s="38">
        <v>0</v>
      </c>
      <c r="AJ21" s="38">
        <v>5105</v>
      </c>
      <c r="AK21" s="38">
        <v>1</v>
      </c>
      <c r="AL21" s="38" t="s">
        <v>6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1387218</v>
      </c>
      <c r="AX21" s="38">
        <v>1332239</v>
      </c>
      <c r="AY21" s="38">
        <v>941200</v>
      </c>
      <c r="AZ21" s="38">
        <v>60975</v>
      </c>
      <c r="BA21" s="38">
        <v>2</v>
      </c>
      <c r="BB21" s="38">
        <v>0</v>
      </c>
      <c r="BC21" s="38">
        <v>0</v>
      </c>
      <c r="BD21" s="38">
        <v>0</v>
      </c>
      <c r="BE21" s="38">
        <v>0</v>
      </c>
      <c r="BF21" s="38">
        <v>1125666</v>
      </c>
      <c r="BG21" s="38">
        <v>0</v>
      </c>
      <c r="BH21" s="38">
        <v>98.778000000000006</v>
      </c>
      <c r="BI21" s="38">
        <v>27164</v>
      </c>
      <c r="BJ21" s="38">
        <v>12</v>
      </c>
      <c r="BK21" s="38">
        <v>0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5393</v>
      </c>
      <c r="BR21" s="38">
        <v>1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8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27815</v>
      </c>
      <c r="CI21" s="38">
        <v>0</v>
      </c>
      <c r="CJ21" s="38">
        <v>4</v>
      </c>
      <c r="CK21" s="38">
        <v>0</v>
      </c>
      <c r="CL21" s="38">
        <v>0</v>
      </c>
      <c r="CN21" s="38">
        <v>0</v>
      </c>
      <c r="CO21" s="38">
        <v>1</v>
      </c>
      <c r="CP21" s="38">
        <v>0.13300000000000001</v>
      </c>
      <c r="CQ21" s="38">
        <v>3</v>
      </c>
      <c r="CR21" s="38">
        <v>130.191</v>
      </c>
      <c r="CS21" s="38">
        <v>0</v>
      </c>
      <c r="CT21" s="38">
        <v>0</v>
      </c>
      <c r="CU21" s="38">
        <v>0</v>
      </c>
      <c r="CV21" s="38">
        <v>0</v>
      </c>
      <c r="CW21" s="38">
        <v>0</v>
      </c>
      <c r="CX21" s="38">
        <v>0</v>
      </c>
      <c r="CY21" s="38">
        <v>0</v>
      </c>
      <c r="CZ21" s="38">
        <v>0</v>
      </c>
      <c r="DA21" s="38">
        <v>1</v>
      </c>
      <c r="DB21" s="38">
        <v>509483</v>
      </c>
      <c r="DC21" s="38">
        <v>0</v>
      </c>
      <c r="DD21" s="38">
        <v>0</v>
      </c>
      <c r="DE21" s="38">
        <v>80491</v>
      </c>
      <c r="DF21" s="38">
        <v>82589</v>
      </c>
      <c r="DG21" s="38">
        <v>61.5</v>
      </c>
      <c r="DH21" s="38">
        <v>0</v>
      </c>
      <c r="DI21" s="38">
        <v>2098</v>
      </c>
      <c r="DK21" s="38">
        <v>5393</v>
      </c>
      <c r="DL21" s="38">
        <v>0</v>
      </c>
      <c r="DM21" s="38">
        <v>76246</v>
      </c>
      <c r="DN21" s="38">
        <v>0</v>
      </c>
      <c r="DO21" s="38">
        <v>0</v>
      </c>
      <c r="DP21" s="38">
        <v>0</v>
      </c>
      <c r="DQ21" s="38">
        <v>0</v>
      </c>
      <c r="DR21" s="38">
        <v>0</v>
      </c>
      <c r="DS21" s="38">
        <v>0</v>
      </c>
      <c r="DT21" s="38">
        <v>0</v>
      </c>
      <c r="DU21" s="38">
        <v>0</v>
      </c>
      <c r="DV21" s="38">
        <v>0</v>
      </c>
      <c r="DW21" s="38">
        <v>0</v>
      </c>
      <c r="DX21" s="38">
        <v>0</v>
      </c>
      <c r="DY21" s="38">
        <v>0</v>
      </c>
      <c r="DZ21" s="38">
        <v>0</v>
      </c>
      <c r="EA21" s="38">
        <v>0</v>
      </c>
      <c r="EB21" s="38">
        <v>0</v>
      </c>
      <c r="EC21" s="38">
        <v>10.442</v>
      </c>
      <c r="ED21" s="38">
        <v>75166</v>
      </c>
      <c r="EE21" s="38">
        <v>0</v>
      </c>
      <c r="EF21" s="38">
        <v>0</v>
      </c>
      <c r="EG21" s="38">
        <v>0</v>
      </c>
      <c r="EH21" s="38">
        <v>1080</v>
      </c>
      <c r="EI21" s="38">
        <v>0</v>
      </c>
      <c r="EJ21" s="38">
        <v>0</v>
      </c>
      <c r="EK21" s="38">
        <v>0</v>
      </c>
      <c r="EL21" s="38">
        <v>0</v>
      </c>
      <c r="EM21" s="38">
        <v>0</v>
      </c>
      <c r="EN21" s="38">
        <v>3.3000000000000002E-2</v>
      </c>
      <c r="EO21" s="38">
        <v>0</v>
      </c>
      <c r="EP21" s="38">
        <v>0</v>
      </c>
      <c r="EQ21" s="38">
        <v>3.3000000000000002E-2</v>
      </c>
      <c r="ER21" s="38">
        <v>0</v>
      </c>
      <c r="ES21" s="38">
        <v>0.16500000000000001</v>
      </c>
      <c r="ET21" s="38">
        <v>1750</v>
      </c>
      <c r="EU21" s="38">
        <v>60975</v>
      </c>
      <c r="EV21" s="38">
        <v>0</v>
      </c>
      <c r="EW21" s="38">
        <v>0</v>
      </c>
      <c r="EX21" s="38">
        <v>0</v>
      </c>
      <c r="EZ21" s="38">
        <v>1122784</v>
      </c>
      <c r="FA21" s="38">
        <v>0</v>
      </c>
      <c r="FB21" s="38">
        <v>1183759</v>
      </c>
      <c r="FC21" s="38">
        <v>0.97325799999999996</v>
      </c>
      <c r="FD21" s="38">
        <v>0</v>
      </c>
      <c r="FE21" s="38">
        <v>170502</v>
      </c>
      <c r="FF21" s="38">
        <v>38953</v>
      </c>
      <c r="FG21" s="38">
        <v>6.0937999999999999E-2</v>
      </c>
      <c r="FH21" s="38">
        <v>5.5286000000000002E-2</v>
      </c>
      <c r="FI21" s="38">
        <v>0</v>
      </c>
      <c r="FJ21" s="38">
        <v>0</v>
      </c>
      <c r="FK21" s="38">
        <v>220.52099999999999</v>
      </c>
      <c r="FL21" s="38">
        <v>1421029</v>
      </c>
      <c r="FM21" s="38">
        <v>0</v>
      </c>
      <c r="FN21" s="38">
        <v>0</v>
      </c>
      <c r="FO21" s="38">
        <v>0</v>
      </c>
      <c r="FP21" s="38">
        <v>0</v>
      </c>
      <c r="FQ21" s="38">
        <v>0</v>
      </c>
      <c r="FR21" s="38">
        <v>0</v>
      </c>
      <c r="FS21" s="38">
        <v>0</v>
      </c>
      <c r="FT21" s="38">
        <v>0</v>
      </c>
      <c r="FU21" s="38">
        <v>0</v>
      </c>
      <c r="FV21" s="38">
        <v>0</v>
      </c>
      <c r="FW21" s="38">
        <v>0</v>
      </c>
      <c r="FX21" s="38">
        <v>0</v>
      </c>
      <c r="FY21" s="38">
        <v>0</v>
      </c>
      <c r="FZ21" s="38">
        <v>0</v>
      </c>
      <c r="GA21" s="38">
        <v>0</v>
      </c>
      <c r="GB21" s="38">
        <v>488277</v>
      </c>
      <c r="GC21" s="38">
        <v>488277</v>
      </c>
      <c r="GD21" s="38">
        <v>55.27</v>
      </c>
      <c r="GF21" s="38">
        <v>0</v>
      </c>
      <c r="GG21" s="38">
        <v>0</v>
      </c>
      <c r="GH21" s="38">
        <v>0</v>
      </c>
      <c r="GI21" s="38">
        <v>0</v>
      </c>
      <c r="GJ21" s="38">
        <v>0</v>
      </c>
      <c r="GK21" s="38">
        <v>5285</v>
      </c>
      <c r="GL21" s="38">
        <v>4613</v>
      </c>
      <c r="GM21" s="38">
        <v>0</v>
      </c>
      <c r="GN21" s="38">
        <v>0</v>
      </c>
      <c r="GO21" s="38">
        <v>0</v>
      </c>
      <c r="GP21" s="38">
        <v>1393214</v>
      </c>
      <c r="GQ21" s="38">
        <v>1393214</v>
      </c>
      <c r="GR21" s="38">
        <v>0</v>
      </c>
      <c r="GS21" s="38">
        <v>0</v>
      </c>
      <c r="GT21" s="38">
        <v>0</v>
      </c>
      <c r="HB21" s="38">
        <v>261892303</v>
      </c>
      <c r="HC21" s="38">
        <v>5.0736000000000003E-2</v>
      </c>
      <c r="HD21" s="38">
        <v>26065</v>
      </c>
      <c r="HE21" s="38">
        <v>0</v>
      </c>
      <c r="HF21" s="38">
        <v>0</v>
      </c>
      <c r="HG21" s="38">
        <v>0</v>
      </c>
      <c r="HH21" s="38">
        <v>0</v>
      </c>
      <c r="HI21" s="38">
        <v>0</v>
      </c>
      <c r="HJ21" s="38">
        <v>0</v>
      </c>
      <c r="HK21" s="38">
        <v>0</v>
      </c>
      <c r="HL21" s="38">
        <v>0</v>
      </c>
      <c r="HM21" s="38">
        <v>0</v>
      </c>
      <c r="HN21" s="38">
        <v>0</v>
      </c>
      <c r="HO21" s="38">
        <v>0</v>
      </c>
      <c r="HP21" s="38">
        <v>0</v>
      </c>
      <c r="HQ21" s="38">
        <v>0</v>
      </c>
      <c r="HR21" s="38">
        <v>0</v>
      </c>
      <c r="HS21" s="38">
        <v>0</v>
      </c>
      <c r="HT21" s="38">
        <v>0</v>
      </c>
      <c r="HU21" s="38">
        <v>0</v>
      </c>
      <c r="HV21" s="38">
        <v>0</v>
      </c>
      <c r="HW21" s="38">
        <v>0</v>
      </c>
      <c r="HX21" s="38">
        <v>0</v>
      </c>
      <c r="HY21" s="38">
        <v>0</v>
      </c>
      <c r="HZ21" s="38">
        <v>0</v>
      </c>
      <c r="IA21" s="38">
        <v>0</v>
      </c>
      <c r="IB21" s="38">
        <v>0</v>
      </c>
      <c r="IC21" s="38">
        <v>0</v>
      </c>
      <c r="ID21" s="38">
        <v>0</v>
      </c>
      <c r="IE21" s="38">
        <v>0</v>
      </c>
      <c r="IF21" s="38">
        <v>0</v>
      </c>
      <c r="IG21" s="38">
        <v>0</v>
      </c>
      <c r="IH21" s="38">
        <v>0</v>
      </c>
      <c r="II21" s="38">
        <v>0</v>
      </c>
      <c r="IJ21" s="38">
        <v>0</v>
      </c>
      <c r="IK21" s="38">
        <v>0</v>
      </c>
      <c r="IL21" s="38">
        <v>0</v>
      </c>
      <c r="IM21" s="38">
        <v>0</v>
      </c>
      <c r="IN21" s="38">
        <v>0</v>
      </c>
      <c r="IO21" s="38">
        <v>0</v>
      </c>
      <c r="IP21" s="38">
        <v>0</v>
      </c>
      <c r="IQ21" s="38">
        <v>0</v>
      </c>
      <c r="IR21" s="38">
        <v>0</v>
      </c>
      <c r="IS21" s="38">
        <v>0</v>
      </c>
      <c r="IT21" s="38">
        <v>0</v>
      </c>
      <c r="IU21" s="38">
        <v>0</v>
      </c>
      <c r="IV21" s="38">
        <v>0</v>
      </c>
      <c r="IW21" s="38">
        <v>0</v>
      </c>
      <c r="IX21" s="38">
        <v>0</v>
      </c>
      <c r="IY21" s="38">
        <v>0</v>
      </c>
      <c r="IZ21" s="38">
        <v>0</v>
      </c>
      <c r="JA21" s="38">
        <v>0</v>
      </c>
    </row>
    <row r="22" spans="1:261" x14ac:dyDescent="0.2">
      <c r="A22" s="38">
        <v>193801</v>
      </c>
      <c r="B22" s="38">
        <v>27549</v>
      </c>
      <c r="C22" s="38">
        <v>35</v>
      </c>
      <c r="D22" s="38">
        <v>2020</v>
      </c>
      <c r="E22" s="38">
        <v>5393</v>
      </c>
      <c r="F22" s="38">
        <v>0</v>
      </c>
      <c r="G22" s="38">
        <v>200.65199999999999</v>
      </c>
      <c r="H22" s="38">
        <v>131.07900000000001</v>
      </c>
      <c r="I22" s="38">
        <v>131.07900000000001</v>
      </c>
      <c r="J22" s="38">
        <v>200.65199999999999</v>
      </c>
      <c r="K22" s="38">
        <v>0</v>
      </c>
      <c r="L22" s="38">
        <v>6544</v>
      </c>
      <c r="M22" s="38">
        <v>0</v>
      </c>
      <c r="N22" s="38">
        <v>0</v>
      </c>
      <c r="P22" s="38">
        <v>205.44800000000001</v>
      </c>
      <c r="Q22" s="38">
        <v>0</v>
      </c>
      <c r="R22" s="38">
        <v>53254</v>
      </c>
      <c r="S22" s="38">
        <v>259.20699999999999</v>
      </c>
      <c r="U22" s="38">
        <v>34520</v>
      </c>
      <c r="V22" s="38">
        <v>3.1669999999999998</v>
      </c>
      <c r="W22" s="38">
        <v>2072</v>
      </c>
      <c r="X22" s="38">
        <v>2072</v>
      </c>
      <c r="Z22" s="38">
        <v>0</v>
      </c>
      <c r="AA22" s="38">
        <v>1</v>
      </c>
      <c r="AB22" s="38">
        <v>1</v>
      </c>
      <c r="AC22" s="38">
        <v>0</v>
      </c>
      <c r="AD22" s="38" t="s">
        <v>303</v>
      </c>
      <c r="AE22" s="38">
        <v>0</v>
      </c>
      <c r="AH22" s="38">
        <v>0</v>
      </c>
      <c r="AI22" s="38">
        <v>0</v>
      </c>
      <c r="AJ22" s="38">
        <v>5105</v>
      </c>
      <c r="AK22" s="38">
        <v>1</v>
      </c>
      <c r="AL22" s="38" t="s">
        <v>71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-5347</v>
      </c>
      <c r="AW22" s="38">
        <v>3504204</v>
      </c>
      <c r="AX22" s="38">
        <v>3437982</v>
      </c>
      <c r="AY22" s="38">
        <v>2361983</v>
      </c>
      <c r="AZ22" s="38">
        <v>67075</v>
      </c>
      <c r="BA22" s="38">
        <v>25.75</v>
      </c>
      <c r="BB22" s="38">
        <v>0</v>
      </c>
      <c r="BC22" s="38">
        <v>0</v>
      </c>
      <c r="BD22" s="38">
        <v>0</v>
      </c>
      <c r="BE22" s="38">
        <v>0</v>
      </c>
      <c r="BF22" s="38">
        <v>2782275</v>
      </c>
      <c r="BG22" s="38">
        <v>0</v>
      </c>
      <c r="BH22" s="38">
        <v>50.259</v>
      </c>
      <c r="BI22" s="38">
        <v>13821</v>
      </c>
      <c r="BJ22" s="38">
        <v>12</v>
      </c>
      <c r="BK22" s="38">
        <v>0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5393</v>
      </c>
      <c r="BR22" s="38">
        <v>1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8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52401</v>
      </c>
      <c r="CI22" s="38">
        <v>0</v>
      </c>
      <c r="CJ22" s="38">
        <v>4</v>
      </c>
      <c r="CK22" s="38">
        <v>0</v>
      </c>
      <c r="CL22" s="38">
        <v>0</v>
      </c>
      <c r="CN22" s="38">
        <v>0</v>
      </c>
      <c r="CO22" s="38">
        <v>1</v>
      </c>
      <c r="CP22" s="38">
        <v>0</v>
      </c>
      <c r="CQ22" s="38">
        <v>1</v>
      </c>
      <c r="CR22" s="38">
        <v>202.74100000000001</v>
      </c>
      <c r="CS22" s="38">
        <v>0</v>
      </c>
      <c r="CT22" s="38">
        <v>0</v>
      </c>
      <c r="CU22" s="38">
        <v>0</v>
      </c>
      <c r="CV22" s="38">
        <v>0</v>
      </c>
      <c r="CW22" s="38">
        <v>0</v>
      </c>
      <c r="CX22" s="38">
        <v>0</v>
      </c>
      <c r="CY22" s="38">
        <v>0</v>
      </c>
      <c r="CZ22" s="38">
        <v>0</v>
      </c>
      <c r="DA22" s="38">
        <v>1</v>
      </c>
      <c r="DB22" s="38">
        <v>857781</v>
      </c>
      <c r="DC22" s="38">
        <v>0</v>
      </c>
      <c r="DD22" s="38">
        <v>0</v>
      </c>
      <c r="DE22" s="38">
        <v>265032</v>
      </c>
      <c r="DF22" s="38">
        <v>265032</v>
      </c>
      <c r="DG22" s="38">
        <v>202.5</v>
      </c>
      <c r="DH22" s="38">
        <v>0</v>
      </c>
      <c r="DI22" s="38">
        <v>0</v>
      </c>
      <c r="DK22" s="38">
        <v>5393</v>
      </c>
      <c r="DL22" s="38">
        <v>0</v>
      </c>
      <c r="DM22" s="38">
        <v>1729932</v>
      </c>
      <c r="DN22" s="38">
        <v>0</v>
      </c>
      <c r="DO22" s="38">
        <v>0</v>
      </c>
      <c r="DP22" s="38">
        <v>0</v>
      </c>
      <c r="DQ22" s="38">
        <v>0</v>
      </c>
      <c r="DR22" s="38">
        <v>0</v>
      </c>
      <c r="DS22" s="38">
        <v>0</v>
      </c>
      <c r="DT22" s="38">
        <v>0</v>
      </c>
      <c r="DU22" s="38">
        <v>0</v>
      </c>
      <c r="DV22" s="38">
        <v>0</v>
      </c>
      <c r="DW22" s="38">
        <v>0</v>
      </c>
      <c r="DX22" s="38">
        <v>0</v>
      </c>
      <c r="DY22" s="38">
        <v>0</v>
      </c>
      <c r="DZ22" s="38">
        <v>0</v>
      </c>
      <c r="EA22" s="38">
        <v>0</v>
      </c>
      <c r="EB22" s="38">
        <v>0</v>
      </c>
      <c r="EC22" s="38">
        <v>3.488</v>
      </c>
      <c r="ED22" s="38">
        <v>25108</v>
      </c>
      <c r="EE22" s="38">
        <v>0</v>
      </c>
      <c r="EF22" s="38">
        <v>0</v>
      </c>
      <c r="EG22" s="38">
        <v>0</v>
      </c>
      <c r="EH22" s="38">
        <v>336604</v>
      </c>
      <c r="EI22" s="38">
        <v>1368220</v>
      </c>
      <c r="EJ22" s="38">
        <v>52.27</v>
      </c>
      <c r="EK22" s="38">
        <v>16.212</v>
      </c>
      <c r="EL22" s="38">
        <v>0</v>
      </c>
      <c r="EM22" s="38">
        <v>0.222</v>
      </c>
      <c r="EN22" s="38">
        <v>0.42699999999999999</v>
      </c>
      <c r="EO22" s="38">
        <v>0</v>
      </c>
      <c r="EP22" s="38">
        <v>0</v>
      </c>
      <c r="EQ22" s="38">
        <v>69.131</v>
      </c>
      <c r="ER22" s="38">
        <v>0</v>
      </c>
      <c r="ES22" s="38">
        <v>51.436999999999998</v>
      </c>
      <c r="ET22" s="38">
        <v>13125</v>
      </c>
      <c r="EU22" s="38">
        <v>67075</v>
      </c>
      <c r="EV22" s="38">
        <v>0</v>
      </c>
      <c r="EW22" s="38">
        <v>0</v>
      </c>
      <c r="EX22" s="38">
        <v>0</v>
      </c>
      <c r="EZ22" s="38">
        <v>2920278</v>
      </c>
      <c r="FA22" s="38">
        <v>0</v>
      </c>
      <c r="FB22" s="38">
        <v>2987353</v>
      </c>
      <c r="FC22" s="38">
        <v>0.97325799999999996</v>
      </c>
      <c r="FD22" s="38">
        <v>0</v>
      </c>
      <c r="FE22" s="38">
        <v>421425</v>
      </c>
      <c r="FF22" s="38">
        <v>96279</v>
      </c>
      <c r="FG22" s="38">
        <v>6.0937999999999999E-2</v>
      </c>
      <c r="FH22" s="38">
        <v>5.5286000000000002E-2</v>
      </c>
      <c r="FI22" s="38">
        <v>0</v>
      </c>
      <c r="FJ22" s="38">
        <v>0</v>
      </c>
      <c r="FK22" s="38">
        <v>545.05600000000004</v>
      </c>
      <c r="FL22" s="38">
        <v>3557458</v>
      </c>
      <c r="FM22" s="38">
        <v>0</v>
      </c>
      <c r="FN22" s="38">
        <v>0</v>
      </c>
      <c r="FO22" s="38">
        <v>114810</v>
      </c>
      <c r="FP22" s="38">
        <v>0</v>
      </c>
      <c r="FQ22" s="38">
        <v>114810</v>
      </c>
      <c r="FR22" s="38">
        <v>114810</v>
      </c>
      <c r="FS22" s="38">
        <v>0</v>
      </c>
      <c r="FT22" s="38">
        <v>0</v>
      </c>
      <c r="FU22" s="38">
        <v>0</v>
      </c>
      <c r="FV22" s="38">
        <v>0</v>
      </c>
      <c r="FW22" s="38">
        <v>0</v>
      </c>
      <c r="FX22" s="38">
        <v>0</v>
      </c>
      <c r="FY22" s="38">
        <v>0</v>
      </c>
      <c r="FZ22" s="38">
        <v>0</v>
      </c>
      <c r="GA22" s="38">
        <v>0</v>
      </c>
      <c r="GB22" s="38">
        <v>3905</v>
      </c>
      <c r="GC22" s="38">
        <v>3905</v>
      </c>
      <c r="GD22" s="38">
        <v>0.442</v>
      </c>
      <c r="GF22" s="38">
        <v>0</v>
      </c>
      <c r="GG22" s="38">
        <v>0</v>
      </c>
      <c r="GH22" s="38">
        <v>0</v>
      </c>
      <c r="GI22" s="38">
        <v>0</v>
      </c>
      <c r="GJ22" s="38">
        <v>0</v>
      </c>
      <c r="GK22" s="38">
        <v>5089</v>
      </c>
      <c r="GL22" s="38">
        <v>12523</v>
      </c>
      <c r="GM22" s="38">
        <v>0</v>
      </c>
      <c r="GN22" s="38">
        <v>4162</v>
      </c>
      <c r="GO22" s="38">
        <v>0</v>
      </c>
      <c r="GP22" s="38">
        <v>3505057</v>
      </c>
      <c r="GQ22" s="38">
        <v>3505057</v>
      </c>
      <c r="GR22" s="38">
        <v>0</v>
      </c>
      <c r="GS22" s="38">
        <v>0</v>
      </c>
      <c r="GT22" s="38">
        <v>0</v>
      </c>
      <c r="HB22" s="38">
        <v>261892303</v>
      </c>
      <c r="HC22" s="38">
        <v>5.0736000000000003E-2</v>
      </c>
      <c r="HD22" s="38">
        <v>39276</v>
      </c>
      <c r="HE22" s="38">
        <v>0</v>
      </c>
      <c r="HF22" s="38">
        <v>0</v>
      </c>
      <c r="HG22" s="38">
        <v>0</v>
      </c>
      <c r="HH22" s="38">
        <v>0</v>
      </c>
      <c r="HI22" s="38">
        <v>0</v>
      </c>
      <c r="HJ22" s="38">
        <v>0</v>
      </c>
      <c r="HK22" s="38">
        <v>0</v>
      </c>
      <c r="HL22" s="38">
        <v>0</v>
      </c>
      <c r="HM22" s="38">
        <v>0</v>
      </c>
      <c r="HN22" s="38">
        <v>0</v>
      </c>
      <c r="HO22" s="38">
        <v>0</v>
      </c>
      <c r="HP22" s="38">
        <v>0</v>
      </c>
      <c r="HQ22" s="38">
        <v>0</v>
      </c>
      <c r="HR22" s="38">
        <v>0</v>
      </c>
      <c r="HS22" s="38">
        <v>0</v>
      </c>
      <c r="HT22" s="38">
        <v>0</v>
      </c>
      <c r="HU22" s="38">
        <v>0</v>
      </c>
      <c r="HV22" s="38">
        <v>0</v>
      </c>
      <c r="HW22" s="38">
        <v>0</v>
      </c>
      <c r="HX22" s="38">
        <v>0</v>
      </c>
      <c r="HY22" s="38">
        <v>0</v>
      </c>
      <c r="HZ22" s="38">
        <v>0</v>
      </c>
      <c r="IA22" s="38">
        <v>0</v>
      </c>
      <c r="IB22" s="38">
        <v>0</v>
      </c>
      <c r="IC22" s="38">
        <v>0</v>
      </c>
      <c r="ID22" s="38">
        <v>0</v>
      </c>
      <c r="IE22" s="38">
        <v>0</v>
      </c>
      <c r="IF22" s="38">
        <v>0</v>
      </c>
      <c r="IG22" s="38">
        <v>0</v>
      </c>
      <c r="IH22" s="38">
        <v>32</v>
      </c>
      <c r="II22" s="38">
        <v>202.74199999999999</v>
      </c>
      <c r="IJ22" s="38">
        <v>0</v>
      </c>
      <c r="IK22" s="38">
        <v>0</v>
      </c>
      <c r="IL22" s="38">
        <v>0</v>
      </c>
      <c r="IM22" s="38">
        <v>0</v>
      </c>
      <c r="IN22" s="38">
        <v>0</v>
      </c>
      <c r="IO22" s="38">
        <v>0</v>
      </c>
      <c r="IP22" s="38">
        <v>0</v>
      </c>
      <c r="IQ22" s="38">
        <v>0</v>
      </c>
      <c r="IR22" s="38">
        <v>0</v>
      </c>
      <c r="IS22" s="38">
        <v>0</v>
      </c>
      <c r="IT22" s="38">
        <v>0</v>
      </c>
      <c r="IU22" s="38">
        <v>0</v>
      </c>
      <c r="IV22" s="38">
        <v>0</v>
      </c>
      <c r="IW22" s="38">
        <v>0</v>
      </c>
      <c r="IX22" s="38">
        <v>0</v>
      </c>
      <c r="IY22" s="38">
        <v>0</v>
      </c>
      <c r="IZ22" s="38">
        <v>0</v>
      </c>
      <c r="JA22" s="38">
        <v>0</v>
      </c>
    </row>
    <row r="23" spans="1:261" x14ac:dyDescent="0.2">
      <c r="A23" s="38">
        <v>212801</v>
      </c>
      <c r="B23" s="38">
        <v>27549</v>
      </c>
      <c r="C23" s="38">
        <v>35</v>
      </c>
      <c r="D23" s="38">
        <v>2020</v>
      </c>
      <c r="E23" s="38">
        <v>5393</v>
      </c>
      <c r="F23" s="38">
        <v>0</v>
      </c>
      <c r="G23" s="38">
        <v>1886.4280000000001</v>
      </c>
      <c r="H23" s="38">
        <v>1612.749</v>
      </c>
      <c r="I23" s="38">
        <v>1612.749</v>
      </c>
      <c r="J23" s="38">
        <v>1886.4280000000001</v>
      </c>
      <c r="K23" s="38">
        <v>0</v>
      </c>
      <c r="L23" s="38">
        <v>6544</v>
      </c>
      <c r="M23" s="38">
        <v>0</v>
      </c>
      <c r="N23" s="38">
        <v>0</v>
      </c>
      <c r="P23" s="38">
        <v>1823.74</v>
      </c>
      <c r="Q23" s="38">
        <v>0</v>
      </c>
      <c r="R23" s="38">
        <v>472726</v>
      </c>
      <c r="S23" s="38">
        <v>259.20699999999999</v>
      </c>
      <c r="U23" s="38">
        <v>306423</v>
      </c>
      <c r="V23" s="38">
        <v>118.143</v>
      </c>
      <c r="W23" s="38">
        <v>77313</v>
      </c>
      <c r="X23" s="38">
        <v>77313</v>
      </c>
      <c r="Z23" s="38">
        <v>0</v>
      </c>
      <c r="AA23" s="38">
        <v>1</v>
      </c>
      <c r="AB23" s="38">
        <v>1</v>
      </c>
      <c r="AC23" s="38">
        <v>0</v>
      </c>
      <c r="AD23" s="38" t="s">
        <v>303</v>
      </c>
      <c r="AE23" s="38">
        <v>0</v>
      </c>
      <c r="AH23" s="38">
        <v>0</v>
      </c>
      <c r="AI23" s="38">
        <v>0</v>
      </c>
      <c r="AJ23" s="38">
        <v>5105</v>
      </c>
      <c r="AK23" s="38">
        <v>1</v>
      </c>
      <c r="AL23" s="38" t="s">
        <v>72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18087917</v>
      </c>
      <c r="AX23" s="38">
        <v>17470426</v>
      </c>
      <c r="AY23" s="38">
        <v>12349940</v>
      </c>
      <c r="AZ23" s="38">
        <v>701673</v>
      </c>
      <c r="BA23" s="38">
        <v>38.582999999999998</v>
      </c>
      <c r="BB23" s="38">
        <v>0</v>
      </c>
      <c r="BC23" s="38">
        <v>0</v>
      </c>
      <c r="BD23" s="38">
        <v>0</v>
      </c>
      <c r="BE23" s="38">
        <v>0</v>
      </c>
      <c r="BF23" s="38">
        <v>14785689</v>
      </c>
      <c r="BG23" s="38">
        <v>0</v>
      </c>
      <c r="BH23" s="38">
        <v>717.67499999999995</v>
      </c>
      <c r="BI23" s="38">
        <v>197361</v>
      </c>
      <c r="BJ23" s="38">
        <v>12</v>
      </c>
      <c r="BK23" s="38">
        <v>0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5393</v>
      </c>
      <c r="BR23" s="38">
        <v>1</v>
      </c>
      <c r="BS23" s="38">
        <v>0</v>
      </c>
      <c r="BT23" s="38">
        <v>0</v>
      </c>
      <c r="BU23" s="38">
        <v>0</v>
      </c>
      <c r="BV23" s="38">
        <v>0</v>
      </c>
      <c r="BW23" s="38">
        <v>0</v>
      </c>
      <c r="BX23" s="38">
        <v>0</v>
      </c>
      <c r="BY23" s="38">
        <v>0</v>
      </c>
      <c r="BZ23" s="38">
        <v>0</v>
      </c>
      <c r="CA23" s="38">
        <v>82.63</v>
      </c>
      <c r="CB23" s="38">
        <v>31586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388544</v>
      </c>
      <c r="CI23" s="38">
        <v>0</v>
      </c>
      <c r="CJ23" s="38">
        <v>4</v>
      </c>
      <c r="CK23" s="38">
        <v>0</v>
      </c>
      <c r="CL23" s="38">
        <v>0</v>
      </c>
      <c r="CN23" s="38">
        <v>0</v>
      </c>
      <c r="CO23" s="38">
        <v>1</v>
      </c>
      <c r="CP23" s="38">
        <v>0</v>
      </c>
      <c r="CQ23" s="38">
        <v>0</v>
      </c>
      <c r="CR23" s="38">
        <v>1823.81</v>
      </c>
      <c r="CS23" s="38">
        <v>0</v>
      </c>
      <c r="CT23" s="38">
        <v>0</v>
      </c>
      <c r="CU23" s="38">
        <v>0</v>
      </c>
      <c r="CV23" s="38">
        <v>0</v>
      </c>
      <c r="CW23" s="38">
        <v>0</v>
      </c>
      <c r="CX23" s="38">
        <v>0</v>
      </c>
      <c r="CY23" s="38">
        <v>0</v>
      </c>
      <c r="CZ23" s="38">
        <v>0</v>
      </c>
      <c r="DA23" s="38">
        <v>1</v>
      </c>
      <c r="DB23" s="38">
        <v>10553829</v>
      </c>
      <c r="DC23" s="38">
        <v>0</v>
      </c>
      <c r="DD23" s="38">
        <v>0</v>
      </c>
      <c r="DE23" s="38">
        <v>1295490</v>
      </c>
      <c r="DF23" s="38">
        <v>1295490</v>
      </c>
      <c r="DG23" s="38">
        <v>989.83</v>
      </c>
      <c r="DH23" s="38">
        <v>0</v>
      </c>
      <c r="DI23" s="38">
        <v>0</v>
      </c>
      <c r="DK23" s="38">
        <v>5393</v>
      </c>
      <c r="DL23" s="38">
        <v>0</v>
      </c>
      <c r="DM23" s="38">
        <v>1313742</v>
      </c>
      <c r="DN23" s="38">
        <v>0</v>
      </c>
      <c r="DO23" s="38">
        <v>0</v>
      </c>
      <c r="DP23" s="38">
        <v>0</v>
      </c>
      <c r="DQ23" s="38">
        <v>0</v>
      </c>
      <c r="DR23" s="38">
        <v>0</v>
      </c>
      <c r="DS23" s="38">
        <v>0</v>
      </c>
      <c r="DT23" s="38">
        <v>0</v>
      </c>
      <c r="DU23" s="38">
        <v>0</v>
      </c>
      <c r="DV23" s="38">
        <v>0</v>
      </c>
      <c r="DW23" s="38">
        <v>0</v>
      </c>
      <c r="DX23" s="38">
        <v>0</v>
      </c>
      <c r="DY23" s="38">
        <v>0</v>
      </c>
      <c r="DZ23" s="38">
        <v>0</v>
      </c>
      <c r="EA23" s="38">
        <v>8.9999999999999993E-3</v>
      </c>
      <c r="EB23" s="38">
        <v>0</v>
      </c>
      <c r="EC23" s="38">
        <v>33.313000000000002</v>
      </c>
      <c r="ED23" s="38">
        <v>239800</v>
      </c>
      <c r="EE23" s="38">
        <v>0</v>
      </c>
      <c r="EF23" s="38">
        <v>0</v>
      </c>
      <c r="EG23" s="38">
        <v>0</v>
      </c>
      <c r="EH23" s="38">
        <v>1073942</v>
      </c>
      <c r="EI23" s="38">
        <v>0</v>
      </c>
      <c r="EJ23" s="38">
        <v>0</v>
      </c>
      <c r="EK23" s="38">
        <v>42.287999999999997</v>
      </c>
      <c r="EL23" s="38">
        <v>0</v>
      </c>
      <c r="EM23" s="38">
        <v>7.5890000000000004</v>
      </c>
      <c r="EN23" s="38">
        <v>2.887</v>
      </c>
      <c r="EO23" s="38">
        <v>0</v>
      </c>
      <c r="EP23" s="38">
        <v>0</v>
      </c>
      <c r="EQ23" s="38">
        <v>52.773000000000003</v>
      </c>
      <c r="ER23" s="38">
        <v>0</v>
      </c>
      <c r="ES23" s="38">
        <v>164.11099999999999</v>
      </c>
      <c r="ET23" s="38">
        <v>19292</v>
      </c>
      <c r="EU23" s="38">
        <v>701673</v>
      </c>
      <c r="EV23" s="38">
        <v>0</v>
      </c>
      <c r="EW23" s="38">
        <v>0</v>
      </c>
      <c r="EX23" s="38">
        <v>0</v>
      </c>
      <c r="EZ23" s="38">
        <v>14719220</v>
      </c>
      <c r="FA23" s="38">
        <v>0</v>
      </c>
      <c r="FB23" s="38">
        <v>15420893</v>
      </c>
      <c r="FC23" s="38">
        <v>0.97325799999999996</v>
      </c>
      <c r="FD23" s="38">
        <v>0</v>
      </c>
      <c r="FE23" s="38">
        <v>2239557</v>
      </c>
      <c r="FF23" s="38">
        <v>511649</v>
      </c>
      <c r="FG23" s="38">
        <v>6.0937999999999999E-2</v>
      </c>
      <c r="FH23" s="38">
        <v>5.5286000000000002E-2</v>
      </c>
      <c r="FI23" s="38">
        <v>0</v>
      </c>
      <c r="FJ23" s="38">
        <v>0</v>
      </c>
      <c r="FK23" s="38">
        <v>2896.5619999999999</v>
      </c>
      <c r="FL23" s="38">
        <v>18560643</v>
      </c>
      <c r="FM23" s="38">
        <v>0</v>
      </c>
      <c r="FN23" s="38">
        <v>0</v>
      </c>
      <c r="FO23" s="38">
        <v>0</v>
      </c>
      <c r="FP23" s="38">
        <v>0</v>
      </c>
      <c r="FQ23" s="38">
        <v>0</v>
      </c>
      <c r="FR23" s="38">
        <v>0</v>
      </c>
      <c r="FS23" s="38">
        <v>0</v>
      </c>
      <c r="FT23" s="38">
        <v>0</v>
      </c>
      <c r="FU23" s="38">
        <v>0</v>
      </c>
      <c r="FV23" s="38">
        <v>0</v>
      </c>
      <c r="FW23" s="38">
        <v>0</v>
      </c>
      <c r="FX23" s="38">
        <v>0</v>
      </c>
      <c r="FY23" s="38">
        <v>0</v>
      </c>
      <c r="FZ23" s="38">
        <v>0</v>
      </c>
      <c r="GA23" s="38">
        <v>0</v>
      </c>
      <c r="GB23" s="38">
        <v>1951572</v>
      </c>
      <c r="GC23" s="38">
        <v>1951572</v>
      </c>
      <c r="GD23" s="38">
        <v>220.90600000000001</v>
      </c>
      <c r="GF23" s="38">
        <v>0</v>
      </c>
      <c r="GG23" s="38">
        <v>0</v>
      </c>
      <c r="GH23" s="38">
        <v>0</v>
      </c>
      <c r="GI23" s="38">
        <v>0</v>
      </c>
      <c r="GJ23" s="38">
        <v>0</v>
      </c>
      <c r="GK23" s="38">
        <v>5040</v>
      </c>
      <c r="GL23" s="38">
        <v>7142</v>
      </c>
      <c r="GM23" s="38">
        <v>0</v>
      </c>
      <c r="GN23" s="38">
        <v>0</v>
      </c>
      <c r="GO23" s="38">
        <v>0</v>
      </c>
      <c r="GP23" s="38">
        <v>18172099</v>
      </c>
      <c r="GQ23" s="38">
        <v>18172099</v>
      </c>
      <c r="GR23" s="38">
        <v>0</v>
      </c>
      <c r="GS23" s="38">
        <v>0</v>
      </c>
      <c r="GT23" s="38">
        <v>0</v>
      </c>
      <c r="HB23" s="38">
        <v>261892303</v>
      </c>
      <c r="HC23" s="38">
        <v>5.0736000000000003E-2</v>
      </c>
      <c r="HD23" s="38">
        <v>369252</v>
      </c>
      <c r="HE23" s="38">
        <v>0</v>
      </c>
      <c r="HF23" s="38">
        <v>0</v>
      </c>
      <c r="HG23" s="38">
        <v>0</v>
      </c>
      <c r="HH23" s="38">
        <v>0</v>
      </c>
      <c r="HI23" s="38">
        <v>0</v>
      </c>
      <c r="HJ23" s="38">
        <v>0</v>
      </c>
      <c r="HK23" s="38">
        <v>0</v>
      </c>
      <c r="HL23" s="38">
        <v>0</v>
      </c>
      <c r="HM23" s="38">
        <v>0</v>
      </c>
      <c r="HN23" s="38">
        <v>0</v>
      </c>
      <c r="HO23" s="38">
        <v>0</v>
      </c>
      <c r="HP23" s="38">
        <v>0</v>
      </c>
      <c r="HQ23" s="38">
        <v>0</v>
      </c>
      <c r="HR23" s="38">
        <v>0</v>
      </c>
      <c r="HS23" s="38">
        <v>0</v>
      </c>
      <c r="HT23" s="38">
        <v>0</v>
      </c>
      <c r="HU23" s="38">
        <v>0</v>
      </c>
      <c r="HV23" s="38">
        <v>0</v>
      </c>
      <c r="HW23" s="38">
        <v>0</v>
      </c>
      <c r="HX23" s="38">
        <v>0</v>
      </c>
      <c r="HY23" s="38">
        <v>0</v>
      </c>
      <c r="HZ23" s="38">
        <v>0</v>
      </c>
      <c r="IA23" s="38">
        <v>0</v>
      </c>
      <c r="IB23" s="38">
        <v>0</v>
      </c>
      <c r="IC23" s="38">
        <v>0</v>
      </c>
      <c r="ID23" s="38">
        <v>0</v>
      </c>
      <c r="IE23" s="38">
        <v>0</v>
      </c>
      <c r="IF23" s="38">
        <v>0</v>
      </c>
      <c r="IG23" s="38">
        <v>0</v>
      </c>
      <c r="IH23" s="38">
        <v>182</v>
      </c>
      <c r="II23" s="38">
        <v>0</v>
      </c>
      <c r="IJ23" s="38">
        <v>0</v>
      </c>
      <c r="IK23" s="38">
        <v>0</v>
      </c>
      <c r="IL23" s="38">
        <v>0</v>
      </c>
      <c r="IM23" s="38">
        <v>0</v>
      </c>
      <c r="IN23" s="38">
        <v>0</v>
      </c>
      <c r="IO23" s="38">
        <v>0</v>
      </c>
      <c r="IP23" s="38">
        <v>0</v>
      </c>
      <c r="IQ23" s="38">
        <v>0</v>
      </c>
      <c r="IR23" s="38">
        <v>0</v>
      </c>
      <c r="IS23" s="38">
        <v>0</v>
      </c>
      <c r="IT23" s="38">
        <v>0</v>
      </c>
      <c r="IU23" s="38">
        <v>0</v>
      </c>
      <c r="IV23" s="38">
        <v>0</v>
      </c>
      <c r="IW23" s="38">
        <v>0</v>
      </c>
      <c r="IX23" s="38">
        <v>0</v>
      </c>
      <c r="IY23" s="38">
        <v>0</v>
      </c>
      <c r="IZ23" s="38">
        <v>0</v>
      </c>
      <c r="JA23" s="38">
        <v>0</v>
      </c>
    </row>
    <row r="24" spans="1:261" x14ac:dyDescent="0.2">
      <c r="A24" s="38">
        <v>213801</v>
      </c>
      <c r="B24" s="38">
        <v>27549</v>
      </c>
      <c r="C24" s="38">
        <v>35</v>
      </c>
      <c r="D24" s="38">
        <v>2020</v>
      </c>
      <c r="E24" s="38">
        <v>5393</v>
      </c>
      <c r="F24" s="38">
        <v>0</v>
      </c>
      <c r="G24" s="38">
        <v>211.06700000000001</v>
      </c>
      <c r="H24" s="38">
        <v>181.018</v>
      </c>
      <c r="I24" s="38">
        <v>181.018</v>
      </c>
      <c r="J24" s="38">
        <v>211.06700000000001</v>
      </c>
      <c r="K24" s="38">
        <v>0</v>
      </c>
      <c r="L24" s="38">
        <v>6544</v>
      </c>
      <c r="M24" s="38">
        <v>0</v>
      </c>
      <c r="N24" s="38">
        <v>0</v>
      </c>
      <c r="P24" s="38">
        <v>205.715</v>
      </c>
      <c r="Q24" s="38">
        <v>0</v>
      </c>
      <c r="R24" s="38">
        <v>53323</v>
      </c>
      <c r="S24" s="38">
        <v>259.20699999999999</v>
      </c>
      <c r="U24" s="38">
        <v>34565</v>
      </c>
      <c r="V24" s="38">
        <v>0</v>
      </c>
      <c r="W24" s="38">
        <v>0</v>
      </c>
      <c r="X24" s="38">
        <v>0</v>
      </c>
      <c r="Z24" s="38">
        <v>0</v>
      </c>
      <c r="AA24" s="38">
        <v>1</v>
      </c>
      <c r="AB24" s="38">
        <v>1</v>
      </c>
      <c r="AC24" s="38">
        <v>0</v>
      </c>
      <c r="AD24" s="38" t="s">
        <v>303</v>
      </c>
      <c r="AE24" s="38">
        <v>0</v>
      </c>
      <c r="AH24" s="38">
        <v>0</v>
      </c>
      <c r="AI24" s="38">
        <v>0</v>
      </c>
      <c r="AJ24" s="38">
        <v>5105</v>
      </c>
      <c r="AK24" s="38">
        <v>1</v>
      </c>
      <c r="AL24" s="38" t="s">
        <v>73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2317186</v>
      </c>
      <c r="AX24" s="38">
        <v>2224688</v>
      </c>
      <c r="AY24" s="38">
        <v>1501933</v>
      </c>
      <c r="AZ24" s="38">
        <v>98672</v>
      </c>
      <c r="BA24" s="38">
        <v>9.6669999999999998</v>
      </c>
      <c r="BB24" s="38">
        <v>0</v>
      </c>
      <c r="BC24" s="38">
        <v>0</v>
      </c>
      <c r="BD24" s="38">
        <v>0</v>
      </c>
      <c r="BE24" s="38">
        <v>0</v>
      </c>
      <c r="BF24" s="38">
        <v>1877149</v>
      </c>
      <c r="BG24" s="38">
        <v>0</v>
      </c>
      <c r="BH24" s="38">
        <v>164.905</v>
      </c>
      <c r="BI24" s="38">
        <v>45349</v>
      </c>
      <c r="BJ24" s="38">
        <v>12</v>
      </c>
      <c r="BK24" s="38">
        <v>0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5393</v>
      </c>
      <c r="BR24" s="38">
        <v>1</v>
      </c>
      <c r="BS24" s="38">
        <v>0</v>
      </c>
      <c r="BT24" s="38">
        <v>0</v>
      </c>
      <c r="BU24" s="38">
        <v>0</v>
      </c>
      <c r="BV24" s="38">
        <v>0</v>
      </c>
      <c r="BW24" s="38">
        <v>0</v>
      </c>
      <c r="BX24" s="38">
        <v>0</v>
      </c>
      <c r="BY24" s="38">
        <v>0</v>
      </c>
      <c r="BZ24" s="38">
        <v>0</v>
      </c>
      <c r="CA24" s="38">
        <v>0</v>
      </c>
      <c r="CB24" s="38">
        <v>0</v>
      </c>
      <c r="CC24" s="38">
        <v>0</v>
      </c>
      <c r="CD24" s="38">
        <v>0</v>
      </c>
      <c r="CE24" s="38">
        <v>0</v>
      </c>
      <c r="CF24" s="38">
        <v>0</v>
      </c>
      <c r="CG24" s="38">
        <v>0</v>
      </c>
      <c r="CH24" s="38">
        <v>47149</v>
      </c>
      <c r="CI24" s="38">
        <v>0</v>
      </c>
      <c r="CJ24" s="38">
        <v>4</v>
      </c>
      <c r="CK24" s="38">
        <v>0</v>
      </c>
      <c r="CL24" s="38">
        <v>0</v>
      </c>
      <c r="CN24" s="38">
        <v>0</v>
      </c>
      <c r="CO24" s="38">
        <v>1</v>
      </c>
      <c r="CP24" s="38">
        <v>0</v>
      </c>
      <c r="CQ24" s="38">
        <v>4</v>
      </c>
      <c r="CR24" s="38">
        <v>209.82499999999999</v>
      </c>
      <c r="CS24" s="38">
        <v>0</v>
      </c>
      <c r="CT24" s="38">
        <v>0</v>
      </c>
      <c r="CU24" s="38">
        <v>0</v>
      </c>
      <c r="CV24" s="38">
        <v>0</v>
      </c>
      <c r="CW24" s="38">
        <v>0</v>
      </c>
      <c r="CX24" s="38">
        <v>0</v>
      </c>
      <c r="CY24" s="38">
        <v>0</v>
      </c>
      <c r="CZ24" s="38">
        <v>0</v>
      </c>
      <c r="DA24" s="38">
        <v>1</v>
      </c>
      <c r="DB24" s="38">
        <v>1184582</v>
      </c>
      <c r="DC24" s="38">
        <v>0</v>
      </c>
      <c r="DD24" s="38">
        <v>0</v>
      </c>
      <c r="DE24" s="38">
        <v>181923</v>
      </c>
      <c r="DF24" s="38">
        <v>181923</v>
      </c>
      <c r="DG24" s="38">
        <v>139</v>
      </c>
      <c r="DH24" s="38">
        <v>0</v>
      </c>
      <c r="DI24" s="38">
        <v>0</v>
      </c>
      <c r="DK24" s="38">
        <v>5393</v>
      </c>
      <c r="DL24" s="38">
        <v>0</v>
      </c>
      <c r="DM24" s="38">
        <v>384720</v>
      </c>
      <c r="DN24" s="38">
        <v>0</v>
      </c>
      <c r="DO24" s="38">
        <v>0</v>
      </c>
      <c r="DP24" s="38">
        <v>0</v>
      </c>
      <c r="DQ24" s="38">
        <v>0</v>
      </c>
      <c r="DR24" s="38">
        <v>0</v>
      </c>
      <c r="DS24" s="38">
        <v>0</v>
      </c>
      <c r="DT24" s="38">
        <v>0</v>
      </c>
      <c r="DU24" s="38">
        <v>0</v>
      </c>
      <c r="DV24" s="38">
        <v>0</v>
      </c>
      <c r="DW24" s="38">
        <v>0</v>
      </c>
      <c r="DX24" s="38">
        <v>0</v>
      </c>
      <c r="DY24" s="38">
        <v>0</v>
      </c>
      <c r="DZ24" s="38">
        <v>0</v>
      </c>
      <c r="EA24" s="38">
        <v>0</v>
      </c>
      <c r="EB24" s="38">
        <v>9.84</v>
      </c>
      <c r="EC24" s="38">
        <v>26.077000000000002</v>
      </c>
      <c r="ED24" s="38">
        <v>187713</v>
      </c>
      <c r="EE24" s="38">
        <v>0</v>
      </c>
      <c r="EF24" s="38">
        <v>0</v>
      </c>
      <c r="EG24" s="38">
        <v>0</v>
      </c>
      <c r="EH24" s="38">
        <v>197007</v>
      </c>
      <c r="EI24" s="38">
        <v>0</v>
      </c>
      <c r="EJ24" s="38">
        <v>0</v>
      </c>
      <c r="EK24" s="38">
        <v>0</v>
      </c>
      <c r="EL24" s="38">
        <v>0</v>
      </c>
      <c r="EM24" s="38">
        <v>0</v>
      </c>
      <c r="EN24" s="38">
        <v>0.11700000000000001</v>
      </c>
      <c r="EO24" s="38">
        <v>0</v>
      </c>
      <c r="EP24" s="38">
        <v>0</v>
      </c>
      <c r="EQ24" s="38">
        <v>9.9570000000000007</v>
      </c>
      <c r="ER24" s="38">
        <v>0</v>
      </c>
      <c r="ES24" s="38">
        <v>30.105</v>
      </c>
      <c r="ET24" s="38">
        <v>5834</v>
      </c>
      <c r="EU24" s="38">
        <v>98672</v>
      </c>
      <c r="EV24" s="38">
        <v>0</v>
      </c>
      <c r="EW24" s="38">
        <v>0</v>
      </c>
      <c r="EX24" s="38">
        <v>0</v>
      </c>
      <c r="EZ24" s="38">
        <v>1875403</v>
      </c>
      <c r="FA24" s="38">
        <v>0</v>
      </c>
      <c r="FB24" s="38">
        <v>1974075</v>
      </c>
      <c r="FC24" s="38">
        <v>0.97325799999999996</v>
      </c>
      <c r="FD24" s="38">
        <v>0</v>
      </c>
      <c r="FE24" s="38">
        <v>284328</v>
      </c>
      <c r="FF24" s="38">
        <v>64957</v>
      </c>
      <c r="FG24" s="38">
        <v>6.0937999999999999E-2</v>
      </c>
      <c r="FH24" s="38">
        <v>5.5286000000000002E-2</v>
      </c>
      <c r="FI24" s="38">
        <v>0</v>
      </c>
      <c r="FJ24" s="38">
        <v>0</v>
      </c>
      <c r="FK24" s="38">
        <v>367.73899999999998</v>
      </c>
      <c r="FL24" s="38">
        <v>2370509</v>
      </c>
      <c r="FM24" s="38">
        <v>0</v>
      </c>
      <c r="FN24" s="38">
        <v>0</v>
      </c>
      <c r="FO24" s="38">
        <v>0</v>
      </c>
      <c r="FP24" s="38">
        <v>0</v>
      </c>
      <c r="FQ24" s="38">
        <v>0</v>
      </c>
      <c r="FR24" s="38">
        <v>0</v>
      </c>
      <c r="FS24" s="38">
        <v>0</v>
      </c>
      <c r="FT24" s="38">
        <v>0</v>
      </c>
      <c r="FU24" s="38">
        <v>0</v>
      </c>
      <c r="FV24" s="38">
        <v>0</v>
      </c>
      <c r="FW24" s="38">
        <v>0</v>
      </c>
      <c r="FX24" s="38">
        <v>0</v>
      </c>
      <c r="FY24" s="38">
        <v>0</v>
      </c>
      <c r="FZ24" s="38">
        <v>0</v>
      </c>
      <c r="GA24" s="38">
        <v>0</v>
      </c>
      <c r="GB24" s="38">
        <v>177501</v>
      </c>
      <c r="GC24" s="38">
        <v>177501</v>
      </c>
      <c r="GD24" s="38">
        <v>20.091999999999999</v>
      </c>
      <c r="GF24" s="38">
        <v>0</v>
      </c>
      <c r="GG24" s="38">
        <v>0</v>
      </c>
      <c r="GH24" s="38">
        <v>0</v>
      </c>
      <c r="GI24" s="38">
        <v>0</v>
      </c>
      <c r="GJ24" s="38">
        <v>0</v>
      </c>
      <c r="GK24" s="38">
        <v>5251</v>
      </c>
      <c r="GL24" s="38">
        <v>4711</v>
      </c>
      <c r="GM24" s="38">
        <v>0</v>
      </c>
      <c r="GN24" s="38">
        <v>0</v>
      </c>
      <c r="GO24" s="38">
        <v>0</v>
      </c>
      <c r="GP24" s="38">
        <v>2323360</v>
      </c>
      <c r="GQ24" s="38">
        <v>2323360</v>
      </c>
      <c r="GR24" s="38">
        <v>0</v>
      </c>
      <c r="GS24" s="38">
        <v>0</v>
      </c>
      <c r="GT24" s="38">
        <v>0</v>
      </c>
      <c r="HB24" s="38">
        <v>261892303</v>
      </c>
      <c r="HC24" s="38">
        <v>5.0736000000000003E-2</v>
      </c>
      <c r="HD24" s="38">
        <v>41315</v>
      </c>
      <c r="HE24" s="38">
        <v>0</v>
      </c>
      <c r="HF24" s="38">
        <v>0</v>
      </c>
      <c r="HG24" s="38">
        <v>0</v>
      </c>
      <c r="HH24" s="38">
        <v>0</v>
      </c>
      <c r="HI24" s="38">
        <v>0</v>
      </c>
      <c r="HJ24" s="38">
        <v>0</v>
      </c>
      <c r="HK24" s="38">
        <v>0</v>
      </c>
      <c r="HL24" s="38">
        <v>0</v>
      </c>
      <c r="HM24" s="38">
        <v>0</v>
      </c>
      <c r="HN24" s="38">
        <v>0</v>
      </c>
      <c r="HO24" s="38">
        <v>0</v>
      </c>
      <c r="HP24" s="38">
        <v>0</v>
      </c>
      <c r="HQ24" s="38">
        <v>0</v>
      </c>
      <c r="HR24" s="38">
        <v>0</v>
      </c>
      <c r="HS24" s="38">
        <v>0</v>
      </c>
      <c r="HT24" s="38">
        <v>0</v>
      </c>
      <c r="HU24" s="38">
        <v>0</v>
      </c>
      <c r="HV24" s="38">
        <v>0</v>
      </c>
      <c r="HW24" s="38">
        <v>0</v>
      </c>
      <c r="HX24" s="38">
        <v>0</v>
      </c>
      <c r="HY24" s="38">
        <v>0</v>
      </c>
      <c r="HZ24" s="38">
        <v>0</v>
      </c>
      <c r="IA24" s="38">
        <v>0</v>
      </c>
      <c r="IB24" s="38">
        <v>0</v>
      </c>
      <c r="IC24" s="38">
        <v>0</v>
      </c>
      <c r="ID24" s="38">
        <v>0</v>
      </c>
      <c r="IE24" s="38">
        <v>0</v>
      </c>
      <c r="IF24" s="38">
        <v>0</v>
      </c>
      <c r="IG24" s="38">
        <v>0</v>
      </c>
      <c r="IH24" s="38">
        <v>12</v>
      </c>
      <c r="II24" s="38">
        <v>0</v>
      </c>
      <c r="IJ24" s="38">
        <v>0</v>
      </c>
      <c r="IK24" s="38">
        <v>0</v>
      </c>
      <c r="IL24" s="38">
        <v>0</v>
      </c>
      <c r="IM24" s="38">
        <v>0</v>
      </c>
      <c r="IN24" s="38">
        <v>0</v>
      </c>
      <c r="IO24" s="38">
        <v>0</v>
      </c>
      <c r="IP24" s="38">
        <v>0</v>
      </c>
      <c r="IQ24" s="38">
        <v>0</v>
      </c>
      <c r="IR24" s="38">
        <v>0</v>
      </c>
      <c r="IS24" s="38">
        <v>0</v>
      </c>
      <c r="IT24" s="38">
        <v>0</v>
      </c>
      <c r="IU24" s="38">
        <v>0</v>
      </c>
      <c r="IV24" s="38">
        <v>0</v>
      </c>
      <c r="IW24" s="38">
        <v>0</v>
      </c>
      <c r="IX24" s="38">
        <v>0</v>
      </c>
      <c r="IY24" s="38">
        <v>0</v>
      </c>
      <c r="IZ24" s="38">
        <v>0</v>
      </c>
      <c r="JA24" s="38">
        <v>0</v>
      </c>
    </row>
    <row r="25" spans="1:261" x14ac:dyDescent="0.2">
      <c r="A25" s="38">
        <v>220801</v>
      </c>
      <c r="B25" s="38">
        <v>27549</v>
      </c>
      <c r="C25" s="38">
        <v>35</v>
      </c>
      <c r="D25" s="38">
        <v>2020</v>
      </c>
      <c r="E25" s="38">
        <v>5393</v>
      </c>
      <c r="F25" s="38">
        <v>0</v>
      </c>
      <c r="G25" s="38">
        <v>368.428</v>
      </c>
      <c r="H25" s="38">
        <v>347.17399999999998</v>
      </c>
      <c r="I25" s="38">
        <v>347.17399999999998</v>
      </c>
      <c r="J25" s="38">
        <v>368.428</v>
      </c>
      <c r="K25" s="38">
        <v>0</v>
      </c>
      <c r="L25" s="38">
        <v>6544</v>
      </c>
      <c r="M25" s="38">
        <v>0</v>
      </c>
      <c r="N25" s="38">
        <v>0</v>
      </c>
      <c r="P25" s="38">
        <v>362.80799999999999</v>
      </c>
      <c r="Q25" s="38">
        <v>0</v>
      </c>
      <c r="R25" s="38">
        <v>94042</v>
      </c>
      <c r="S25" s="38">
        <v>259.20699999999999</v>
      </c>
      <c r="U25" s="38">
        <v>60959</v>
      </c>
      <c r="V25" s="38">
        <v>5.1379999999999999</v>
      </c>
      <c r="W25" s="38">
        <v>3362</v>
      </c>
      <c r="X25" s="38">
        <v>3362</v>
      </c>
      <c r="Z25" s="38">
        <v>0</v>
      </c>
      <c r="AA25" s="38">
        <v>1</v>
      </c>
      <c r="AB25" s="38">
        <v>1</v>
      </c>
      <c r="AC25" s="38">
        <v>0</v>
      </c>
      <c r="AD25" s="38" t="s">
        <v>303</v>
      </c>
      <c r="AE25" s="38">
        <v>0</v>
      </c>
      <c r="AH25" s="38">
        <v>0</v>
      </c>
      <c r="AI25" s="38">
        <v>0</v>
      </c>
      <c r="AJ25" s="38">
        <v>5105</v>
      </c>
      <c r="AK25" s="38">
        <v>1</v>
      </c>
      <c r="AL25" s="38" t="s">
        <v>74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3001371</v>
      </c>
      <c r="AX25" s="38">
        <v>2913578</v>
      </c>
      <c r="AY25" s="38">
        <v>2166941</v>
      </c>
      <c r="AZ25" s="38">
        <v>108718</v>
      </c>
      <c r="BA25" s="38">
        <v>1</v>
      </c>
      <c r="BB25" s="38">
        <v>0</v>
      </c>
      <c r="BC25" s="38">
        <v>0</v>
      </c>
      <c r="BD25" s="38">
        <v>0</v>
      </c>
      <c r="BE25" s="38">
        <v>0</v>
      </c>
      <c r="BF25" s="38">
        <v>2478368</v>
      </c>
      <c r="BG25" s="38">
        <v>0</v>
      </c>
      <c r="BH25" s="38">
        <v>53.368000000000002</v>
      </c>
      <c r="BI25" s="38">
        <v>14676</v>
      </c>
      <c r="BJ25" s="38">
        <v>12</v>
      </c>
      <c r="BK25" s="38">
        <v>0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5393</v>
      </c>
      <c r="BR25" s="38">
        <v>1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8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73117</v>
      </c>
      <c r="CI25" s="38">
        <v>0</v>
      </c>
      <c r="CJ25" s="38">
        <v>4</v>
      </c>
      <c r="CK25" s="38">
        <v>0</v>
      </c>
      <c r="CL25" s="38">
        <v>0</v>
      </c>
      <c r="CN25" s="38">
        <v>0</v>
      </c>
      <c r="CO25" s="38">
        <v>1</v>
      </c>
      <c r="CP25" s="38">
        <v>0</v>
      </c>
      <c r="CQ25" s="38">
        <v>2</v>
      </c>
      <c r="CR25" s="38">
        <v>367.44099999999997</v>
      </c>
      <c r="CS25" s="38">
        <v>0</v>
      </c>
      <c r="CT25" s="38">
        <v>0</v>
      </c>
      <c r="CU25" s="38">
        <v>0</v>
      </c>
      <c r="CV25" s="38">
        <v>0</v>
      </c>
      <c r="CW25" s="38">
        <v>0</v>
      </c>
      <c r="CX25" s="38">
        <v>0</v>
      </c>
      <c r="CY25" s="38">
        <v>0</v>
      </c>
      <c r="CZ25" s="38">
        <v>0</v>
      </c>
      <c r="DA25" s="38">
        <v>1</v>
      </c>
      <c r="DB25" s="38">
        <v>2271907</v>
      </c>
      <c r="DC25" s="38">
        <v>0</v>
      </c>
      <c r="DD25" s="38">
        <v>0</v>
      </c>
      <c r="DE25" s="38">
        <v>0</v>
      </c>
      <c r="DF25" s="38">
        <v>0</v>
      </c>
      <c r="DG25" s="38">
        <v>0</v>
      </c>
      <c r="DH25" s="38">
        <v>0</v>
      </c>
      <c r="DI25" s="38">
        <v>0</v>
      </c>
      <c r="DK25" s="38">
        <v>5393</v>
      </c>
      <c r="DL25" s="38">
        <v>0</v>
      </c>
      <c r="DM25" s="38">
        <v>97892</v>
      </c>
      <c r="DN25" s="38">
        <v>0</v>
      </c>
      <c r="DO25" s="38">
        <v>0</v>
      </c>
      <c r="DP25" s="38">
        <v>0</v>
      </c>
      <c r="DQ25" s="38">
        <v>0</v>
      </c>
      <c r="DR25" s="38">
        <v>0</v>
      </c>
      <c r="DS25" s="38">
        <v>0</v>
      </c>
      <c r="DT25" s="38">
        <v>0</v>
      </c>
      <c r="DU25" s="38">
        <v>0</v>
      </c>
      <c r="DV25" s="38">
        <v>0</v>
      </c>
      <c r="DW25" s="38">
        <v>0</v>
      </c>
      <c r="DX25" s="38">
        <v>0</v>
      </c>
      <c r="DY25" s="38">
        <v>0</v>
      </c>
      <c r="DZ25" s="38">
        <v>0</v>
      </c>
      <c r="EA25" s="38">
        <v>0</v>
      </c>
      <c r="EB25" s="38">
        <v>0</v>
      </c>
      <c r="EC25" s="38">
        <v>7.76</v>
      </c>
      <c r="ED25" s="38">
        <v>55860</v>
      </c>
      <c r="EE25" s="38">
        <v>0</v>
      </c>
      <c r="EF25" s="38">
        <v>0</v>
      </c>
      <c r="EG25" s="38">
        <v>0</v>
      </c>
      <c r="EH25" s="38">
        <v>42032</v>
      </c>
      <c r="EI25" s="38">
        <v>0</v>
      </c>
      <c r="EJ25" s="38">
        <v>0</v>
      </c>
      <c r="EK25" s="38">
        <v>0.88100000000000001</v>
      </c>
      <c r="EL25" s="38">
        <v>0</v>
      </c>
      <c r="EM25" s="38">
        <v>0</v>
      </c>
      <c r="EN25" s="38">
        <v>0.75600000000000001</v>
      </c>
      <c r="EO25" s="38">
        <v>0</v>
      </c>
      <c r="EP25" s="38">
        <v>0</v>
      </c>
      <c r="EQ25" s="38">
        <v>1.637</v>
      </c>
      <c r="ER25" s="38">
        <v>0</v>
      </c>
      <c r="ES25" s="38">
        <v>6.423</v>
      </c>
      <c r="ET25" s="38">
        <v>1000</v>
      </c>
      <c r="EU25" s="38">
        <v>108718</v>
      </c>
      <c r="EV25" s="38">
        <v>0</v>
      </c>
      <c r="EW25" s="38">
        <v>0</v>
      </c>
      <c r="EX25" s="38">
        <v>0</v>
      </c>
      <c r="EZ25" s="38">
        <v>2452423</v>
      </c>
      <c r="FA25" s="38">
        <v>0</v>
      </c>
      <c r="FB25" s="38">
        <v>2561141</v>
      </c>
      <c r="FC25" s="38">
        <v>0.97325799999999996</v>
      </c>
      <c r="FD25" s="38">
        <v>0</v>
      </c>
      <c r="FE25" s="38">
        <v>375393</v>
      </c>
      <c r="FF25" s="38">
        <v>85762</v>
      </c>
      <c r="FG25" s="38">
        <v>6.0937999999999999E-2</v>
      </c>
      <c r="FH25" s="38">
        <v>5.5286000000000002E-2</v>
      </c>
      <c r="FI25" s="38">
        <v>0</v>
      </c>
      <c r="FJ25" s="38">
        <v>0</v>
      </c>
      <c r="FK25" s="38">
        <v>485.52</v>
      </c>
      <c r="FL25" s="38">
        <v>3095413</v>
      </c>
      <c r="FM25" s="38">
        <v>0</v>
      </c>
      <c r="FN25" s="38">
        <v>0</v>
      </c>
      <c r="FO25" s="38">
        <v>0</v>
      </c>
      <c r="FP25" s="38">
        <v>0</v>
      </c>
      <c r="FQ25" s="38">
        <v>0</v>
      </c>
      <c r="FR25" s="38">
        <v>0</v>
      </c>
      <c r="FS25" s="38">
        <v>0</v>
      </c>
      <c r="FT25" s="38">
        <v>0</v>
      </c>
      <c r="FU25" s="38">
        <v>0</v>
      </c>
      <c r="FV25" s="38">
        <v>0</v>
      </c>
      <c r="FW25" s="38">
        <v>0</v>
      </c>
      <c r="FX25" s="38">
        <v>0</v>
      </c>
      <c r="FY25" s="38">
        <v>0</v>
      </c>
      <c r="FZ25" s="38">
        <v>0</v>
      </c>
      <c r="GA25" s="38">
        <v>0</v>
      </c>
      <c r="GB25" s="38">
        <v>173304</v>
      </c>
      <c r="GC25" s="38">
        <v>173304</v>
      </c>
      <c r="GD25" s="38">
        <v>19.617000000000001</v>
      </c>
      <c r="GF25" s="38">
        <v>0</v>
      </c>
      <c r="GG25" s="38">
        <v>0</v>
      </c>
      <c r="GH25" s="38">
        <v>0</v>
      </c>
      <c r="GI25" s="38">
        <v>0</v>
      </c>
      <c r="GJ25" s="38">
        <v>0</v>
      </c>
      <c r="GK25" s="38">
        <v>5117</v>
      </c>
      <c r="GL25" s="38">
        <v>9574</v>
      </c>
      <c r="GM25" s="38">
        <v>0</v>
      </c>
      <c r="GN25" s="38">
        <v>0</v>
      </c>
      <c r="GO25" s="38">
        <v>0</v>
      </c>
      <c r="GP25" s="38">
        <v>3022296</v>
      </c>
      <c r="GQ25" s="38">
        <v>3022296</v>
      </c>
      <c r="GR25" s="38">
        <v>0</v>
      </c>
      <c r="GS25" s="38">
        <v>0</v>
      </c>
      <c r="GT25" s="38">
        <v>0</v>
      </c>
      <c r="HB25" s="38">
        <v>261892303</v>
      </c>
      <c r="HC25" s="38">
        <v>5.0736000000000003E-2</v>
      </c>
      <c r="HD25" s="38">
        <v>72117</v>
      </c>
      <c r="HE25" s="38">
        <v>0</v>
      </c>
      <c r="HF25" s="38">
        <v>0</v>
      </c>
      <c r="HG25" s="38">
        <v>0</v>
      </c>
      <c r="HH25" s="38">
        <v>0</v>
      </c>
      <c r="HI25" s="38">
        <v>0</v>
      </c>
      <c r="HJ25" s="38">
        <v>0</v>
      </c>
      <c r="HK25" s="38">
        <v>0</v>
      </c>
      <c r="HL25" s="38">
        <v>0</v>
      </c>
      <c r="HM25" s="38">
        <v>0</v>
      </c>
      <c r="HN25" s="38">
        <v>0</v>
      </c>
      <c r="HO25" s="38">
        <v>0</v>
      </c>
      <c r="HP25" s="38">
        <v>0</v>
      </c>
      <c r="HQ25" s="38">
        <v>0</v>
      </c>
      <c r="HR25" s="38">
        <v>0</v>
      </c>
      <c r="HS25" s="38">
        <v>0</v>
      </c>
      <c r="HT25" s="38">
        <v>0</v>
      </c>
      <c r="HU25" s="38">
        <v>0</v>
      </c>
      <c r="HV25" s="38">
        <v>0</v>
      </c>
      <c r="HW25" s="38">
        <v>0</v>
      </c>
      <c r="HX25" s="38">
        <v>0</v>
      </c>
      <c r="HY25" s="38">
        <v>0</v>
      </c>
      <c r="HZ25" s="38">
        <v>0</v>
      </c>
      <c r="IA25" s="38">
        <v>0</v>
      </c>
      <c r="IB25" s="38">
        <v>0</v>
      </c>
      <c r="IC25" s="38">
        <v>0</v>
      </c>
      <c r="ID25" s="38">
        <v>0</v>
      </c>
      <c r="IE25" s="38">
        <v>0</v>
      </c>
      <c r="IF25" s="38">
        <v>0</v>
      </c>
      <c r="IG25" s="38">
        <v>0</v>
      </c>
      <c r="IH25" s="38">
        <v>31</v>
      </c>
      <c r="II25" s="38">
        <v>0</v>
      </c>
      <c r="IJ25" s="38">
        <v>0</v>
      </c>
      <c r="IK25" s="38">
        <v>0</v>
      </c>
      <c r="IL25" s="38">
        <v>0</v>
      </c>
      <c r="IM25" s="38">
        <v>0</v>
      </c>
      <c r="IN25" s="38">
        <v>0</v>
      </c>
      <c r="IO25" s="38">
        <v>0</v>
      </c>
      <c r="IP25" s="38">
        <v>0</v>
      </c>
      <c r="IQ25" s="38">
        <v>0</v>
      </c>
      <c r="IR25" s="38">
        <v>0</v>
      </c>
      <c r="IS25" s="38">
        <v>0</v>
      </c>
      <c r="IT25" s="38">
        <v>0</v>
      </c>
      <c r="IU25" s="38">
        <v>0</v>
      </c>
      <c r="IV25" s="38">
        <v>0</v>
      </c>
      <c r="IW25" s="38">
        <v>0</v>
      </c>
      <c r="IX25" s="38">
        <v>0</v>
      </c>
      <c r="IY25" s="38">
        <v>0</v>
      </c>
      <c r="IZ25" s="38">
        <v>0</v>
      </c>
      <c r="JA25" s="38">
        <v>0</v>
      </c>
    </row>
    <row r="26" spans="1:261" x14ac:dyDescent="0.2">
      <c r="A26" s="38">
        <v>221801</v>
      </c>
      <c r="B26" s="38">
        <v>27549</v>
      </c>
      <c r="C26" s="38">
        <v>35</v>
      </c>
      <c r="D26" s="38">
        <v>2020</v>
      </c>
      <c r="E26" s="38">
        <v>5393</v>
      </c>
      <c r="F26" s="38">
        <v>0</v>
      </c>
      <c r="G26" s="38">
        <v>12209.137000000001</v>
      </c>
      <c r="H26" s="38">
        <v>11910.588</v>
      </c>
      <c r="I26" s="38">
        <v>11910.588</v>
      </c>
      <c r="J26" s="38">
        <v>12209.137000000001</v>
      </c>
      <c r="K26" s="38">
        <v>0</v>
      </c>
      <c r="L26" s="38">
        <v>6544</v>
      </c>
      <c r="M26" s="38">
        <v>0</v>
      </c>
      <c r="N26" s="38">
        <v>0</v>
      </c>
      <c r="P26" s="38">
        <v>11290.225</v>
      </c>
      <c r="Q26" s="38">
        <v>0</v>
      </c>
      <c r="R26" s="38">
        <v>2926505</v>
      </c>
      <c r="S26" s="38">
        <v>259.20699999999999</v>
      </c>
      <c r="U26" s="38">
        <v>1896977</v>
      </c>
      <c r="V26" s="38">
        <v>1127.1500000000001</v>
      </c>
      <c r="W26" s="38">
        <v>737607</v>
      </c>
      <c r="X26" s="38">
        <v>737607</v>
      </c>
      <c r="Z26" s="38">
        <v>0</v>
      </c>
      <c r="AA26" s="38">
        <v>1</v>
      </c>
      <c r="AB26" s="38">
        <v>1</v>
      </c>
      <c r="AC26" s="38">
        <v>0</v>
      </c>
      <c r="AD26" s="38" t="s">
        <v>303</v>
      </c>
      <c r="AE26" s="38">
        <v>0</v>
      </c>
      <c r="AH26" s="38">
        <v>0</v>
      </c>
      <c r="AI26" s="38">
        <v>0</v>
      </c>
      <c r="AJ26" s="38">
        <v>5105</v>
      </c>
      <c r="AK26" s="38">
        <v>1</v>
      </c>
      <c r="AL26" s="38" t="s">
        <v>353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-111391</v>
      </c>
      <c r="AW26" s="38">
        <v>108763945</v>
      </c>
      <c r="AX26" s="38">
        <v>105256709</v>
      </c>
      <c r="AY26" s="38">
        <v>76316138</v>
      </c>
      <c r="AZ26" s="38">
        <v>3813117</v>
      </c>
      <c r="BA26" s="38">
        <v>443.58300000000003</v>
      </c>
      <c r="BB26" s="38">
        <v>0</v>
      </c>
      <c r="BC26" s="38">
        <v>0</v>
      </c>
      <c r="BD26" s="38">
        <v>0</v>
      </c>
      <c r="BE26" s="38">
        <v>0</v>
      </c>
      <c r="BF26" s="38">
        <v>89146110</v>
      </c>
      <c r="BG26" s="38">
        <v>0</v>
      </c>
      <c r="BH26" s="38">
        <v>1632.13</v>
      </c>
      <c r="BI26" s="38">
        <v>448836</v>
      </c>
      <c r="BJ26" s="38">
        <v>12</v>
      </c>
      <c r="BK26" s="38">
        <v>0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38">
        <v>5393</v>
      </c>
      <c r="BR26" s="38">
        <v>1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8">
        <v>0</v>
      </c>
      <c r="BZ26" s="38">
        <v>0</v>
      </c>
      <c r="CA26" s="38">
        <v>1145.232</v>
      </c>
      <c r="CB26" s="38">
        <v>437776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2620624</v>
      </c>
      <c r="CI26" s="38">
        <v>0</v>
      </c>
      <c r="CJ26" s="38">
        <v>4</v>
      </c>
      <c r="CK26" s="38">
        <v>0</v>
      </c>
      <c r="CL26" s="38">
        <v>0</v>
      </c>
      <c r="CN26" s="38">
        <v>0</v>
      </c>
      <c r="CO26" s="38">
        <v>1</v>
      </c>
      <c r="CP26" s="38">
        <v>0</v>
      </c>
      <c r="CQ26" s="38">
        <v>36</v>
      </c>
      <c r="CR26" s="38">
        <v>11465.715</v>
      </c>
      <c r="CS26" s="38">
        <v>0</v>
      </c>
      <c r="CT26" s="38">
        <v>0</v>
      </c>
      <c r="CU26" s="38">
        <v>0</v>
      </c>
      <c r="CV26" s="38">
        <v>0</v>
      </c>
      <c r="CW26" s="38">
        <v>0</v>
      </c>
      <c r="CX26" s="38">
        <v>0</v>
      </c>
      <c r="CY26" s="38">
        <v>0</v>
      </c>
      <c r="CZ26" s="38">
        <v>0</v>
      </c>
      <c r="DA26" s="38">
        <v>1</v>
      </c>
      <c r="DB26" s="38">
        <v>77942888</v>
      </c>
      <c r="DC26" s="38">
        <v>0</v>
      </c>
      <c r="DD26" s="38">
        <v>0</v>
      </c>
      <c r="DE26" s="38">
        <v>6128234</v>
      </c>
      <c r="DF26" s="38">
        <v>6128234</v>
      </c>
      <c r="DG26" s="38">
        <v>4682.33</v>
      </c>
      <c r="DH26" s="38">
        <v>0</v>
      </c>
      <c r="DI26" s="38">
        <v>0</v>
      </c>
      <c r="DK26" s="38">
        <v>5393</v>
      </c>
      <c r="DL26" s="38">
        <v>0</v>
      </c>
      <c r="DM26" s="38">
        <v>6143535</v>
      </c>
      <c r="DN26" s="38">
        <v>0</v>
      </c>
      <c r="DO26" s="38">
        <v>0</v>
      </c>
      <c r="DP26" s="38">
        <v>0</v>
      </c>
      <c r="DQ26" s="38">
        <v>0</v>
      </c>
      <c r="DR26" s="38">
        <v>0</v>
      </c>
      <c r="DS26" s="38">
        <v>0</v>
      </c>
      <c r="DT26" s="38">
        <v>0</v>
      </c>
      <c r="DU26" s="38">
        <v>0</v>
      </c>
      <c r="DV26" s="38">
        <v>0</v>
      </c>
      <c r="DW26" s="38">
        <v>0</v>
      </c>
      <c r="DX26" s="38">
        <v>0</v>
      </c>
      <c r="DY26" s="38">
        <v>0</v>
      </c>
      <c r="DZ26" s="38">
        <v>0</v>
      </c>
      <c r="EA26" s="38">
        <v>0</v>
      </c>
      <c r="EB26" s="38">
        <v>0</v>
      </c>
      <c r="EC26" s="38">
        <v>221.13300000000001</v>
      </c>
      <c r="ED26" s="38">
        <v>1591804</v>
      </c>
      <c r="EE26" s="38">
        <v>0</v>
      </c>
      <c r="EF26" s="38">
        <v>0</v>
      </c>
      <c r="EG26" s="38">
        <v>0</v>
      </c>
      <c r="EH26" s="38">
        <v>4524194</v>
      </c>
      <c r="EI26" s="38">
        <v>27537</v>
      </c>
      <c r="EJ26" s="38">
        <v>1.052</v>
      </c>
      <c r="EK26" s="38">
        <v>203.76599999999999</v>
      </c>
      <c r="EL26" s="38">
        <v>0</v>
      </c>
      <c r="EM26" s="38">
        <v>12.269</v>
      </c>
      <c r="EN26" s="38">
        <v>8.6489999999999991</v>
      </c>
      <c r="EO26" s="38">
        <v>0</v>
      </c>
      <c r="EP26" s="38">
        <v>0</v>
      </c>
      <c r="EQ26" s="38">
        <v>225.73599999999999</v>
      </c>
      <c r="ER26" s="38">
        <v>0</v>
      </c>
      <c r="ES26" s="38">
        <v>691.35</v>
      </c>
      <c r="ET26" s="38">
        <v>230792</v>
      </c>
      <c r="EU26" s="38">
        <v>3813117</v>
      </c>
      <c r="EV26" s="38">
        <v>0</v>
      </c>
      <c r="EW26" s="38">
        <v>0</v>
      </c>
      <c r="EX26" s="38">
        <v>0</v>
      </c>
      <c r="EZ26" s="38">
        <v>88669097</v>
      </c>
      <c r="FA26" s="38">
        <v>0</v>
      </c>
      <c r="FB26" s="38">
        <v>92482214</v>
      </c>
      <c r="FC26" s="38">
        <v>0.97325799999999996</v>
      </c>
      <c r="FD26" s="38">
        <v>0</v>
      </c>
      <c r="FE26" s="38">
        <v>13502770</v>
      </c>
      <c r="FF26" s="38">
        <v>3084842</v>
      </c>
      <c r="FG26" s="38">
        <v>6.0937999999999999E-2</v>
      </c>
      <c r="FH26" s="38">
        <v>5.5286000000000002E-2</v>
      </c>
      <c r="FI26" s="38">
        <v>0</v>
      </c>
      <c r="FJ26" s="38">
        <v>0</v>
      </c>
      <c r="FK26" s="38">
        <v>17463.998</v>
      </c>
      <c r="FL26" s="38">
        <v>111690450</v>
      </c>
      <c r="FM26" s="38">
        <v>0</v>
      </c>
      <c r="FN26" s="38">
        <v>0</v>
      </c>
      <c r="FO26" s="38">
        <v>79</v>
      </c>
      <c r="FP26" s="38">
        <v>0</v>
      </c>
      <c r="FQ26" s="38">
        <v>79</v>
      </c>
      <c r="FR26" s="38">
        <v>79</v>
      </c>
      <c r="FS26" s="38">
        <v>0</v>
      </c>
      <c r="FT26" s="38">
        <v>0</v>
      </c>
      <c r="FU26" s="38">
        <v>0</v>
      </c>
      <c r="FV26" s="38">
        <v>0</v>
      </c>
      <c r="FW26" s="38">
        <v>0</v>
      </c>
      <c r="FX26" s="38">
        <v>0</v>
      </c>
      <c r="FY26" s="38">
        <v>0</v>
      </c>
      <c r="FZ26" s="38">
        <v>0</v>
      </c>
      <c r="GA26" s="38">
        <v>0</v>
      </c>
      <c r="GB26" s="38">
        <v>643259</v>
      </c>
      <c r="GC26" s="38">
        <v>643259</v>
      </c>
      <c r="GD26" s="38">
        <v>72.813000000000002</v>
      </c>
      <c r="GF26" s="38">
        <v>0</v>
      </c>
      <c r="GG26" s="38">
        <v>0</v>
      </c>
      <c r="GH26" s="38">
        <v>0</v>
      </c>
      <c r="GI26" s="38">
        <v>0</v>
      </c>
      <c r="GJ26" s="38">
        <v>0</v>
      </c>
      <c r="GK26" s="38">
        <v>5176</v>
      </c>
      <c r="GL26" s="38">
        <v>116386</v>
      </c>
      <c r="GM26" s="38">
        <v>0</v>
      </c>
      <c r="GN26" s="38">
        <v>45688</v>
      </c>
      <c r="GO26" s="38">
        <v>0</v>
      </c>
      <c r="GP26" s="38">
        <v>109069826</v>
      </c>
      <c r="GQ26" s="38">
        <v>109069826</v>
      </c>
      <c r="GR26" s="38">
        <v>0</v>
      </c>
      <c r="GS26" s="38">
        <v>0</v>
      </c>
      <c r="GT26" s="38">
        <v>0</v>
      </c>
      <c r="HB26" s="38">
        <v>261892303</v>
      </c>
      <c r="HC26" s="38">
        <v>5.0736000000000003E-2</v>
      </c>
      <c r="HD26" s="38">
        <v>2389832</v>
      </c>
      <c r="HE26" s="38">
        <v>0</v>
      </c>
      <c r="HF26" s="38">
        <v>0</v>
      </c>
      <c r="HG26" s="38">
        <v>0</v>
      </c>
      <c r="HH26" s="38">
        <v>0</v>
      </c>
      <c r="HI26" s="38">
        <v>0</v>
      </c>
      <c r="HJ26" s="38">
        <v>0</v>
      </c>
      <c r="HK26" s="38">
        <v>0</v>
      </c>
      <c r="HL26" s="38">
        <v>0</v>
      </c>
      <c r="HM26" s="38">
        <v>0</v>
      </c>
      <c r="HN26" s="38">
        <v>0</v>
      </c>
      <c r="HO26" s="38">
        <v>0</v>
      </c>
      <c r="HP26" s="38">
        <v>0</v>
      </c>
      <c r="HQ26" s="38">
        <v>0</v>
      </c>
      <c r="HR26" s="38">
        <v>0</v>
      </c>
      <c r="HS26" s="38">
        <v>0</v>
      </c>
      <c r="HT26" s="38">
        <v>0</v>
      </c>
      <c r="HU26" s="38">
        <v>0</v>
      </c>
      <c r="HV26" s="38">
        <v>0</v>
      </c>
      <c r="HW26" s="38">
        <v>0</v>
      </c>
      <c r="HX26" s="38">
        <v>0</v>
      </c>
      <c r="HY26" s="38">
        <v>0</v>
      </c>
      <c r="HZ26" s="38">
        <v>0</v>
      </c>
      <c r="IA26" s="38">
        <v>0</v>
      </c>
      <c r="IB26" s="38">
        <v>0</v>
      </c>
      <c r="IC26" s="38">
        <v>0</v>
      </c>
      <c r="ID26" s="38">
        <v>0</v>
      </c>
      <c r="IE26" s="38">
        <v>0</v>
      </c>
      <c r="IF26" s="38">
        <v>0</v>
      </c>
      <c r="IG26" s="38">
        <v>0</v>
      </c>
      <c r="IH26" s="38">
        <v>2629</v>
      </c>
      <c r="II26" s="38">
        <v>0</v>
      </c>
      <c r="IJ26" s="38">
        <v>0</v>
      </c>
      <c r="IK26" s="38">
        <v>0</v>
      </c>
      <c r="IL26" s="38">
        <v>0</v>
      </c>
      <c r="IM26" s="38">
        <v>0</v>
      </c>
      <c r="IN26" s="38">
        <v>0</v>
      </c>
      <c r="IO26" s="38">
        <v>0</v>
      </c>
      <c r="IP26" s="38">
        <v>0</v>
      </c>
      <c r="IQ26" s="38">
        <v>0</v>
      </c>
      <c r="IR26" s="38">
        <v>0</v>
      </c>
      <c r="IS26" s="38">
        <v>0</v>
      </c>
      <c r="IT26" s="38">
        <v>0</v>
      </c>
      <c r="IU26" s="38">
        <v>0</v>
      </c>
      <c r="IV26" s="38">
        <v>0</v>
      </c>
      <c r="IW26" s="38">
        <v>0</v>
      </c>
      <c r="IX26" s="38">
        <v>0</v>
      </c>
      <c r="IY26" s="38">
        <v>0</v>
      </c>
      <c r="IZ26" s="38">
        <v>0</v>
      </c>
      <c r="JA26" s="38">
        <v>0</v>
      </c>
    </row>
    <row r="27" spans="1:261" x14ac:dyDescent="0.2">
      <c r="A27" s="38">
        <v>226801</v>
      </c>
      <c r="B27" s="38">
        <v>27549</v>
      </c>
      <c r="C27" s="38">
        <v>35</v>
      </c>
      <c r="D27" s="38">
        <v>2020</v>
      </c>
      <c r="E27" s="38">
        <v>5393</v>
      </c>
      <c r="F27" s="38">
        <v>0</v>
      </c>
      <c r="G27" s="38">
        <v>2814.9180000000001</v>
      </c>
      <c r="H27" s="38">
        <v>2671.1239999999998</v>
      </c>
      <c r="I27" s="38">
        <v>2671.1239999999998</v>
      </c>
      <c r="J27" s="38">
        <v>2814.9180000000001</v>
      </c>
      <c r="K27" s="38">
        <v>0</v>
      </c>
      <c r="L27" s="38">
        <v>6544</v>
      </c>
      <c r="M27" s="38">
        <v>0</v>
      </c>
      <c r="N27" s="38">
        <v>0</v>
      </c>
      <c r="P27" s="38">
        <v>2648.6019999999999</v>
      </c>
      <c r="Q27" s="38">
        <v>0</v>
      </c>
      <c r="R27" s="38">
        <v>686536</v>
      </c>
      <c r="S27" s="38">
        <v>259.20699999999999</v>
      </c>
      <c r="U27" s="38">
        <v>445016</v>
      </c>
      <c r="V27" s="38">
        <v>103.383</v>
      </c>
      <c r="W27" s="38">
        <v>67654</v>
      </c>
      <c r="X27" s="38">
        <v>67654</v>
      </c>
      <c r="Z27" s="38">
        <v>0</v>
      </c>
      <c r="AA27" s="38">
        <v>1</v>
      </c>
      <c r="AB27" s="38">
        <v>1</v>
      </c>
      <c r="AC27" s="38">
        <v>0</v>
      </c>
      <c r="AD27" s="38" t="s">
        <v>303</v>
      </c>
      <c r="AE27" s="38">
        <v>0</v>
      </c>
      <c r="AH27" s="38">
        <v>0</v>
      </c>
      <c r="AI27" s="38">
        <v>0</v>
      </c>
      <c r="AJ27" s="38">
        <v>5105</v>
      </c>
      <c r="AK27" s="38">
        <v>1</v>
      </c>
      <c r="AL27" s="38" t="s">
        <v>100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26019033</v>
      </c>
      <c r="AX27" s="38">
        <v>25342846</v>
      </c>
      <c r="AY27" s="38">
        <v>18054584</v>
      </c>
      <c r="AZ27" s="38">
        <v>811727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21395453</v>
      </c>
      <c r="BG27" s="38">
        <v>0</v>
      </c>
      <c r="BH27" s="38">
        <v>455.24</v>
      </c>
      <c r="BI27" s="38">
        <v>125191</v>
      </c>
      <c r="BJ27" s="38">
        <v>12</v>
      </c>
      <c r="BK27" s="38">
        <v>0</v>
      </c>
      <c r="BL27" s="38">
        <v>0</v>
      </c>
      <c r="BM27" s="38">
        <v>0</v>
      </c>
      <c r="BN27" s="38">
        <v>0</v>
      </c>
      <c r="BO27" s="38">
        <v>0</v>
      </c>
      <c r="BP27" s="38">
        <v>0</v>
      </c>
      <c r="BQ27" s="38">
        <v>5393</v>
      </c>
      <c r="BR27" s="38">
        <v>1</v>
      </c>
      <c r="BS27" s="38">
        <v>0</v>
      </c>
      <c r="BT27" s="38">
        <v>0</v>
      </c>
      <c r="BU27" s="38">
        <v>0</v>
      </c>
      <c r="BV27" s="38">
        <v>0</v>
      </c>
      <c r="BW27" s="38">
        <v>0</v>
      </c>
      <c r="BX27" s="38">
        <v>0</v>
      </c>
      <c r="BY27" s="38"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550996</v>
      </c>
      <c r="CI27" s="38">
        <v>0</v>
      </c>
      <c r="CJ27" s="38">
        <v>4</v>
      </c>
      <c r="CK27" s="38">
        <v>0</v>
      </c>
      <c r="CL27" s="38">
        <v>0</v>
      </c>
      <c r="CN27" s="38">
        <v>0</v>
      </c>
      <c r="CO27" s="38">
        <v>1</v>
      </c>
      <c r="CP27" s="38">
        <v>0</v>
      </c>
      <c r="CQ27" s="38">
        <v>0</v>
      </c>
      <c r="CR27" s="38">
        <v>2657.0630000000001</v>
      </c>
      <c r="CS27" s="38">
        <v>0</v>
      </c>
      <c r="CT27" s="38">
        <v>0</v>
      </c>
      <c r="CU27" s="38">
        <v>0</v>
      </c>
      <c r="CV27" s="38">
        <v>0</v>
      </c>
      <c r="CW27" s="38">
        <v>0</v>
      </c>
      <c r="CX27" s="38">
        <v>0</v>
      </c>
      <c r="CY27" s="38">
        <v>0</v>
      </c>
      <c r="CZ27" s="38">
        <v>0</v>
      </c>
      <c r="DA27" s="38">
        <v>1</v>
      </c>
      <c r="DB27" s="38">
        <v>17479835</v>
      </c>
      <c r="DC27" s="38">
        <v>0</v>
      </c>
      <c r="DD27" s="38">
        <v>0</v>
      </c>
      <c r="DE27" s="38">
        <v>1899501</v>
      </c>
      <c r="DF27" s="38">
        <v>1899501</v>
      </c>
      <c r="DG27" s="38">
        <v>1451.33</v>
      </c>
      <c r="DH27" s="38">
        <v>0</v>
      </c>
      <c r="DI27" s="38">
        <v>0</v>
      </c>
      <c r="DK27" s="38">
        <v>5393</v>
      </c>
      <c r="DL27" s="38">
        <v>0</v>
      </c>
      <c r="DM27" s="38">
        <v>1885114</v>
      </c>
      <c r="DN27" s="38">
        <v>0</v>
      </c>
      <c r="DO27" s="38">
        <v>0</v>
      </c>
      <c r="DP27" s="38">
        <v>0</v>
      </c>
      <c r="DQ27" s="38">
        <v>0</v>
      </c>
      <c r="DR27" s="38">
        <v>0</v>
      </c>
      <c r="DS27" s="38">
        <v>0</v>
      </c>
      <c r="DT27" s="38">
        <v>0</v>
      </c>
      <c r="DU27" s="38">
        <v>0</v>
      </c>
      <c r="DV27" s="38">
        <v>0</v>
      </c>
      <c r="DW27" s="38">
        <v>0</v>
      </c>
      <c r="DX27" s="38">
        <v>0</v>
      </c>
      <c r="DY27" s="38">
        <v>0</v>
      </c>
      <c r="DZ27" s="38">
        <v>0</v>
      </c>
      <c r="EA27" s="38">
        <v>0</v>
      </c>
      <c r="EB27" s="38">
        <v>0</v>
      </c>
      <c r="EC27" s="38">
        <v>59.276000000000003</v>
      </c>
      <c r="ED27" s="38">
        <v>426692</v>
      </c>
      <c r="EE27" s="38">
        <v>0</v>
      </c>
      <c r="EF27" s="38">
        <v>0</v>
      </c>
      <c r="EG27" s="38">
        <v>0</v>
      </c>
      <c r="EH27" s="38">
        <v>1324453</v>
      </c>
      <c r="EI27" s="38">
        <v>133969</v>
      </c>
      <c r="EJ27" s="38">
        <v>5.1180000000000003</v>
      </c>
      <c r="EK27" s="38">
        <v>54.697000000000003</v>
      </c>
      <c r="EL27" s="38">
        <v>0</v>
      </c>
      <c r="EM27" s="38">
        <v>6.5119999999999996</v>
      </c>
      <c r="EN27" s="38">
        <v>3.7530000000000001</v>
      </c>
      <c r="EO27" s="38">
        <v>0</v>
      </c>
      <c r="EP27" s="38">
        <v>0</v>
      </c>
      <c r="EQ27" s="38">
        <v>70.08</v>
      </c>
      <c r="ER27" s="38">
        <v>0</v>
      </c>
      <c r="ES27" s="38">
        <v>202.392</v>
      </c>
      <c r="ET27" s="38">
        <v>0</v>
      </c>
      <c r="EU27" s="38">
        <v>811727</v>
      </c>
      <c r="EV27" s="38">
        <v>0</v>
      </c>
      <c r="EW27" s="38">
        <v>0</v>
      </c>
      <c r="EX27" s="38">
        <v>0</v>
      </c>
      <c r="EZ27" s="38">
        <v>21361747</v>
      </c>
      <c r="FA27" s="38">
        <v>0</v>
      </c>
      <c r="FB27" s="38">
        <v>22173474</v>
      </c>
      <c r="FC27" s="38">
        <v>0.97325799999999996</v>
      </c>
      <c r="FD27" s="38">
        <v>0</v>
      </c>
      <c r="FE27" s="38">
        <v>3240723</v>
      </c>
      <c r="FF27" s="38">
        <v>740376</v>
      </c>
      <c r="FG27" s="38">
        <v>6.0937999999999999E-2</v>
      </c>
      <c r="FH27" s="38">
        <v>5.5286000000000002E-2</v>
      </c>
      <c r="FI27" s="38">
        <v>0</v>
      </c>
      <c r="FJ27" s="38">
        <v>0</v>
      </c>
      <c r="FK27" s="38">
        <v>4191.4350000000004</v>
      </c>
      <c r="FL27" s="38">
        <v>26705569</v>
      </c>
      <c r="FM27" s="38">
        <v>0</v>
      </c>
      <c r="FN27" s="38">
        <v>0</v>
      </c>
      <c r="FO27" s="38">
        <v>64960</v>
      </c>
      <c r="FP27" s="38">
        <v>0</v>
      </c>
      <c r="FQ27" s="38">
        <v>64960</v>
      </c>
      <c r="FR27" s="38">
        <v>64960</v>
      </c>
      <c r="FS27" s="38">
        <v>0</v>
      </c>
      <c r="FT27" s="38">
        <v>0</v>
      </c>
      <c r="FU27" s="38">
        <v>0</v>
      </c>
      <c r="FV27" s="38">
        <v>0</v>
      </c>
      <c r="FW27" s="38">
        <v>0</v>
      </c>
      <c r="FX27" s="38">
        <v>0</v>
      </c>
      <c r="FY27" s="38">
        <v>0</v>
      </c>
      <c r="FZ27" s="38">
        <v>0</v>
      </c>
      <c r="GA27" s="38">
        <v>0</v>
      </c>
      <c r="GB27" s="38">
        <v>651219</v>
      </c>
      <c r="GC27" s="38">
        <v>651219</v>
      </c>
      <c r="GD27" s="38">
        <v>73.713999999999999</v>
      </c>
      <c r="GF27" s="38">
        <v>0</v>
      </c>
      <c r="GG27" s="38">
        <v>0</v>
      </c>
      <c r="GH27" s="38">
        <v>0</v>
      </c>
      <c r="GI27" s="38">
        <v>0</v>
      </c>
      <c r="GJ27" s="38">
        <v>0</v>
      </c>
      <c r="GK27" s="38">
        <v>4998</v>
      </c>
      <c r="GL27" s="38">
        <v>0</v>
      </c>
      <c r="GM27" s="38">
        <v>0</v>
      </c>
      <c r="GN27" s="38">
        <v>0</v>
      </c>
      <c r="GO27" s="38">
        <v>0</v>
      </c>
      <c r="GP27" s="38">
        <v>26154573</v>
      </c>
      <c r="GQ27" s="38">
        <v>26154573</v>
      </c>
      <c r="GR27" s="38">
        <v>0</v>
      </c>
      <c r="GS27" s="38">
        <v>0</v>
      </c>
      <c r="GT27" s="38">
        <v>0</v>
      </c>
      <c r="HB27" s="38">
        <v>261892303</v>
      </c>
      <c r="HC27" s="38">
        <v>5.0736000000000003E-2</v>
      </c>
      <c r="HD27" s="38">
        <v>550996</v>
      </c>
      <c r="HE27" s="38">
        <v>0</v>
      </c>
      <c r="HF27" s="38">
        <v>0</v>
      </c>
      <c r="HG27" s="38">
        <v>0</v>
      </c>
      <c r="HH27" s="38">
        <v>0</v>
      </c>
      <c r="HI27" s="38">
        <v>0</v>
      </c>
      <c r="HJ27" s="38">
        <v>0</v>
      </c>
      <c r="HK27" s="38">
        <v>0</v>
      </c>
      <c r="HL27" s="38">
        <v>0</v>
      </c>
      <c r="HM27" s="38">
        <v>0</v>
      </c>
      <c r="HN27" s="38">
        <v>0</v>
      </c>
      <c r="HO27" s="38">
        <v>0</v>
      </c>
      <c r="HP27" s="38">
        <v>0</v>
      </c>
      <c r="HQ27" s="38">
        <v>0</v>
      </c>
      <c r="HR27" s="38">
        <v>0</v>
      </c>
      <c r="HS27" s="38">
        <v>0</v>
      </c>
      <c r="HT27" s="38">
        <v>0</v>
      </c>
      <c r="HU27" s="38">
        <v>0</v>
      </c>
      <c r="HV27" s="38">
        <v>0</v>
      </c>
      <c r="HW27" s="38">
        <v>0</v>
      </c>
      <c r="HX27" s="38">
        <v>0</v>
      </c>
      <c r="HY27" s="38">
        <v>0</v>
      </c>
      <c r="HZ27" s="38">
        <v>0</v>
      </c>
      <c r="IA27" s="38">
        <v>0</v>
      </c>
      <c r="IB27" s="38">
        <v>0</v>
      </c>
      <c r="IC27" s="38">
        <v>0</v>
      </c>
      <c r="ID27" s="38">
        <v>0</v>
      </c>
      <c r="IE27" s="38">
        <v>0</v>
      </c>
      <c r="IF27" s="38">
        <v>0</v>
      </c>
      <c r="IG27" s="38">
        <v>0</v>
      </c>
      <c r="IH27" s="38">
        <v>672</v>
      </c>
      <c r="II27" s="38">
        <v>0</v>
      </c>
      <c r="IJ27" s="38">
        <v>0</v>
      </c>
      <c r="IK27" s="38">
        <v>0</v>
      </c>
      <c r="IL27" s="38">
        <v>0</v>
      </c>
      <c r="IM27" s="38">
        <v>0</v>
      </c>
      <c r="IN27" s="38">
        <v>0</v>
      </c>
      <c r="IO27" s="38">
        <v>0</v>
      </c>
      <c r="IP27" s="38">
        <v>0</v>
      </c>
      <c r="IQ27" s="38">
        <v>0</v>
      </c>
      <c r="IR27" s="38">
        <v>0</v>
      </c>
      <c r="IS27" s="38">
        <v>0</v>
      </c>
      <c r="IT27" s="38">
        <v>0</v>
      </c>
      <c r="IU27" s="38">
        <v>0</v>
      </c>
      <c r="IV27" s="38">
        <v>0</v>
      </c>
      <c r="IW27" s="38">
        <v>0</v>
      </c>
      <c r="IX27" s="38">
        <v>0</v>
      </c>
      <c r="IY27" s="38">
        <v>0</v>
      </c>
      <c r="IZ27" s="38">
        <v>0</v>
      </c>
      <c r="JA27" s="38">
        <v>0</v>
      </c>
    </row>
    <row r="28" spans="1:261" x14ac:dyDescent="0.2">
      <c r="A28" s="38">
        <v>234801</v>
      </c>
      <c r="B28" s="38">
        <v>27549</v>
      </c>
      <c r="C28" s="38">
        <v>35</v>
      </c>
      <c r="D28" s="38">
        <v>2020</v>
      </c>
      <c r="E28" s="38">
        <v>5393</v>
      </c>
      <c r="F28" s="38">
        <v>0</v>
      </c>
      <c r="G28" s="38">
        <v>68.95</v>
      </c>
      <c r="H28" s="38">
        <v>62.076999999999998</v>
      </c>
      <c r="I28" s="38">
        <v>62.076999999999998</v>
      </c>
      <c r="J28" s="38">
        <v>68.95</v>
      </c>
      <c r="K28" s="38">
        <v>0</v>
      </c>
      <c r="L28" s="38">
        <v>6544</v>
      </c>
      <c r="M28" s="38">
        <v>0</v>
      </c>
      <c r="N28" s="38">
        <v>0</v>
      </c>
      <c r="P28" s="38">
        <v>74.183000000000007</v>
      </c>
      <c r="Q28" s="38">
        <v>0</v>
      </c>
      <c r="R28" s="38">
        <v>19229</v>
      </c>
      <c r="S28" s="38">
        <v>259.20699999999999</v>
      </c>
      <c r="U28" s="38">
        <v>12465</v>
      </c>
      <c r="V28" s="38">
        <v>0</v>
      </c>
      <c r="W28" s="38">
        <v>0</v>
      </c>
      <c r="X28" s="38">
        <v>0</v>
      </c>
      <c r="Z28" s="38">
        <v>0</v>
      </c>
      <c r="AA28" s="38">
        <v>1</v>
      </c>
      <c r="AB28" s="38">
        <v>1</v>
      </c>
      <c r="AC28" s="38">
        <v>0</v>
      </c>
      <c r="AD28" s="38" t="s">
        <v>303</v>
      </c>
      <c r="AE28" s="38">
        <v>0</v>
      </c>
      <c r="AH28" s="38">
        <v>0</v>
      </c>
      <c r="AI28" s="38">
        <v>0</v>
      </c>
      <c r="AJ28" s="38">
        <v>5105</v>
      </c>
      <c r="AK28" s="38">
        <v>1</v>
      </c>
      <c r="AL28" s="38" t="s">
        <v>80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-60757</v>
      </c>
      <c r="AW28" s="38">
        <v>809288</v>
      </c>
      <c r="AX28" s="38">
        <v>774331</v>
      </c>
      <c r="AY28" s="38">
        <v>549427</v>
      </c>
      <c r="AZ28" s="38">
        <v>38190</v>
      </c>
      <c r="BA28" s="38">
        <v>5</v>
      </c>
      <c r="BB28" s="38">
        <v>0</v>
      </c>
      <c r="BC28" s="38">
        <v>0</v>
      </c>
      <c r="BD28" s="38">
        <v>0</v>
      </c>
      <c r="BE28" s="38">
        <v>0</v>
      </c>
      <c r="BF28" s="38">
        <v>653918</v>
      </c>
      <c r="BG28" s="38">
        <v>0</v>
      </c>
      <c r="BH28" s="38">
        <v>74.88</v>
      </c>
      <c r="BI28" s="38">
        <v>18961</v>
      </c>
      <c r="BJ28" s="38">
        <v>12</v>
      </c>
      <c r="BK28" s="38">
        <v>0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5393</v>
      </c>
      <c r="BR28" s="38">
        <v>1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8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15996</v>
      </c>
      <c r="CI28" s="38">
        <v>0</v>
      </c>
      <c r="CJ28" s="38">
        <v>4</v>
      </c>
      <c r="CK28" s="38">
        <v>0</v>
      </c>
      <c r="CL28" s="38">
        <v>0</v>
      </c>
      <c r="CN28" s="38">
        <v>0</v>
      </c>
      <c r="CO28" s="38">
        <v>1</v>
      </c>
      <c r="CP28" s="38">
        <v>4.7E-2</v>
      </c>
      <c r="CQ28" s="38">
        <v>0</v>
      </c>
      <c r="CR28" s="38">
        <v>60.122999999999998</v>
      </c>
      <c r="CS28" s="38">
        <v>0</v>
      </c>
      <c r="CT28" s="38">
        <v>0</v>
      </c>
      <c r="CU28" s="38">
        <v>0</v>
      </c>
      <c r="CV28" s="38">
        <v>0</v>
      </c>
      <c r="CW28" s="38">
        <v>0</v>
      </c>
      <c r="CX28" s="38">
        <v>0</v>
      </c>
      <c r="CY28" s="38">
        <v>0</v>
      </c>
      <c r="CZ28" s="38">
        <v>0</v>
      </c>
      <c r="DA28" s="38">
        <v>1</v>
      </c>
      <c r="DB28" s="38">
        <v>406232</v>
      </c>
      <c r="DC28" s="38">
        <v>0</v>
      </c>
      <c r="DD28" s="38">
        <v>0</v>
      </c>
      <c r="DE28" s="38">
        <v>52784</v>
      </c>
      <c r="DF28" s="38">
        <v>53525</v>
      </c>
      <c r="DG28" s="38">
        <v>40.33</v>
      </c>
      <c r="DH28" s="38">
        <v>0</v>
      </c>
      <c r="DI28" s="38">
        <v>741</v>
      </c>
      <c r="DK28" s="38">
        <v>5393</v>
      </c>
      <c r="DL28" s="38">
        <v>0</v>
      </c>
      <c r="DM28" s="38">
        <v>212128</v>
      </c>
      <c r="DN28" s="38">
        <v>0</v>
      </c>
      <c r="DO28" s="38">
        <v>0</v>
      </c>
      <c r="DP28" s="38">
        <v>0</v>
      </c>
      <c r="DQ28" s="38">
        <v>0</v>
      </c>
      <c r="DR28" s="38">
        <v>0</v>
      </c>
      <c r="DS28" s="38">
        <v>0</v>
      </c>
      <c r="DT28" s="38">
        <v>0</v>
      </c>
      <c r="DU28" s="38">
        <v>0</v>
      </c>
      <c r="DV28" s="38">
        <v>0</v>
      </c>
      <c r="DW28" s="38">
        <v>0</v>
      </c>
      <c r="DX28" s="38">
        <v>0</v>
      </c>
      <c r="DY28" s="38">
        <v>0</v>
      </c>
      <c r="DZ28" s="38">
        <v>0</v>
      </c>
      <c r="EA28" s="38">
        <v>0</v>
      </c>
      <c r="EB28" s="38">
        <v>0</v>
      </c>
      <c r="EC28" s="38">
        <v>8.1170000000000009</v>
      </c>
      <c r="ED28" s="38">
        <v>58429</v>
      </c>
      <c r="EE28" s="38">
        <v>0</v>
      </c>
      <c r="EF28" s="38">
        <v>0</v>
      </c>
      <c r="EG28" s="38">
        <v>0</v>
      </c>
      <c r="EH28" s="38">
        <v>78626</v>
      </c>
      <c r="EI28" s="38">
        <v>75073</v>
      </c>
      <c r="EJ28" s="38">
        <v>2.8679999999999999</v>
      </c>
      <c r="EK28" s="38">
        <v>3.9380000000000002</v>
      </c>
      <c r="EL28" s="38">
        <v>0</v>
      </c>
      <c r="EM28" s="38">
        <v>6.7000000000000004E-2</v>
      </c>
      <c r="EN28" s="38">
        <v>0</v>
      </c>
      <c r="EO28" s="38">
        <v>0</v>
      </c>
      <c r="EP28" s="38">
        <v>0</v>
      </c>
      <c r="EQ28" s="38">
        <v>6.8730000000000002</v>
      </c>
      <c r="ER28" s="38">
        <v>0</v>
      </c>
      <c r="ES28" s="38">
        <v>12.015000000000001</v>
      </c>
      <c r="ET28" s="38">
        <v>2500</v>
      </c>
      <c r="EU28" s="38">
        <v>38190</v>
      </c>
      <c r="EV28" s="38">
        <v>0</v>
      </c>
      <c r="EW28" s="38">
        <v>0</v>
      </c>
      <c r="EX28" s="38">
        <v>0</v>
      </c>
      <c r="EZ28" s="38">
        <v>652656</v>
      </c>
      <c r="FA28" s="38">
        <v>0</v>
      </c>
      <c r="FB28" s="38">
        <v>690846</v>
      </c>
      <c r="FC28" s="38">
        <v>0.97325799999999996</v>
      </c>
      <c r="FD28" s="38">
        <v>0</v>
      </c>
      <c r="FE28" s="38">
        <v>99047</v>
      </c>
      <c r="FF28" s="38">
        <v>22628</v>
      </c>
      <c r="FG28" s="38">
        <v>6.0937999999999999E-2</v>
      </c>
      <c r="FH28" s="38">
        <v>5.5286000000000002E-2</v>
      </c>
      <c r="FI28" s="38">
        <v>0</v>
      </c>
      <c r="FJ28" s="38">
        <v>0</v>
      </c>
      <c r="FK28" s="38">
        <v>128.10400000000001</v>
      </c>
      <c r="FL28" s="38">
        <v>828517</v>
      </c>
      <c r="FM28" s="38">
        <v>0</v>
      </c>
      <c r="FN28" s="38">
        <v>0</v>
      </c>
      <c r="FO28" s="38">
        <v>0</v>
      </c>
      <c r="FP28" s="38">
        <v>0</v>
      </c>
      <c r="FQ28" s="38">
        <v>0</v>
      </c>
      <c r="FR28" s="38">
        <v>0</v>
      </c>
      <c r="FS28" s="38">
        <v>0</v>
      </c>
      <c r="FT28" s="38">
        <v>0</v>
      </c>
      <c r="FU28" s="38">
        <v>0</v>
      </c>
      <c r="FV28" s="38">
        <v>0</v>
      </c>
      <c r="FW28" s="38">
        <v>0</v>
      </c>
      <c r="FX28" s="38">
        <v>0</v>
      </c>
      <c r="FY28" s="38">
        <v>0</v>
      </c>
      <c r="FZ28" s="38">
        <v>0</v>
      </c>
      <c r="GA28" s="38">
        <v>0</v>
      </c>
      <c r="GB28" s="38">
        <v>0</v>
      </c>
      <c r="GC28" s="38">
        <v>0</v>
      </c>
      <c r="GD28" s="38">
        <v>0</v>
      </c>
      <c r="GF28" s="38">
        <v>0</v>
      </c>
      <c r="GG28" s="38">
        <v>0</v>
      </c>
      <c r="GH28" s="38">
        <v>0</v>
      </c>
      <c r="GI28" s="38">
        <v>0</v>
      </c>
      <c r="GJ28" s="38">
        <v>0</v>
      </c>
      <c r="GK28" s="38">
        <v>5038</v>
      </c>
      <c r="GL28" s="38">
        <v>5287</v>
      </c>
      <c r="GM28" s="38">
        <v>0</v>
      </c>
      <c r="GN28" s="38">
        <v>0</v>
      </c>
      <c r="GO28" s="38">
        <v>0</v>
      </c>
      <c r="GP28" s="38">
        <v>812521</v>
      </c>
      <c r="GQ28" s="38">
        <v>812521</v>
      </c>
      <c r="GR28" s="38">
        <v>0</v>
      </c>
      <c r="GS28" s="38">
        <v>0</v>
      </c>
      <c r="GT28" s="38">
        <v>0</v>
      </c>
      <c r="HB28" s="38">
        <v>261892303</v>
      </c>
      <c r="HC28" s="38">
        <v>5.0736000000000003E-2</v>
      </c>
      <c r="HD28" s="38">
        <v>13496</v>
      </c>
      <c r="HE28" s="38">
        <v>0</v>
      </c>
      <c r="HF28" s="38">
        <v>0</v>
      </c>
      <c r="HG28" s="38">
        <v>0</v>
      </c>
      <c r="HH28" s="38">
        <v>0</v>
      </c>
      <c r="HI28" s="38">
        <v>0</v>
      </c>
      <c r="HJ28" s="38">
        <v>0</v>
      </c>
      <c r="HK28" s="38">
        <v>0</v>
      </c>
      <c r="HL28" s="38">
        <v>0</v>
      </c>
      <c r="HM28" s="38">
        <v>0</v>
      </c>
      <c r="HN28" s="38">
        <v>0</v>
      </c>
      <c r="HO28" s="38">
        <v>0</v>
      </c>
      <c r="HP28" s="38">
        <v>0</v>
      </c>
      <c r="HQ28" s="38">
        <v>0</v>
      </c>
      <c r="HR28" s="38">
        <v>0</v>
      </c>
      <c r="HS28" s="38">
        <v>0</v>
      </c>
      <c r="HT28" s="38">
        <v>0</v>
      </c>
      <c r="HU28" s="38">
        <v>0</v>
      </c>
      <c r="HV28" s="38">
        <v>0</v>
      </c>
      <c r="HW28" s="38">
        <v>0</v>
      </c>
      <c r="HX28" s="38">
        <v>0</v>
      </c>
      <c r="HY28" s="38">
        <v>0</v>
      </c>
      <c r="HZ28" s="38">
        <v>0</v>
      </c>
      <c r="IA28" s="38">
        <v>0</v>
      </c>
      <c r="IB28" s="38">
        <v>0</v>
      </c>
      <c r="IC28" s="38">
        <v>0</v>
      </c>
      <c r="ID28" s="38">
        <v>0</v>
      </c>
      <c r="IE28" s="38">
        <v>0</v>
      </c>
      <c r="IF28" s="38">
        <v>0</v>
      </c>
      <c r="IG28" s="38">
        <v>0</v>
      </c>
      <c r="IH28" s="38">
        <v>0</v>
      </c>
      <c r="II28" s="38">
        <v>60.124000000000002</v>
      </c>
      <c r="IJ28" s="38">
        <v>0</v>
      </c>
      <c r="IK28" s="38">
        <v>0</v>
      </c>
      <c r="IL28" s="38">
        <v>0</v>
      </c>
      <c r="IM28" s="38">
        <v>0</v>
      </c>
      <c r="IN28" s="38">
        <v>0</v>
      </c>
      <c r="IO28" s="38">
        <v>0</v>
      </c>
      <c r="IP28" s="38">
        <v>0</v>
      </c>
      <c r="IQ28" s="38">
        <v>0</v>
      </c>
      <c r="IR28" s="38">
        <v>0</v>
      </c>
      <c r="IS28" s="38">
        <v>0</v>
      </c>
      <c r="IT28" s="38">
        <v>0</v>
      </c>
      <c r="IU28" s="38">
        <v>0</v>
      </c>
      <c r="IV28" s="38">
        <v>0</v>
      </c>
      <c r="IW28" s="38">
        <v>0</v>
      </c>
      <c r="IX28" s="38">
        <v>0</v>
      </c>
      <c r="IY28" s="38">
        <v>0</v>
      </c>
      <c r="IZ28" s="38">
        <v>0</v>
      </c>
      <c r="JA28" s="38">
        <v>0</v>
      </c>
    </row>
    <row r="29" spans="1:261" x14ac:dyDescent="0.2">
      <c r="A29" s="38">
        <v>236801</v>
      </c>
      <c r="B29" s="38">
        <v>27549</v>
      </c>
      <c r="C29" s="38">
        <v>35</v>
      </c>
      <c r="D29" s="38">
        <v>2020</v>
      </c>
      <c r="E29" s="38">
        <v>5393</v>
      </c>
      <c r="F29" s="38">
        <v>0</v>
      </c>
      <c r="G29" s="38">
        <v>63.43</v>
      </c>
      <c r="H29" s="38">
        <v>3.153</v>
      </c>
      <c r="I29" s="38">
        <v>3.153</v>
      </c>
      <c r="J29" s="38">
        <v>63.43</v>
      </c>
      <c r="K29" s="38">
        <v>0</v>
      </c>
      <c r="L29" s="38">
        <v>6544</v>
      </c>
      <c r="M29" s="38">
        <v>0</v>
      </c>
      <c r="N29" s="38">
        <v>0</v>
      </c>
      <c r="P29" s="38">
        <v>114.11799999999999</v>
      </c>
      <c r="Q29" s="38">
        <v>0</v>
      </c>
      <c r="R29" s="38">
        <v>29580</v>
      </c>
      <c r="S29" s="38">
        <v>259.20699999999999</v>
      </c>
      <c r="U29" s="38">
        <v>19173</v>
      </c>
      <c r="V29" s="38">
        <v>1</v>
      </c>
      <c r="W29" s="38">
        <v>654</v>
      </c>
      <c r="X29" s="38">
        <v>654</v>
      </c>
      <c r="Z29" s="38">
        <v>0</v>
      </c>
      <c r="AA29" s="38">
        <v>1</v>
      </c>
      <c r="AB29" s="38">
        <v>1</v>
      </c>
      <c r="AC29" s="38">
        <v>0</v>
      </c>
      <c r="AD29" s="38" t="s">
        <v>303</v>
      </c>
      <c r="AE29" s="38">
        <v>0</v>
      </c>
      <c r="AH29" s="38">
        <v>0</v>
      </c>
      <c r="AI29" s="38">
        <v>0</v>
      </c>
      <c r="AJ29" s="38">
        <v>5105</v>
      </c>
      <c r="AK29" s="38">
        <v>1</v>
      </c>
      <c r="AL29" s="38" t="s">
        <v>81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-164792</v>
      </c>
      <c r="AW29" s="38">
        <v>1231806</v>
      </c>
      <c r="AX29" s="38">
        <v>1155363</v>
      </c>
      <c r="AY29" s="38">
        <v>865012</v>
      </c>
      <c r="AZ29" s="38">
        <v>47023</v>
      </c>
      <c r="BA29" s="38">
        <v>91.167000000000002</v>
      </c>
      <c r="BB29" s="38">
        <v>0</v>
      </c>
      <c r="BC29" s="38">
        <v>0</v>
      </c>
      <c r="BD29" s="38">
        <v>0</v>
      </c>
      <c r="BE29" s="38">
        <v>0</v>
      </c>
      <c r="BF29" s="38">
        <v>976428</v>
      </c>
      <c r="BG29" s="38">
        <v>0</v>
      </c>
      <c r="BH29" s="38">
        <v>113.989</v>
      </c>
      <c r="BI29" s="38">
        <v>17443</v>
      </c>
      <c r="BJ29" s="38">
        <v>12</v>
      </c>
      <c r="BK29" s="38">
        <v>0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5393</v>
      </c>
      <c r="BR29" s="38">
        <v>1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8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59000</v>
      </c>
      <c r="CI29" s="38">
        <v>0</v>
      </c>
      <c r="CJ29" s="38">
        <v>4</v>
      </c>
      <c r="CK29" s="38">
        <v>0</v>
      </c>
      <c r="CL29" s="38">
        <v>0</v>
      </c>
      <c r="CN29" s="38">
        <v>0</v>
      </c>
      <c r="CO29" s="38">
        <v>1</v>
      </c>
      <c r="CP29" s="38">
        <v>0</v>
      </c>
      <c r="CQ29" s="38">
        <v>4</v>
      </c>
      <c r="CR29" s="38">
        <v>103.85599999999999</v>
      </c>
      <c r="CS29" s="38">
        <v>0</v>
      </c>
      <c r="CT29" s="38">
        <v>0</v>
      </c>
      <c r="CU29" s="38">
        <v>0</v>
      </c>
      <c r="CV29" s="38">
        <v>0</v>
      </c>
      <c r="CW29" s="38">
        <v>0</v>
      </c>
      <c r="CX29" s="38">
        <v>0</v>
      </c>
      <c r="CY29" s="38">
        <v>0</v>
      </c>
      <c r="CZ29" s="38">
        <v>0</v>
      </c>
      <c r="DA29" s="38">
        <v>1</v>
      </c>
      <c r="DB29" s="38">
        <v>20633</v>
      </c>
      <c r="DC29" s="38">
        <v>0</v>
      </c>
      <c r="DD29" s="38">
        <v>0</v>
      </c>
      <c r="DE29" s="38">
        <v>136547</v>
      </c>
      <c r="DF29" s="38">
        <v>136547</v>
      </c>
      <c r="DG29" s="38">
        <v>104.33</v>
      </c>
      <c r="DH29" s="38">
        <v>0</v>
      </c>
      <c r="DI29" s="38">
        <v>0</v>
      </c>
      <c r="DK29" s="38">
        <v>5393</v>
      </c>
      <c r="DL29" s="38">
        <v>0</v>
      </c>
      <c r="DM29" s="38">
        <v>472320</v>
      </c>
      <c r="DN29" s="38">
        <v>0</v>
      </c>
      <c r="DO29" s="38">
        <v>0</v>
      </c>
      <c r="DP29" s="38">
        <v>0</v>
      </c>
      <c r="DQ29" s="38">
        <v>0</v>
      </c>
      <c r="DR29" s="38">
        <v>0</v>
      </c>
      <c r="DS29" s="38">
        <v>0</v>
      </c>
      <c r="DT29" s="38">
        <v>0</v>
      </c>
      <c r="DU29" s="38">
        <v>0</v>
      </c>
      <c r="DV29" s="38">
        <v>0</v>
      </c>
      <c r="DW29" s="38">
        <v>0</v>
      </c>
      <c r="DX29" s="38">
        <v>0</v>
      </c>
      <c r="DY29" s="38">
        <v>0</v>
      </c>
      <c r="DZ29" s="38">
        <v>0</v>
      </c>
      <c r="EA29" s="38">
        <v>0</v>
      </c>
      <c r="EB29" s="38">
        <v>0</v>
      </c>
      <c r="EC29" s="38">
        <v>0</v>
      </c>
      <c r="ED29" s="38">
        <v>0</v>
      </c>
      <c r="EE29" s="38">
        <v>0</v>
      </c>
      <c r="EF29" s="38">
        <v>0</v>
      </c>
      <c r="EG29" s="38">
        <v>0</v>
      </c>
      <c r="EH29" s="38">
        <v>0</v>
      </c>
      <c r="EI29" s="38">
        <v>472320</v>
      </c>
      <c r="EJ29" s="38">
        <v>18.044</v>
      </c>
      <c r="EK29" s="38">
        <v>0</v>
      </c>
      <c r="EL29" s="38">
        <v>0</v>
      </c>
      <c r="EM29" s="38">
        <v>0</v>
      </c>
      <c r="EN29" s="38">
        <v>0</v>
      </c>
      <c r="EO29" s="38">
        <v>0</v>
      </c>
      <c r="EP29" s="38">
        <v>0</v>
      </c>
      <c r="EQ29" s="38">
        <v>18.044</v>
      </c>
      <c r="ER29" s="38">
        <v>0</v>
      </c>
      <c r="ES29" s="38">
        <v>0</v>
      </c>
      <c r="ET29" s="38">
        <v>46584</v>
      </c>
      <c r="EU29" s="38">
        <v>47023</v>
      </c>
      <c r="EV29" s="38">
        <v>0</v>
      </c>
      <c r="EW29" s="38">
        <v>0</v>
      </c>
      <c r="EX29" s="38">
        <v>0</v>
      </c>
      <c r="EZ29" s="38">
        <v>973677</v>
      </c>
      <c r="FA29" s="38">
        <v>0</v>
      </c>
      <c r="FB29" s="38">
        <v>1020700</v>
      </c>
      <c r="FC29" s="38">
        <v>0.97325799999999996</v>
      </c>
      <c r="FD29" s="38">
        <v>0</v>
      </c>
      <c r="FE29" s="38">
        <v>147897</v>
      </c>
      <c r="FF29" s="38">
        <v>33789</v>
      </c>
      <c r="FG29" s="38">
        <v>6.0937999999999999E-2</v>
      </c>
      <c r="FH29" s="38">
        <v>5.5286000000000002E-2</v>
      </c>
      <c r="FI29" s="38">
        <v>0</v>
      </c>
      <c r="FJ29" s="38">
        <v>0</v>
      </c>
      <c r="FK29" s="38">
        <v>191.285</v>
      </c>
      <c r="FL29" s="38">
        <v>1261386</v>
      </c>
      <c r="FM29" s="38">
        <v>0</v>
      </c>
      <c r="FN29" s="38">
        <v>0</v>
      </c>
      <c r="FO29" s="38">
        <v>0</v>
      </c>
      <c r="FP29" s="38">
        <v>0</v>
      </c>
      <c r="FQ29" s="38">
        <v>0</v>
      </c>
      <c r="FR29" s="38">
        <v>0</v>
      </c>
      <c r="FS29" s="38">
        <v>0</v>
      </c>
      <c r="FT29" s="38">
        <v>0</v>
      </c>
      <c r="FU29" s="38">
        <v>0</v>
      </c>
      <c r="FV29" s="38">
        <v>0</v>
      </c>
      <c r="FW29" s="38">
        <v>0</v>
      </c>
      <c r="FX29" s="38">
        <v>0</v>
      </c>
      <c r="FY29" s="38">
        <v>0</v>
      </c>
      <c r="FZ29" s="38">
        <v>0</v>
      </c>
      <c r="GA29" s="38">
        <v>0</v>
      </c>
      <c r="GB29" s="38">
        <v>373103</v>
      </c>
      <c r="GC29" s="38">
        <v>373103</v>
      </c>
      <c r="GD29" s="38">
        <v>42.232999999999997</v>
      </c>
      <c r="GF29" s="38">
        <v>0</v>
      </c>
      <c r="GG29" s="38">
        <v>0</v>
      </c>
      <c r="GH29" s="38">
        <v>0</v>
      </c>
      <c r="GI29" s="38">
        <v>0</v>
      </c>
      <c r="GJ29" s="38">
        <v>0</v>
      </c>
      <c r="GK29" s="38">
        <v>5071</v>
      </c>
      <c r="GL29" s="38">
        <v>9226</v>
      </c>
      <c r="GM29" s="38">
        <v>0</v>
      </c>
      <c r="GN29" s="38">
        <v>0</v>
      </c>
      <c r="GO29" s="38">
        <v>0</v>
      </c>
      <c r="GP29" s="38">
        <v>1202386</v>
      </c>
      <c r="GQ29" s="38">
        <v>1202386</v>
      </c>
      <c r="GR29" s="38">
        <v>0</v>
      </c>
      <c r="GS29" s="38">
        <v>0</v>
      </c>
      <c r="GT29" s="38">
        <v>0</v>
      </c>
      <c r="HB29" s="38">
        <v>261892303</v>
      </c>
      <c r="HC29" s="38">
        <v>5.0736000000000003E-2</v>
      </c>
      <c r="HD29" s="38">
        <v>12416</v>
      </c>
      <c r="HE29" s="38">
        <v>0</v>
      </c>
      <c r="HF29" s="38">
        <v>0</v>
      </c>
      <c r="HG29" s="38">
        <v>0</v>
      </c>
      <c r="HH29" s="38">
        <v>0</v>
      </c>
      <c r="HI29" s="38">
        <v>0</v>
      </c>
      <c r="HJ29" s="38">
        <v>0</v>
      </c>
      <c r="HK29" s="38">
        <v>0</v>
      </c>
      <c r="HL29" s="38">
        <v>0</v>
      </c>
      <c r="HM29" s="38">
        <v>0</v>
      </c>
      <c r="HN29" s="38">
        <v>0</v>
      </c>
      <c r="HO29" s="38">
        <v>0</v>
      </c>
      <c r="HP29" s="38">
        <v>0</v>
      </c>
      <c r="HQ29" s="38">
        <v>0</v>
      </c>
      <c r="HR29" s="38">
        <v>0</v>
      </c>
      <c r="HS29" s="38">
        <v>0</v>
      </c>
      <c r="HT29" s="38">
        <v>0</v>
      </c>
      <c r="HU29" s="38">
        <v>0</v>
      </c>
      <c r="HV29" s="38">
        <v>0</v>
      </c>
      <c r="HW29" s="38">
        <v>0</v>
      </c>
      <c r="HX29" s="38">
        <v>0</v>
      </c>
      <c r="HY29" s="38">
        <v>0</v>
      </c>
      <c r="HZ29" s="38">
        <v>0</v>
      </c>
      <c r="IA29" s="38">
        <v>0</v>
      </c>
      <c r="IB29" s="38">
        <v>0</v>
      </c>
      <c r="IC29" s="38">
        <v>0</v>
      </c>
      <c r="ID29" s="38">
        <v>0</v>
      </c>
      <c r="IE29" s="38">
        <v>0</v>
      </c>
      <c r="IF29" s="38">
        <v>0</v>
      </c>
      <c r="IG29" s="38">
        <v>0</v>
      </c>
      <c r="IH29" s="38">
        <v>0</v>
      </c>
      <c r="II29" s="38">
        <v>103.85599999999999</v>
      </c>
      <c r="IJ29" s="38">
        <v>0</v>
      </c>
      <c r="IK29" s="38">
        <v>0</v>
      </c>
      <c r="IL29" s="38">
        <v>0</v>
      </c>
      <c r="IM29" s="38">
        <v>0</v>
      </c>
      <c r="IN29" s="38">
        <v>0</v>
      </c>
      <c r="IO29" s="38">
        <v>0</v>
      </c>
      <c r="IP29" s="38">
        <v>0</v>
      </c>
      <c r="IQ29" s="38">
        <v>0</v>
      </c>
      <c r="IR29" s="38">
        <v>0</v>
      </c>
      <c r="IS29" s="38">
        <v>0</v>
      </c>
      <c r="IT29" s="38">
        <v>0</v>
      </c>
      <c r="IU29" s="38">
        <v>0</v>
      </c>
      <c r="IV29" s="38">
        <v>0</v>
      </c>
      <c r="IW29" s="38">
        <v>0</v>
      </c>
      <c r="IX29" s="38">
        <v>0</v>
      </c>
      <c r="IY29" s="38">
        <v>0</v>
      </c>
      <c r="IZ29" s="38">
        <v>0</v>
      </c>
      <c r="JA29" s="38">
        <v>0</v>
      </c>
    </row>
    <row r="30" spans="1:261" x14ac:dyDescent="0.2">
      <c r="A30" s="38">
        <v>240801</v>
      </c>
      <c r="B30" s="38">
        <v>27549</v>
      </c>
      <c r="C30" s="38">
        <v>35</v>
      </c>
      <c r="D30" s="38">
        <v>2020</v>
      </c>
      <c r="E30" s="38">
        <v>5393</v>
      </c>
      <c r="F30" s="38">
        <v>0</v>
      </c>
      <c r="G30" s="38">
        <v>218.17</v>
      </c>
      <c r="H30" s="38">
        <v>204.065</v>
      </c>
      <c r="I30" s="38">
        <v>204.065</v>
      </c>
      <c r="J30" s="38">
        <v>218.17</v>
      </c>
      <c r="K30" s="38">
        <v>0</v>
      </c>
      <c r="L30" s="38">
        <v>6544</v>
      </c>
      <c r="M30" s="38">
        <v>0</v>
      </c>
      <c r="N30" s="38">
        <v>0</v>
      </c>
      <c r="P30" s="38">
        <v>256.84199999999998</v>
      </c>
      <c r="Q30" s="38">
        <v>0</v>
      </c>
      <c r="R30" s="38">
        <v>66575</v>
      </c>
      <c r="S30" s="38">
        <v>259.20699999999999</v>
      </c>
      <c r="U30" s="38">
        <v>43155</v>
      </c>
      <c r="V30" s="38">
        <v>96.457999999999998</v>
      </c>
      <c r="W30" s="38">
        <v>63122</v>
      </c>
      <c r="X30" s="38">
        <v>63122</v>
      </c>
      <c r="Z30" s="38">
        <v>0</v>
      </c>
      <c r="AA30" s="38">
        <v>1</v>
      </c>
      <c r="AB30" s="38">
        <v>1</v>
      </c>
      <c r="AC30" s="38">
        <v>0</v>
      </c>
      <c r="AD30" s="38" t="s">
        <v>303</v>
      </c>
      <c r="AE30" s="38">
        <v>0</v>
      </c>
      <c r="AH30" s="38">
        <v>0</v>
      </c>
      <c r="AI30" s="38">
        <v>0</v>
      </c>
      <c r="AJ30" s="38">
        <v>5105</v>
      </c>
      <c r="AK30" s="38">
        <v>1</v>
      </c>
      <c r="AL30" s="38" t="s">
        <v>482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2452595</v>
      </c>
      <c r="AX30" s="38">
        <v>2338538</v>
      </c>
      <c r="AY30" s="38">
        <v>1752244</v>
      </c>
      <c r="AZ30" s="38">
        <v>126572</v>
      </c>
      <c r="BA30" s="38">
        <v>16.5</v>
      </c>
      <c r="BB30" s="38">
        <v>0</v>
      </c>
      <c r="BC30" s="38">
        <v>0</v>
      </c>
      <c r="BD30" s="38">
        <v>0</v>
      </c>
      <c r="BE30" s="38">
        <v>0</v>
      </c>
      <c r="BF30" s="38">
        <v>1981884</v>
      </c>
      <c r="BG30" s="38">
        <v>0</v>
      </c>
      <c r="BH30" s="38">
        <v>383.75799999999998</v>
      </c>
      <c r="BI30" s="38">
        <v>59997</v>
      </c>
      <c r="BJ30" s="38">
        <v>12</v>
      </c>
      <c r="BK30" s="38">
        <v>0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5393</v>
      </c>
      <c r="BR30" s="38">
        <v>1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8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54060</v>
      </c>
      <c r="CI30" s="38">
        <v>0</v>
      </c>
      <c r="CJ30" s="38">
        <v>4</v>
      </c>
      <c r="CK30" s="38">
        <v>0</v>
      </c>
      <c r="CL30" s="38">
        <v>0</v>
      </c>
      <c r="CN30" s="38">
        <v>0</v>
      </c>
      <c r="CO30" s="38">
        <v>1</v>
      </c>
      <c r="CP30" s="38">
        <v>1.88</v>
      </c>
      <c r="CQ30" s="38">
        <v>12.42</v>
      </c>
      <c r="CR30" s="38">
        <v>249.82400000000001</v>
      </c>
      <c r="CS30" s="38">
        <v>0</v>
      </c>
      <c r="CT30" s="38">
        <v>0</v>
      </c>
      <c r="CU30" s="38">
        <v>0</v>
      </c>
      <c r="CV30" s="38">
        <v>0</v>
      </c>
      <c r="CW30" s="38">
        <v>0</v>
      </c>
      <c r="CX30" s="38">
        <v>0</v>
      </c>
      <c r="CY30" s="38">
        <v>0</v>
      </c>
      <c r="CZ30" s="38">
        <v>0</v>
      </c>
      <c r="DA30" s="38">
        <v>1</v>
      </c>
      <c r="DB30" s="38">
        <v>1335401</v>
      </c>
      <c r="DC30" s="38">
        <v>0</v>
      </c>
      <c r="DD30" s="38">
        <v>0</v>
      </c>
      <c r="DE30" s="38">
        <v>322619</v>
      </c>
      <c r="DF30" s="38">
        <v>352269</v>
      </c>
      <c r="DG30" s="38">
        <v>246.5</v>
      </c>
      <c r="DH30" s="38">
        <v>0</v>
      </c>
      <c r="DI30" s="38">
        <v>29650</v>
      </c>
      <c r="DK30" s="38">
        <v>5393</v>
      </c>
      <c r="DL30" s="38">
        <v>0</v>
      </c>
      <c r="DM30" s="38">
        <v>163562</v>
      </c>
      <c r="DN30" s="38">
        <v>0</v>
      </c>
      <c r="DO30" s="38">
        <v>0</v>
      </c>
      <c r="DP30" s="38">
        <v>0</v>
      </c>
      <c r="DQ30" s="38">
        <v>0</v>
      </c>
      <c r="DR30" s="38">
        <v>0</v>
      </c>
      <c r="DS30" s="38">
        <v>0</v>
      </c>
      <c r="DT30" s="38">
        <v>0</v>
      </c>
      <c r="DU30" s="38">
        <v>0</v>
      </c>
      <c r="DV30" s="38">
        <v>0</v>
      </c>
      <c r="DW30" s="38">
        <v>0</v>
      </c>
      <c r="DX30" s="38">
        <v>0</v>
      </c>
      <c r="DY30" s="38">
        <v>0</v>
      </c>
      <c r="DZ30" s="38">
        <v>0</v>
      </c>
      <c r="EA30" s="38">
        <v>0.26200000000000001</v>
      </c>
      <c r="EB30" s="38">
        <v>0</v>
      </c>
      <c r="EC30" s="38">
        <v>21.372</v>
      </c>
      <c r="ED30" s="38">
        <v>153844</v>
      </c>
      <c r="EE30" s="38">
        <v>0</v>
      </c>
      <c r="EF30" s="38">
        <v>0</v>
      </c>
      <c r="EG30" s="38">
        <v>0</v>
      </c>
      <c r="EH30" s="38">
        <v>9718</v>
      </c>
      <c r="EI30" s="38">
        <v>0</v>
      </c>
      <c r="EJ30" s="38">
        <v>0</v>
      </c>
      <c r="EK30" s="38">
        <v>0</v>
      </c>
      <c r="EL30" s="38">
        <v>0</v>
      </c>
      <c r="EM30" s="38">
        <v>0</v>
      </c>
      <c r="EN30" s="38">
        <v>3.5000000000000003E-2</v>
      </c>
      <c r="EO30" s="38">
        <v>0</v>
      </c>
      <c r="EP30" s="38">
        <v>0</v>
      </c>
      <c r="EQ30" s="38">
        <v>0.29699999999999999</v>
      </c>
      <c r="ER30" s="38">
        <v>0</v>
      </c>
      <c r="ES30" s="38">
        <v>1.4850000000000001</v>
      </c>
      <c r="ET30" s="38">
        <v>11355</v>
      </c>
      <c r="EU30" s="38">
        <v>126572</v>
      </c>
      <c r="EV30" s="38">
        <v>0</v>
      </c>
      <c r="EW30" s="38">
        <v>0</v>
      </c>
      <c r="EX30" s="38">
        <v>0</v>
      </c>
      <c r="EZ30" s="38">
        <v>1969764</v>
      </c>
      <c r="FA30" s="38">
        <v>0</v>
      </c>
      <c r="FB30" s="38">
        <v>2096336</v>
      </c>
      <c r="FC30" s="38">
        <v>0.97325799999999996</v>
      </c>
      <c r="FD30" s="38">
        <v>0</v>
      </c>
      <c r="FE30" s="38">
        <v>300192</v>
      </c>
      <c r="FF30" s="38">
        <v>68582</v>
      </c>
      <c r="FG30" s="38">
        <v>6.0937999999999999E-2</v>
      </c>
      <c r="FH30" s="38">
        <v>5.5286000000000002E-2</v>
      </c>
      <c r="FI30" s="38">
        <v>0</v>
      </c>
      <c r="FJ30" s="38">
        <v>0</v>
      </c>
      <c r="FK30" s="38">
        <v>388.25700000000001</v>
      </c>
      <c r="FL30" s="38">
        <v>2519170</v>
      </c>
      <c r="FM30" s="38">
        <v>0</v>
      </c>
      <c r="FN30" s="38">
        <v>0</v>
      </c>
      <c r="FO30" s="38">
        <v>0</v>
      </c>
      <c r="FP30" s="38">
        <v>0</v>
      </c>
      <c r="FQ30" s="38">
        <v>0</v>
      </c>
      <c r="FR30" s="38">
        <v>0</v>
      </c>
      <c r="FS30" s="38">
        <v>0</v>
      </c>
      <c r="FT30" s="38">
        <v>0</v>
      </c>
      <c r="FU30" s="38">
        <v>0</v>
      </c>
      <c r="FV30" s="38">
        <v>0</v>
      </c>
      <c r="FW30" s="38">
        <v>0</v>
      </c>
      <c r="FX30" s="38">
        <v>0</v>
      </c>
      <c r="FY30" s="38">
        <v>0</v>
      </c>
      <c r="FZ30" s="38">
        <v>0</v>
      </c>
      <c r="GA30" s="38">
        <v>0</v>
      </c>
      <c r="GB30" s="38">
        <v>121985</v>
      </c>
      <c r="GC30" s="38">
        <v>121985</v>
      </c>
      <c r="GD30" s="38">
        <v>13.808</v>
      </c>
      <c r="GF30" s="38">
        <v>0</v>
      </c>
      <c r="GG30" s="38">
        <v>0</v>
      </c>
      <c r="GH30" s="38">
        <v>0</v>
      </c>
      <c r="GI30" s="38">
        <v>0</v>
      </c>
      <c r="GJ30" s="38">
        <v>0</v>
      </c>
      <c r="GK30" s="38">
        <v>5139</v>
      </c>
      <c r="GL30" s="38">
        <v>19097</v>
      </c>
      <c r="GM30" s="38">
        <v>0</v>
      </c>
      <c r="GN30" s="38">
        <v>0</v>
      </c>
      <c r="GO30" s="38">
        <v>0</v>
      </c>
      <c r="GP30" s="38">
        <v>2465110</v>
      </c>
      <c r="GQ30" s="38">
        <v>2465110</v>
      </c>
      <c r="GR30" s="38">
        <v>0</v>
      </c>
      <c r="GS30" s="38">
        <v>0</v>
      </c>
      <c r="GT30" s="38">
        <v>0</v>
      </c>
      <c r="HB30" s="38">
        <v>261892303</v>
      </c>
      <c r="HC30" s="38">
        <v>5.0736000000000003E-2</v>
      </c>
      <c r="HD30" s="38">
        <v>42705</v>
      </c>
      <c r="HE30" s="38">
        <v>0</v>
      </c>
      <c r="HF30" s="38">
        <v>0</v>
      </c>
      <c r="HG30" s="38">
        <v>0</v>
      </c>
      <c r="HH30" s="38">
        <v>0</v>
      </c>
      <c r="HI30" s="38">
        <v>0</v>
      </c>
      <c r="HJ30" s="38">
        <v>0</v>
      </c>
      <c r="HK30" s="38">
        <v>0</v>
      </c>
      <c r="HL30" s="38">
        <v>0</v>
      </c>
      <c r="HM30" s="38">
        <v>0</v>
      </c>
      <c r="HN30" s="38">
        <v>0</v>
      </c>
      <c r="HO30" s="38">
        <v>0</v>
      </c>
      <c r="HP30" s="38">
        <v>0</v>
      </c>
      <c r="HQ30" s="38">
        <v>0</v>
      </c>
      <c r="HR30" s="38">
        <v>0</v>
      </c>
      <c r="HS30" s="38">
        <v>0</v>
      </c>
      <c r="HT30" s="38">
        <v>0</v>
      </c>
      <c r="HU30" s="38">
        <v>0</v>
      </c>
      <c r="HV30" s="38">
        <v>0</v>
      </c>
      <c r="HW30" s="38">
        <v>0</v>
      </c>
      <c r="HX30" s="38">
        <v>0</v>
      </c>
      <c r="HY30" s="38">
        <v>0</v>
      </c>
      <c r="HZ30" s="38">
        <v>0</v>
      </c>
      <c r="IA30" s="38">
        <v>0</v>
      </c>
      <c r="IB30" s="38">
        <v>0</v>
      </c>
      <c r="IC30" s="38">
        <v>0</v>
      </c>
      <c r="ID30" s="38">
        <v>0</v>
      </c>
      <c r="IE30" s="38">
        <v>0</v>
      </c>
      <c r="IF30" s="38">
        <v>0</v>
      </c>
      <c r="IG30" s="38">
        <v>0</v>
      </c>
      <c r="IH30" s="38">
        <v>0</v>
      </c>
      <c r="II30" s="38">
        <v>249.82300000000001</v>
      </c>
      <c r="IJ30" s="38">
        <v>0</v>
      </c>
      <c r="IK30" s="38">
        <v>0</v>
      </c>
      <c r="IL30" s="38">
        <v>0</v>
      </c>
      <c r="IM30" s="38">
        <v>0</v>
      </c>
      <c r="IN30" s="38">
        <v>0</v>
      </c>
      <c r="IO30" s="38">
        <v>0</v>
      </c>
      <c r="IP30" s="38">
        <v>0</v>
      </c>
      <c r="IQ30" s="38">
        <v>0</v>
      </c>
      <c r="IR30" s="38">
        <v>0</v>
      </c>
      <c r="IS30" s="38">
        <v>0</v>
      </c>
      <c r="IT30" s="38">
        <v>0</v>
      </c>
      <c r="IU30" s="38">
        <v>0</v>
      </c>
      <c r="IV30" s="38">
        <v>0</v>
      </c>
      <c r="IW30" s="38">
        <v>0</v>
      </c>
      <c r="IX30" s="38">
        <v>0</v>
      </c>
      <c r="IY30" s="38">
        <v>0</v>
      </c>
      <c r="IZ30" s="38">
        <v>0</v>
      </c>
      <c r="JA30" s="38">
        <v>0</v>
      </c>
    </row>
    <row r="31" spans="1:261" x14ac:dyDescent="0.2">
      <c r="A31" s="38">
        <v>246801</v>
      </c>
      <c r="B31" s="38">
        <v>27549</v>
      </c>
      <c r="C31" s="38">
        <v>35</v>
      </c>
      <c r="D31" s="38">
        <v>2020</v>
      </c>
      <c r="E31" s="38">
        <v>5393</v>
      </c>
      <c r="F31" s="38">
        <v>0</v>
      </c>
      <c r="G31" s="38">
        <v>1616.713</v>
      </c>
      <c r="H31" s="38">
        <v>1565.029</v>
      </c>
      <c r="I31" s="38">
        <v>1565.029</v>
      </c>
      <c r="J31" s="38">
        <v>1616.713</v>
      </c>
      <c r="K31" s="38">
        <v>0</v>
      </c>
      <c r="L31" s="38">
        <v>6544</v>
      </c>
      <c r="M31" s="38">
        <v>0</v>
      </c>
      <c r="N31" s="38">
        <v>0</v>
      </c>
      <c r="P31" s="38">
        <v>1586.3219999999999</v>
      </c>
      <c r="Q31" s="38">
        <v>0</v>
      </c>
      <c r="R31" s="38">
        <v>411186</v>
      </c>
      <c r="S31" s="38">
        <v>259.20699999999999</v>
      </c>
      <c r="U31" s="38">
        <v>266534</v>
      </c>
      <c r="V31" s="38">
        <v>75.042000000000002</v>
      </c>
      <c r="W31" s="38">
        <v>49107</v>
      </c>
      <c r="X31" s="38">
        <v>49107</v>
      </c>
      <c r="Z31" s="38">
        <v>0</v>
      </c>
      <c r="AA31" s="38">
        <v>1</v>
      </c>
      <c r="AB31" s="38">
        <v>1</v>
      </c>
      <c r="AC31" s="38">
        <v>0</v>
      </c>
      <c r="AD31" s="38" t="s">
        <v>303</v>
      </c>
      <c r="AE31" s="38">
        <v>0</v>
      </c>
      <c r="AH31" s="38">
        <v>0</v>
      </c>
      <c r="AI31" s="38">
        <v>0</v>
      </c>
      <c r="AJ31" s="38">
        <v>5105</v>
      </c>
      <c r="AK31" s="38">
        <v>1</v>
      </c>
      <c r="AL31" s="38" t="s">
        <v>96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13950454</v>
      </c>
      <c r="AX31" s="38">
        <v>13532893</v>
      </c>
      <c r="AY31" s="38">
        <v>9620251</v>
      </c>
      <c r="AZ31" s="38">
        <v>512290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11490335</v>
      </c>
      <c r="BG31" s="38">
        <v>0</v>
      </c>
      <c r="BH31" s="38">
        <v>367.65</v>
      </c>
      <c r="BI31" s="38">
        <v>101104</v>
      </c>
      <c r="BJ31" s="38">
        <v>12</v>
      </c>
      <c r="BK31" s="38">
        <v>0</v>
      </c>
      <c r="BL31" s="38">
        <v>0</v>
      </c>
      <c r="BM31" s="38">
        <v>0</v>
      </c>
      <c r="BN31" s="38">
        <v>0</v>
      </c>
      <c r="BO31" s="38">
        <v>0</v>
      </c>
      <c r="BP31" s="38">
        <v>0</v>
      </c>
      <c r="BQ31" s="38">
        <v>5393</v>
      </c>
      <c r="BR31" s="38">
        <v>1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8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316457</v>
      </c>
      <c r="CI31" s="38">
        <v>0</v>
      </c>
      <c r="CJ31" s="38">
        <v>4</v>
      </c>
      <c r="CK31" s="38">
        <v>0</v>
      </c>
      <c r="CL31" s="38">
        <v>0</v>
      </c>
      <c r="CN31" s="38">
        <v>0</v>
      </c>
      <c r="CO31" s="38">
        <v>1</v>
      </c>
      <c r="CP31" s="38">
        <v>0</v>
      </c>
      <c r="CQ31" s="38">
        <v>0</v>
      </c>
      <c r="CR31" s="38">
        <v>1592.2360000000001</v>
      </c>
      <c r="CS31" s="38">
        <v>0</v>
      </c>
      <c r="CT31" s="38">
        <v>0</v>
      </c>
      <c r="CU31" s="38">
        <v>0</v>
      </c>
      <c r="CV31" s="38">
        <v>0</v>
      </c>
      <c r="CW31" s="38">
        <v>0</v>
      </c>
      <c r="CX31" s="38">
        <v>0</v>
      </c>
      <c r="CY31" s="38">
        <v>0</v>
      </c>
      <c r="CZ31" s="38">
        <v>0</v>
      </c>
      <c r="DA31" s="38">
        <v>1</v>
      </c>
      <c r="DB31" s="38">
        <v>10241550</v>
      </c>
      <c r="DC31" s="38">
        <v>0</v>
      </c>
      <c r="DD31" s="38">
        <v>0</v>
      </c>
      <c r="DE31" s="38">
        <v>254784</v>
      </c>
      <c r="DF31" s="38">
        <v>254784</v>
      </c>
      <c r="DG31" s="38">
        <v>194.67</v>
      </c>
      <c r="DH31" s="38">
        <v>0</v>
      </c>
      <c r="DI31" s="38">
        <v>0</v>
      </c>
      <c r="DK31" s="38">
        <v>5393</v>
      </c>
      <c r="DL31" s="38">
        <v>0</v>
      </c>
      <c r="DM31" s="38">
        <v>1260607</v>
      </c>
      <c r="DN31" s="38">
        <v>0</v>
      </c>
      <c r="DO31" s="38">
        <v>0</v>
      </c>
      <c r="DP31" s="38">
        <v>0</v>
      </c>
      <c r="DQ31" s="38">
        <v>0</v>
      </c>
      <c r="DR31" s="38">
        <v>0</v>
      </c>
      <c r="DS31" s="38">
        <v>0</v>
      </c>
      <c r="DT31" s="38">
        <v>0</v>
      </c>
      <c r="DU31" s="38">
        <v>0</v>
      </c>
      <c r="DV31" s="38">
        <v>0</v>
      </c>
      <c r="DW31" s="38">
        <v>0</v>
      </c>
      <c r="DX31" s="38">
        <v>0</v>
      </c>
      <c r="DY31" s="38">
        <v>0</v>
      </c>
      <c r="DZ31" s="38">
        <v>0</v>
      </c>
      <c r="EA31" s="38">
        <v>0</v>
      </c>
      <c r="EB31" s="38">
        <v>0</v>
      </c>
      <c r="EC31" s="38">
        <v>28.335000000000001</v>
      </c>
      <c r="ED31" s="38">
        <v>203967</v>
      </c>
      <c r="EE31" s="38">
        <v>0</v>
      </c>
      <c r="EF31" s="38">
        <v>0</v>
      </c>
      <c r="EG31" s="38">
        <v>0.41</v>
      </c>
      <c r="EH31" s="38">
        <v>1056640</v>
      </c>
      <c r="EI31" s="38">
        <v>0</v>
      </c>
      <c r="EJ31" s="38">
        <v>0</v>
      </c>
      <c r="EK31" s="38">
        <v>42.901000000000003</v>
      </c>
      <c r="EL31" s="38">
        <v>0</v>
      </c>
      <c r="EM31" s="38">
        <v>5.1040000000000001</v>
      </c>
      <c r="EN31" s="38">
        <v>3.2690000000000001</v>
      </c>
      <c r="EO31" s="38">
        <v>0</v>
      </c>
      <c r="EP31" s="38">
        <v>0</v>
      </c>
      <c r="EQ31" s="38">
        <v>51.683999999999997</v>
      </c>
      <c r="ER31" s="38">
        <v>0</v>
      </c>
      <c r="ES31" s="38">
        <v>161.46700000000001</v>
      </c>
      <c r="ET31" s="38">
        <v>0</v>
      </c>
      <c r="EU31" s="38">
        <v>512290</v>
      </c>
      <c r="EV31" s="38">
        <v>0</v>
      </c>
      <c r="EW31" s="38">
        <v>0</v>
      </c>
      <c r="EX31" s="38">
        <v>0</v>
      </c>
      <c r="EZ31" s="38">
        <v>11394862</v>
      </c>
      <c r="FA31" s="38">
        <v>0</v>
      </c>
      <c r="FB31" s="38">
        <v>11907152</v>
      </c>
      <c r="FC31" s="38">
        <v>0.97325799999999996</v>
      </c>
      <c r="FD31" s="38">
        <v>0</v>
      </c>
      <c r="FE31" s="38">
        <v>1740416</v>
      </c>
      <c r="FF31" s="38">
        <v>397615</v>
      </c>
      <c r="FG31" s="38">
        <v>6.0937999999999999E-2</v>
      </c>
      <c r="FH31" s="38">
        <v>5.5286000000000002E-2</v>
      </c>
      <c r="FI31" s="38">
        <v>0</v>
      </c>
      <c r="FJ31" s="38">
        <v>0</v>
      </c>
      <c r="FK31" s="38">
        <v>2250.9920000000002</v>
      </c>
      <c r="FL31" s="38">
        <v>14361640</v>
      </c>
      <c r="FM31" s="38">
        <v>0</v>
      </c>
      <c r="FN31" s="38">
        <v>0</v>
      </c>
      <c r="FO31" s="38">
        <v>0</v>
      </c>
      <c r="FP31" s="38">
        <v>0</v>
      </c>
      <c r="FQ31" s="38">
        <v>0</v>
      </c>
      <c r="FR31" s="38">
        <v>0</v>
      </c>
      <c r="FS31" s="38">
        <v>0</v>
      </c>
      <c r="FT31" s="38">
        <v>0</v>
      </c>
      <c r="FU31" s="38">
        <v>0</v>
      </c>
      <c r="FV31" s="38">
        <v>0</v>
      </c>
      <c r="FW31" s="38">
        <v>0</v>
      </c>
      <c r="FX31" s="38">
        <v>0</v>
      </c>
      <c r="FY31" s="38">
        <v>0</v>
      </c>
      <c r="FZ31" s="38">
        <v>0</v>
      </c>
      <c r="GA31" s="38">
        <v>0</v>
      </c>
      <c r="GB31" s="38">
        <v>0</v>
      </c>
      <c r="GC31" s="38">
        <v>0</v>
      </c>
      <c r="GD31" s="38">
        <v>0</v>
      </c>
      <c r="GF31" s="38">
        <v>0</v>
      </c>
      <c r="GG31" s="38">
        <v>0</v>
      </c>
      <c r="GH31" s="38">
        <v>0</v>
      </c>
      <c r="GI31" s="38">
        <v>0</v>
      </c>
      <c r="GJ31" s="38">
        <v>0</v>
      </c>
      <c r="GK31" s="38">
        <v>4971</v>
      </c>
      <c r="GL31" s="38">
        <v>0</v>
      </c>
      <c r="GM31" s="38">
        <v>0</v>
      </c>
      <c r="GN31" s="38">
        <v>0</v>
      </c>
      <c r="GO31" s="38">
        <v>0</v>
      </c>
      <c r="GP31" s="38">
        <v>14045183</v>
      </c>
      <c r="GQ31" s="38">
        <v>14045183</v>
      </c>
      <c r="GR31" s="38">
        <v>0</v>
      </c>
      <c r="GS31" s="38">
        <v>0</v>
      </c>
      <c r="GT31" s="38">
        <v>0</v>
      </c>
      <c r="HB31" s="38">
        <v>261892303</v>
      </c>
      <c r="HC31" s="38">
        <v>5.0736000000000003E-2</v>
      </c>
      <c r="HD31" s="38">
        <v>316457</v>
      </c>
      <c r="HE31" s="38">
        <v>0</v>
      </c>
      <c r="HF31" s="38">
        <v>0</v>
      </c>
      <c r="HG31" s="38">
        <v>0</v>
      </c>
      <c r="HH31" s="38">
        <v>0</v>
      </c>
      <c r="HI31" s="38">
        <v>0</v>
      </c>
      <c r="HJ31" s="38">
        <v>0</v>
      </c>
      <c r="HK31" s="38">
        <v>0</v>
      </c>
      <c r="HL31" s="38">
        <v>0</v>
      </c>
      <c r="HM31" s="38">
        <v>0</v>
      </c>
      <c r="HN31" s="38">
        <v>0</v>
      </c>
      <c r="HO31" s="38">
        <v>0</v>
      </c>
      <c r="HP31" s="38">
        <v>0</v>
      </c>
      <c r="HQ31" s="38">
        <v>0</v>
      </c>
      <c r="HR31" s="38">
        <v>0</v>
      </c>
      <c r="HS31" s="38">
        <v>0</v>
      </c>
      <c r="HT31" s="38">
        <v>0</v>
      </c>
      <c r="HU31" s="38">
        <v>0</v>
      </c>
      <c r="HV31" s="38">
        <v>0</v>
      </c>
      <c r="HW31" s="38">
        <v>0</v>
      </c>
      <c r="HX31" s="38">
        <v>0</v>
      </c>
      <c r="HY31" s="38">
        <v>0</v>
      </c>
      <c r="HZ31" s="38">
        <v>0</v>
      </c>
      <c r="IA31" s="38">
        <v>0</v>
      </c>
      <c r="IB31" s="38">
        <v>0</v>
      </c>
      <c r="IC31" s="38">
        <v>0</v>
      </c>
      <c r="ID31" s="38">
        <v>0</v>
      </c>
      <c r="IE31" s="38">
        <v>0</v>
      </c>
      <c r="IF31" s="38">
        <v>0</v>
      </c>
      <c r="IG31" s="38">
        <v>0</v>
      </c>
      <c r="IH31" s="38">
        <v>85</v>
      </c>
      <c r="II31" s="38">
        <v>0</v>
      </c>
      <c r="IJ31" s="38">
        <v>0</v>
      </c>
      <c r="IK31" s="38">
        <v>0</v>
      </c>
      <c r="IL31" s="38">
        <v>0</v>
      </c>
      <c r="IM31" s="38">
        <v>0</v>
      </c>
      <c r="IN31" s="38">
        <v>0</v>
      </c>
      <c r="IO31" s="38">
        <v>0</v>
      </c>
      <c r="IP31" s="38">
        <v>0</v>
      </c>
      <c r="IQ31" s="38">
        <v>0</v>
      </c>
      <c r="IR31" s="38">
        <v>0</v>
      </c>
      <c r="IS31" s="38">
        <v>0</v>
      </c>
      <c r="IT31" s="38">
        <v>0</v>
      </c>
      <c r="IU31" s="38">
        <v>0</v>
      </c>
      <c r="IV31" s="38">
        <v>0</v>
      </c>
      <c r="IW31" s="38">
        <v>0</v>
      </c>
      <c r="IX31" s="38">
        <v>0</v>
      </c>
      <c r="IY31" s="38">
        <v>0</v>
      </c>
      <c r="IZ31" s="38">
        <v>0</v>
      </c>
      <c r="JA31" s="38">
        <v>0</v>
      </c>
    </row>
    <row r="32" spans="1:261" x14ac:dyDescent="0.2">
      <c r="A32" s="38">
        <v>15802</v>
      </c>
      <c r="B32" s="38">
        <v>27549</v>
      </c>
      <c r="C32" s="38">
        <v>35</v>
      </c>
      <c r="D32" s="38">
        <v>2020</v>
      </c>
      <c r="E32" s="38">
        <v>5393</v>
      </c>
      <c r="F32" s="38">
        <v>0</v>
      </c>
      <c r="G32" s="38">
        <v>755.98800000000006</v>
      </c>
      <c r="H32" s="38">
        <v>701.50300000000004</v>
      </c>
      <c r="I32" s="38">
        <v>701.50300000000004</v>
      </c>
      <c r="J32" s="38">
        <v>755.98800000000006</v>
      </c>
      <c r="K32" s="38">
        <v>0</v>
      </c>
      <c r="L32" s="38">
        <v>6544</v>
      </c>
      <c r="M32" s="38">
        <v>0</v>
      </c>
      <c r="N32" s="38">
        <v>0</v>
      </c>
      <c r="P32" s="38">
        <v>804.35199999999998</v>
      </c>
      <c r="Q32" s="38">
        <v>0</v>
      </c>
      <c r="R32" s="38">
        <v>208494</v>
      </c>
      <c r="S32" s="38">
        <v>259.20699999999999</v>
      </c>
      <c r="U32" s="38">
        <v>135147</v>
      </c>
      <c r="V32" s="38">
        <v>58.447000000000003</v>
      </c>
      <c r="W32" s="38">
        <v>38248</v>
      </c>
      <c r="X32" s="38">
        <v>38248</v>
      </c>
      <c r="Z32" s="38">
        <v>0</v>
      </c>
      <c r="AA32" s="38">
        <v>1</v>
      </c>
      <c r="AB32" s="38">
        <v>1</v>
      </c>
      <c r="AC32" s="38">
        <v>0</v>
      </c>
      <c r="AD32" s="38" t="s">
        <v>303</v>
      </c>
      <c r="AE32" s="38">
        <v>0</v>
      </c>
      <c r="AH32" s="38">
        <v>0</v>
      </c>
      <c r="AI32" s="38">
        <v>0</v>
      </c>
      <c r="AJ32" s="38">
        <v>5105</v>
      </c>
      <c r="AK32" s="38">
        <v>1</v>
      </c>
      <c r="AL32" s="38" t="s">
        <v>57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8293108</v>
      </c>
      <c r="AX32" s="38">
        <v>8079473</v>
      </c>
      <c r="AY32" s="38">
        <v>6078959</v>
      </c>
      <c r="AZ32" s="38">
        <v>250734</v>
      </c>
      <c r="BA32" s="38">
        <v>46.832999999999998</v>
      </c>
      <c r="BB32" s="38">
        <v>14659</v>
      </c>
      <c r="BC32" s="38">
        <v>14659</v>
      </c>
      <c r="BD32" s="38">
        <v>18.667000000000002</v>
      </c>
      <c r="BE32" s="38">
        <v>0</v>
      </c>
      <c r="BF32" s="38">
        <v>6761185</v>
      </c>
      <c r="BG32" s="38">
        <v>0</v>
      </c>
      <c r="BH32" s="38">
        <v>153.6</v>
      </c>
      <c r="BI32" s="38">
        <v>42240</v>
      </c>
      <c r="BJ32" s="38">
        <v>12</v>
      </c>
      <c r="BK32" s="38">
        <v>0</v>
      </c>
      <c r="BL32" s="38">
        <v>0</v>
      </c>
      <c r="BM32" s="38">
        <v>0</v>
      </c>
      <c r="BN32" s="38">
        <v>0</v>
      </c>
      <c r="BO32" s="38">
        <v>0</v>
      </c>
      <c r="BP32" s="38">
        <v>0</v>
      </c>
      <c r="BQ32" s="38">
        <v>5393</v>
      </c>
      <c r="BR32" s="38">
        <v>1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8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171395</v>
      </c>
      <c r="CI32" s="38">
        <v>0</v>
      </c>
      <c r="CJ32" s="38">
        <v>4</v>
      </c>
      <c r="CK32" s="38">
        <v>0</v>
      </c>
      <c r="CL32" s="38">
        <v>0</v>
      </c>
      <c r="CN32" s="38">
        <v>0</v>
      </c>
      <c r="CO32" s="38">
        <v>1</v>
      </c>
      <c r="CP32" s="38">
        <v>0</v>
      </c>
      <c r="CQ32" s="38">
        <v>0</v>
      </c>
      <c r="CR32" s="38">
        <v>804.81399999999996</v>
      </c>
      <c r="CS32" s="38">
        <v>0</v>
      </c>
      <c r="CT32" s="38">
        <v>0</v>
      </c>
      <c r="CU32" s="38">
        <v>0</v>
      </c>
      <c r="CV32" s="38">
        <v>0</v>
      </c>
      <c r="CW32" s="38">
        <v>0</v>
      </c>
      <c r="CX32" s="38">
        <v>0</v>
      </c>
      <c r="CY32" s="38">
        <v>0</v>
      </c>
      <c r="CZ32" s="38">
        <v>0</v>
      </c>
      <c r="DA32" s="38">
        <v>1</v>
      </c>
      <c r="DB32" s="38">
        <v>4590636</v>
      </c>
      <c r="DC32" s="38">
        <v>0</v>
      </c>
      <c r="DD32" s="38">
        <v>0</v>
      </c>
      <c r="DE32" s="38">
        <v>1389291</v>
      </c>
      <c r="DF32" s="38">
        <v>1389291</v>
      </c>
      <c r="DG32" s="38">
        <v>1061.5</v>
      </c>
      <c r="DH32" s="38">
        <v>0</v>
      </c>
      <c r="DI32" s="38">
        <v>0</v>
      </c>
      <c r="DK32" s="38">
        <v>5393</v>
      </c>
      <c r="DL32" s="38">
        <v>0</v>
      </c>
      <c r="DM32" s="38">
        <v>549776</v>
      </c>
      <c r="DN32" s="38">
        <v>0</v>
      </c>
      <c r="DO32" s="38">
        <v>0</v>
      </c>
      <c r="DP32" s="38">
        <v>0</v>
      </c>
      <c r="DQ32" s="38">
        <v>0</v>
      </c>
      <c r="DR32" s="38">
        <v>0</v>
      </c>
      <c r="DS32" s="38">
        <v>0</v>
      </c>
      <c r="DT32" s="38">
        <v>0</v>
      </c>
      <c r="DU32" s="38">
        <v>0</v>
      </c>
      <c r="DV32" s="38">
        <v>0</v>
      </c>
      <c r="DW32" s="38">
        <v>0</v>
      </c>
      <c r="DX32" s="38">
        <v>0</v>
      </c>
      <c r="DY32" s="38">
        <v>0</v>
      </c>
      <c r="DZ32" s="38">
        <v>0</v>
      </c>
      <c r="EA32" s="38">
        <v>0</v>
      </c>
      <c r="EB32" s="38">
        <v>0</v>
      </c>
      <c r="EC32" s="38">
        <v>38.213000000000001</v>
      </c>
      <c r="ED32" s="38">
        <v>275072</v>
      </c>
      <c r="EE32" s="38">
        <v>0</v>
      </c>
      <c r="EF32" s="38">
        <v>0</v>
      </c>
      <c r="EG32" s="38">
        <v>0</v>
      </c>
      <c r="EH32" s="38">
        <v>270542</v>
      </c>
      <c r="EI32" s="38">
        <v>4162</v>
      </c>
      <c r="EJ32" s="38">
        <v>0.159</v>
      </c>
      <c r="EK32" s="38">
        <v>12.039</v>
      </c>
      <c r="EL32" s="38">
        <v>0</v>
      </c>
      <c r="EM32" s="38">
        <v>0</v>
      </c>
      <c r="EN32" s="38">
        <v>1.0449999999999999</v>
      </c>
      <c r="EO32" s="38">
        <v>0</v>
      </c>
      <c r="EP32" s="38">
        <v>0</v>
      </c>
      <c r="EQ32" s="38">
        <v>13.243</v>
      </c>
      <c r="ER32" s="38">
        <v>0</v>
      </c>
      <c r="ES32" s="38">
        <v>41.341999999999999</v>
      </c>
      <c r="ET32" s="38">
        <v>23417</v>
      </c>
      <c r="EU32" s="38">
        <v>250734</v>
      </c>
      <c r="EV32" s="38">
        <v>0</v>
      </c>
      <c r="EW32" s="38">
        <v>0</v>
      </c>
      <c r="EX32" s="38">
        <v>0</v>
      </c>
      <c r="EZ32" s="38">
        <v>6821405</v>
      </c>
      <c r="FA32" s="38">
        <v>0</v>
      </c>
      <c r="FB32" s="38">
        <v>7072139</v>
      </c>
      <c r="FC32" s="38">
        <v>0.97325799999999996</v>
      </c>
      <c r="FD32" s="38">
        <v>0</v>
      </c>
      <c r="FE32" s="38">
        <v>1024102</v>
      </c>
      <c r="FF32" s="38">
        <v>233966</v>
      </c>
      <c r="FG32" s="38">
        <v>6.0937999999999999E-2</v>
      </c>
      <c r="FH32" s="38">
        <v>5.5286000000000002E-2</v>
      </c>
      <c r="FI32" s="38">
        <v>0</v>
      </c>
      <c r="FJ32" s="38">
        <v>0</v>
      </c>
      <c r="FK32" s="38">
        <v>1324.537</v>
      </c>
      <c r="FL32" s="38">
        <v>8501602</v>
      </c>
      <c r="FM32" s="38">
        <v>0</v>
      </c>
      <c r="FN32" s="38">
        <v>0</v>
      </c>
      <c r="FO32" s="38">
        <v>82941</v>
      </c>
      <c r="FP32" s="38">
        <v>0</v>
      </c>
      <c r="FQ32" s="38">
        <v>82941</v>
      </c>
      <c r="FR32" s="38">
        <v>82941</v>
      </c>
      <c r="FS32" s="38">
        <v>0</v>
      </c>
      <c r="FT32" s="38">
        <v>0</v>
      </c>
      <c r="FU32" s="38">
        <v>0</v>
      </c>
      <c r="FV32" s="38">
        <v>0</v>
      </c>
      <c r="FW32" s="38">
        <v>0</v>
      </c>
      <c r="FX32" s="38">
        <v>0</v>
      </c>
      <c r="FY32" s="38">
        <v>0</v>
      </c>
      <c r="FZ32" s="38">
        <v>0</v>
      </c>
      <c r="GA32" s="38">
        <v>0</v>
      </c>
      <c r="GB32" s="38">
        <v>364348</v>
      </c>
      <c r="GC32" s="38">
        <v>364348</v>
      </c>
      <c r="GD32" s="38">
        <v>41.241999999999997</v>
      </c>
      <c r="GF32" s="38">
        <v>0</v>
      </c>
      <c r="GG32" s="38">
        <v>0</v>
      </c>
      <c r="GH32" s="38">
        <v>0</v>
      </c>
      <c r="GI32" s="38">
        <v>0</v>
      </c>
      <c r="GJ32" s="38">
        <v>0</v>
      </c>
      <c r="GK32" s="38">
        <v>5220</v>
      </c>
      <c r="GL32" s="38">
        <v>15410</v>
      </c>
      <c r="GM32" s="38">
        <v>0</v>
      </c>
      <c r="GN32" s="38">
        <v>78951</v>
      </c>
      <c r="GO32" s="38">
        <v>0</v>
      </c>
      <c r="GP32" s="38">
        <v>8330207</v>
      </c>
      <c r="GQ32" s="38">
        <v>8330207</v>
      </c>
      <c r="GR32" s="38">
        <v>0</v>
      </c>
      <c r="GS32" s="38">
        <v>0</v>
      </c>
      <c r="GT32" s="38">
        <v>0</v>
      </c>
      <c r="HB32" s="38">
        <v>261892303</v>
      </c>
      <c r="HC32" s="38">
        <v>5.0736000000000003E-2</v>
      </c>
      <c r="HD32" s="38">
        <v>147978</v>
      </c>
      <c r="HE32" s="38">
        <v>0</v>
      </c>
      <c r="HF32" s="38">
        <v>0</v>
      </c>
      <c r="HG32" s="38">
        <v>0</v>
      </c>
      <c r="HH32" s="38">
        <v>0</v>
      </c>
      <c r="HI32" s="38">
        <v>0</v>
      </c>
      <c r="HJ32" s="38">
        <v>0</v>
      </c>
      <c r="HK32" s="38">
        <v>0</v>
      </c>
      <c r="HL32" s="38">
        <v>0</v>
      </c>
      <c r="HM32" s="38">
        <v>0</v>
      </c>
      <c r="HN32" s="38">
        <v>0</v>
      </c>
      <c r="HO32" s="38">
        <v>0</v>
      </c>
      <c r="HP32" s="38">
        <v>0</v>
      </c>
      <c r="HQ32" s="38">
        <v>0</v>
      </c>
      <c r="HR32" s="38">
        <v>0</v>
      </c>
      <c r="HS32" s="38">
        <v>0</v>
      </c>
      <c r="HT32" s="38">
        <v>0</v>
      </c>
      <c r="HU32" s="38">
        <v>0</v>
      </c>
      <c r="HV32" s="38">
        <v>0</v>
      </c>
      <c r="HW32" s="38">
        <v>0</v>
      </c>
      <c r="HX32" s="38">
        <v>0</v>
      </c>
      <c r="HY32" s="38">
        <v>0</v>
      </c>
      <c r="HZ32" s="38">
        <v>0</v>
      </c>
      <c r="IA32" s="38">
        <v>0</v>
      </c>
      <c r="IB32" s="38">
        <v>0</v>
      </c>
      <c r="IC32" s="38">
        <v>0</v>
      </c>
      <c r="ID32" s="38">
        <v>0</v>
      </c>
      <c r="IE32" s="38">
        <v>0</v>
      </c>
      <c r="IF32" s="38">
        <v>0</v>
      </c>
      <c r="IG32" s="38">
        <v>0</v>
      </c>
      <c r="IH32" s="38">
        <v>423</v>
      </c>
      <c r="II32" s="38">
        <v>0</v>
      </c>
      <c r="IJ32" s="38">
        <v>0</v>
      </c>
      <c r="IK32" s="38">
        <v>0</v>
      </c>
      <c r="IL32" s="38">
        <v>0</v>
      </c>
      <c r="IM32" s="38">
        <v>0</v>
      </c>
      <c r="IN32" s="38">
        <v>0</v>
      </c>
      <c r="IO32" s="38">
        <v>0</v>
      </c>
      <c r="IP32" s="38">
        <v>0</v>
      </c>
      <c r="IQ32" s="38">
        <v>0</v>
      </c>
      <c r="IR32" s="38">
        <v>0</v>
      </c>
      <c r="IS32" s="38">
        <v>0</v>
      </c>
      <c r="IT32" s="38">
        <v>0</v>
      </c>
      <c r="IU32" s="38">
        <v>0</v>
      </c>
      <c r="IV32" s="38">
        <v>0</v>
      </c>
      <c r="IW32" s="38">
        <v>0</v>
      </c>
      <c r="IX32" s="38">
        <v>0</v>
      </c>
      <c r="IY32" s="38">
        <v>0</v>
      </c>
      <c r="IZ32" s="38">
        <v>0</v>
      </c>
      <c r="JA32" s="38">
        <v>0</v>
      </c>
    </row>
    <row r="33" spans="1:261" x14ac:dyDescent="0.2">
      <c r="A33" s="38">
        <v>43802</v>
      </c>
      <c r="B33" s="38">
        <v>27549</v>
      </c>
      <c r="C33" s="38">
        <v>35</v>
      </c>
      <c r="D33" s="38">
        <v>2020</v>
      </c>
      <c r="E33" s="38">
        <v>5393</v>
      </c>
      <c r="F33" s="38">
        <v>0</v>
      </c>
      <c r="G33" s="38">
        <v>181.42</v>
      </c>
      <c r="H33" s="38">
        <v>176.935</v>
      </c>
      <c r="I33" s="38">
        <v>176.935</v>
      </c>
      <c r="J33" s="38">
        <v>181.42</v>
      </c>
      <c r="K33" s="38">
        <v>0</v>
      </c>
      <c r="L33" s="38">
        <v>6544</v>
      </c>
      <c r="M33" s="38">
        <v>0</v>
      </c>
      <c r="N33" s="38">
        <v>0</v>
      </c>
      <c r="P33" s="38">
        <v>157.96</v>
      </c>
      <c r="Q33" s="38">
        <v>0</v>
      </c>
      <c r="R33" s="38">
        <v>40944</v>
      </c>
      <c r="S33" s="38">
        <v>259.20699999999999</v>
      </c>
      <c r="U33" s="38">
        <v>26541</v>
      </c>
      <c r="V33" s="38">
        <v>22.535</v>
      </c>
      <c r="W33" s="38">
        <v>14747</v>
      </c>
      <c r="X33" s="38">
        <v>14747</v>
      </c>
      <c r="Z33" s="38">
        <v>0</v>
      </c>
      <c r="AA33" s="38">
        <v>1</v>
      </c>
      <c r="AB33" s="38">
        <v>1</v>
      </c>
      <c r="AC33" s="38">
        <v>0</v>
      </c>
      <c r="AD33" s="38" t="s">
        <v>303</v>
      </c>
      <c r="AE33" s="38">
        <v>0</v>
      </c>
      <c r="AH33" s="38">
        <v>0</v>
      </c>
      <c r="AI33" s="38">
        <v>0</v>
      </c>
      <c r="AJ33" s="38">
        <v>5105</v>
      </c>
      <c r="AK33" s="38">
        <v>1</v>
      </c>
      <c r="AL33" s="38" t="s">
        <v>410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1499880</v>
      </c>
      <c r="AX33" s="38">
        <v>1464369</v>
      </c>
      <c r="AY33" s="38">
        <v>1164018</v>
      </c>
      <c r="AZ33" s="38">
        <v>40944</v>
      </c>
      <c r="BA33" s="38">
        <v>0</v>
      </c>
      <c r="BB33" s="38">
        <v>7123</v>
      </c>
      <c r="BC33" s="38">
        <v>7123</v>
      </c>
      <c r="BD33" s="38">
        <v>9.0709999999999997</v>
      </c>
      <c r="BE33" s="38">
        <v>0</v>
      </c>
      <c r="BF33" s="38">
        <v>1240423</v>
      </c>
      <c r="BG33" s="38">
        <v>0</v>
      </c>
      <c r="BH33" s="38">
        <v>0</v>
      </c>
      <c r="BI33" s="38">
        <v>0</v>
      </c>
      <c r="BJ33" s="38">
        <v>12</v>
      </c>
      <c r="BK33" s="38">
        <v>0</v>
      </c>
      <c r="BL33" s="38">
        <v>0</v>
      </c>
      <c r="BM33" s="38">
        <v>0</v>
      </c>
      <c r="BN33" s="38">
        <v>0</v>
      </c>
      <c r="BO33" s="38">
        <v>0</v>
      </c>
      <c r="BP33" s="38">
        <v>0</v>
      </c>
      <c r="BQ33" s="38">
        <v>5393</v>
      </c>
      <c r="BR33" s="38">
        <v>1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8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35511</v>
      </c>
      <c r="CI33" s="38">
        <v>0</v>
      </c>
      <c r="CJ33" s="38">
        <v>5</v>
      </c>
      <c r="CK33" s="38">
        <v>0</v>
      </c>
      <c r="CL33" s="38">
        <v>0</v>
      </c>
      <c r="CN33" s="38">
        <v>0</v>
      </c>
      <c r="CO33" s="38">
        <v>1</v>
      </c>
      <c r="CP33" s="38">
        <v>0</v>
      </c>
      <c r="CQ33" s="38">
        <v>0</v>
      </c>
      <c r="CR33" s="38">
        <v>160.12100000000001</v>
      </c>
      <c r="CS33" s="38">
        <v>0</v>
      </c>
      <c r="CT33" s="38">
        <v>0</v>
      </c>
      <c r="CU33" s="38">
        <v>0</v>
      </c>
      <c r="CV33" s="38">
        <v>0</v>
      </c>
      <c r="CW33" s="38">
        <v>0</v>
      </c>
      <c r="CX33" s="38">
        <v>0</v>
      </c>
      <c r="CY33" s="38">
        <v>0</v>
      </c>
      <c r="CZ33" s="38">
        <v>0</v>
      </c>
      <c r="DA33" s="38">
        <v>1</v>
      </c>
      <c r="DB33" s="38">
        <v>1157863</v>
      </c>
      <c r="DC33" s="38">
        <v>0</v>
      </c>
      <c r="DD33" s="38">
        <v>0</v>
      </c>
      <c r="DE33" s="38">
        <v>0</v>
      </c>
      <c r="DF33" s="38">
        <v>0</v>
      </c>
      <c r="DG33" s="38">
        <v>0</v>
      </c>
      <c r="DH33" s="38">
        <v>0</v>
      </c>
      <c r="DI33" s="38">
        <v>0</v>
      </c>
      <c r="DK33" s="38">
        <v>5393</v>
      </c>
      <c r="DL33" s="38">
        <v>0</v>
      </c>
      <c r="DM33" s="38">
        <v>94772</v>
      </c>
      <c r="DN33" s="38">
        <v>0</v>
      </c>
      <c r="DO33" s="38">
        <v>0</v>
      </c>
      <c r="DP33" s="38">
        <v>0</v>
      </c>
      <c r="DQ33" s="38">
        <v>0</v>
      </c>
      <c r="DR33" s="38">
        <v>0</v>
      </c>
      <c r="DS33" s="38">
        <v>0</v>
      </c>
      <c r="DT33" s="38">
        <v>0</v>
      </c>
      <c r="DU33" s="38">
        <v>0</v>
      </c>
      <c r="DV33" s="38">
        <v>0</v>
      </c>
      <c r="DW33" s="38">
        <v>0</v>
      </c>
      <c r="DX33" s="38">
        <v>0</v>
      </c>
      <c r="DY33" s="38">
        <v>0</v>
      </c>
      <c r="DZ33" s="38">
        <v>0</v>
      </c>
      <c r="EA33" s="38">
        <v>0</v>
      </c>
      <c r="EB33" s="38">
        <v>0</v>
      </c>
      <c r="EC33" s="38">
        <v>0.20300000000000001</v>
      </c>
      <c r="ED33" s="38">
        <v>1461</v>
      </c>
      <c r="EE33" s="38">
        <v>0</v>
      </c>
      <c r="EF33" s="38">
        <v>0</v>
      </c>
      <c r="EG33" s="38">
        <v>0</v>
      </c>
      <c r="EH33" s="38">
        <v>93311</v>
      </c>
      <c r="EI33" s="38">
        <v>0</v>
      </c>
      <c r="EJ33" s="38">
        <v>0</v>
      </c>
      <c r="EK33" s="38">
        <v>3.1360000000000001</v>
      </c>
      <c r="EL33" s="38">
        <v>0</v>
      </c>
      <c r="EM33" s="38">
        <v>0.94699999999999995</v>
      </c>
      <c r="EN33" s="38">
        <v>0.40200000000000002</v>
      </c>
      <c r="EO33" s="38">
        <v>0</v>
      </c>
      <c r="EP33" s="38">
        <v>0</v>
      </c>
      <c r="EQ33" s="38">
        <v>4.4850000000000003</v>
      </c>
      <c r="ER33" s="38">
        <v>0</v>
      </c>
      <c r="ES33" s="38">
        <v>14.259</v>
      </c>
      <c r="ET33" s="38">
        <v>0</v>
      </c>
      <c r="EU33" s="38">
        <v>40944</v>
      </c>
      <c r="EV33" s="38">
        <v>0</v>
      </c>
      <c r="EW33" s="38">
        <v>0</v>
      </c>
      <c r="EX33" s="38">
        <v>0</v>
      </c>
      <c r="EZ33" s="38">
        <v>1233561</v>
      </c>
      <c r="FA33" s="38">
        <v>0</v>
      </c>
      <c r="FB33" s="38">
        <v>1274505</v>
      </c>
      <c r="FC33" s="38">
        <v>0.97325799999999996</v>
      </c>
      <c r="FD33" s="38">
        <v>0</v>
      </c>
      <c r="FE33" s="38">
        <v>187884</v>
      </c>
      <c r="FF33" s="38">
        <v>42924</v>
      </c>
      <c r="FG33" s="38">
        <v>6.0937999999999999E-2</v>
      </c>
      <c r="FH33" s="38">
        <v>5.5286000000000002E-2</v>
      </c>
      <c r="FI33" s="38">
        <v>0</v>
      </c>
      <c r="FJ33" s="38">
        <v>0</v>
      </c>
      <c r="FK33" s="38">
        <v>243.00299999999999</v>
      </c>
      <c r="FL33" s="38">
        <v>1540824</v>
      </c>
      <c r="FM33" s="38">
        <v>0</v>
      </c>
      <c r="FN33" s="38">
        <v>0</v>
      </c>
      <c r="FO33" s="38">
        <v>0</v>
      </c>
      <c r="FP33" s="38">
        <v>0</v>
      </c>
      <c r="FQ33" s="38">
        <v>0</v>
      </c>
      <c r="FR33" s="38">
        <v>0</v>
      </c>
      <c r="FS33" s="38">
        <v>0</v>
      </c>
      <c r="FT33" s="38">
        <v>0</v>
      </c>
      <c r="FU33" s="38">
        <v>0</v>
      </c>
      <c r="FV33" s="38">
        <v>0</v>
      </c>
      <c r="FW33" s="38">
        <v>0</v>
      </c>
      <c r="FX33" s="38">
        <v>0</v>
      </c>
      <c r="FY33" s="38">
        <v>0</v>
      </c>
      <c r="FZ33" s="38">
        <v>0</v>
      </c>
      <c r="GA33" s="38">
        <v>0</v>
      </c>
      <c r="GB33" s="38">
        <v>0</v>
      </c>
      <c r="GC33" s="38">
        <v>0</v>
      </c>
      <c r="GD33" s="38">
        <v>0</v>
      </c>
      <c r="GF33" s="38">
        <v>0</v>
      </c>
      <c r="GG33" s="38">
        <v>0</v>
      </c>
      <c r="GH33" s="38">
        <v>0</v>
      </c>
      <c r="GI33" s="38">
        <v>0</v>
      </c>
      <c r="GJ33" s="38">
        <v>0</v>
      </c>
      <c r="GK33" s="38">
        <v>0</v>
      </c>
      <c r="GL33" s="38">
        <v>0</v>
      </c>
      <c r="GM33" s="38">
        <v>0</v>
      </c>
      <c r="GN33" s="38">
        <v>0</v>
      </c>
      <c r="GO33" s="38">
        <v>0</v>
      </c>
      <c r="GP33" s="38">
        <v>1505313</v>
      </c>
      <c r="GQ33" s="38">
        <v>1505313</v>
      </c>
      <c r="GR33" s="38">
        <v>0</v>
      </c>
      <c r="GS33" s="38">
        <v>0</v>
      </c>
      <c r="GT33" s="38">
        <v>0</v>
      </c>
      <c r="HB33" s="38">
        <v>261892303</v>
      </c>
      <c r="HC33" s="38">
        <v>5.0736000000000003E-2</v>
      </c>
      <c r="HD33" s="38">
        <v>35511</v>
      </c>
      <c r="HE33" s="38">
        <v>0</v>
      </c>
      <c r="HF33" s="38">
        <v>0</v>
      </c>
      <c r="HG33" s="38">
        <v>0</v>
      </c>
      <c r="HH33" s="38">
        <v>0</v>
      </c>
      <c r="HI33" s="38">
        <v>0</v>
      </c>
      <c r="HJ33" s="38">
        <v>0</v>
      </c>
      <c r="HK33" s="38">
        <v>0</v>
      </c>
      <c r="HL33" s="38">
        <v>0</v>
      </c>
      <c r="HM33" s="38">
        <v>0</v>
      </c>
      <c r="HN33" s="38">
        <v>0</v>
      </c>
      <c r="HO33" s="38">
        <v>0</v>
      </c>
      <c r="HP33" s="38">
        <v>0</v>
      </c>
      <c r="HQ33" s="38">
        <v>0</v>
      </c>
      <c r="HR33" s="38">
        <v>0</v>
      </c>
      <c r="HS33" s="38">
        <v>0</v>
      </c>
      <c r="HT33" s="38">
        <v>0</v>
      </c>
      <c r="HU33" s="38">
        <v>0</v>
      </c>
      <c r="HV33" s="38">
        <v>0</v>
      </c>
      <c r="HW33" s="38">
        <v>0</v>
      </c>
      <c r="HX33" s="38">
        <v>0</v>
      </c>
      <c r="HY33" s="38">
        <v>0</v>
      </c>
      <c r="HZ33" s="38">
        <v>0</v>
      </c>
      <c r="IA33" s="38">
        <v>0</v>
      </c>
      <c r="IB33" s="38">
        <v>0</v>
      </c>
      <c r="IC33" s="38">
        <v>0</v>
      </c>
      <c r="ID33" s="38">
        <v>0</v>
      </c>
      <c r="IE33" s="38">
        <v>0</v>
      </c>
      <c r="IF33" s="38">
        <v>0</v>
      </c>
      <c r="IG33" s="38">
        <v>0</v>
      </c>
      <c r="IH33" s="38">
        <v>20</v>
      </c>
      <c r="II33" s="38">
        <v>0</v>
      </c>
      <c r="IJ33" s="38">
        <v>0</v>
      </c>
      <c r="IK33" s="38">
        <v>0</v>
      </c>
      <c r="IL33" s="38">
        <v>0</v>
      </c>
      <c r="IM33" s="38">
        <v>0</v>
      </c>
      <c r="IN33" s="38">
        <v>0</v>
      </c>
      <c r="IO33" s="38">
        <v>0</v>
      </c>
      <c r="IP33" s="38">
        <v>0</v>
      </c>
      <c r="IQ33" s="38">
        <v>0</v>
      </c>
      <c r="IR33" s="38">
        <v>0</v>
      </c>
      <c r="IS33" s="38">
        <v>0</v>
      </c>
      <c r="IT33" s="38">
        <v>0</v>
      </c>
      <c r="IU33" s="38">
        <v>0</v>
      </c>
      <c r="IV33" s="38">
        <v>0</v>
      </c>
      <c r="IW33" s="38">
        <v>0</v>
      </c>
      <c r="IX33" s="38">
        <v>0</v>
      </c>
      <c r="IY33" s="38">
        <v>0</v>
      </c>
      <c r="IZ33" s="38">
        <v>0</v>
      </c>
      <c r="JA33" s="38">
        <v>0</v>
      </c>
    </row>
    <row r="34" spans="1:261" x14ac:dyDescent="0.2">
      <c r="A34" s="38">
        <v>46802</v>
      </c>
      <c r="B34" s="38">
        <v>27549</v>
      </c>
      <c r="C34" s="38">
        <v>35</v>
      </c>
      <c r="D34" s="38">
        <v>2020</v>
      </c>
      <c r="E34" s="38">
        <v>5393</v>
      </c>
      <c r="F34" s="38">
        <v>0</v>
      </c>
      <c r="G34" s="38">
        <v>412.03</v>
      </c>
      <c r="H34" s="38">
        <v>244.69399999999999</v>
      </c>
      <c r="I34" s="38">
        <v>244.69399999999999</v>
      </c>
      <c r="J34" s="38">
        <v>412.03</v>
      </c>
      <c r="K34" s="38">
        <v>0</v>
      </c>
      <c r="L34" s="38">
        <v>6544</v>
      </c>
      <c r="M34" s="38">
        <v>0</v>
      </c>
      <c r="N34" s="38">
        <v>0</v>
      </c>
      <c r="P34" s="38">
        <v>409.65</v>
      </c>
      <c r="Q34" s="38">
        <v>0</v>
      </c>
      <c r="R34" s="38">
        <v>106184</v>
      </c>
      <c r="S34" s="38">
        <v>259.20699999999999</v>
      </c>
      <c r="U34" s="38">
        <v>68827</v>
      </c>
      <c r="V34" s="38">
        <v>14.33</v>
      </c>
      <c r="W34" s="38">
        <v>9378</v>
      </c>
      <c r="X34" s="38">
        <v>9378</v>
      </c>
      <c r="Z34" s="38">
        <v>0</v>
      </c>
      <c r="AA34" s="38">
        <v>1</v>
      </c>
      <c r="AB34" s="38">
        <v>1</v>
      </c>
      <c r="AC34" s="38">
        <v>0</v>
      </c>
      <c r="AD34" s="38" t="s">
        <v>303</v>
      </c>
      <c r="AE34" s="38">
        <v>0</v>
      </c>
      <c r="AH34" s="38">
        <v>0</v>
      </c>
      <c r="AI34" s="38">
        <v>0</v>
      </c>
      <c r="AJ34" s="38">
        <v>5105</v>
      </c>
      <c r="AK34" s="38">
        <v>1</v>
      </c>
      <c r="AL34" s="38" t="s">
        <v>42</v>
      </c>
      <c r="AM34" s="38">
        <v>0</v>
      </c>
      <c r="AN34" s="38">
        <v>0</v>
      </c>
      <c r="AO34" s="38">
        <v>0</v>
      </c>
      <c r="AP34" s="38">
        <v>0</v>
      </c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7386839</v>
      </c>
      <c r="AX34" s="38">
        <v>7261155</v>
      </c>
      <c r="AY34" s="38">
        <v>5036156</v>
      </c>
      <c r="AZ34" s="38">
        <v>130071</v>
      </c>
      <c r="BA34" s="38">
        <v>42</v>
      </c>
      <c r="BB34" s="38">
        <v>0</v>
      </c>
      <c r="BC34" s="38">
        <v>0</v>
      </c>
      <c r="BD34" s="38">
        <v>0</v>
      </c>
      <c r="BE34" s="38">
        <v>0</v>
      </c>
      <c r="BF34" s="38">
        <v>6070905</v>
      </c>
      <c r="BG34" s="38">
        <v>0</v>
      </c>
      <c r="BH34" s="38">
        <v>86.86</v>
      </c>
      <c r="BI34" s="38">
        <v>23887</v>
      </c>
      <c r="BJ34" s="38">
        <v>12</v>
      </c>
      <c r="BK34" s="38">
        <v>0</v>
      </c>
      <c r="BL34" s="38">
        <v>0</v>
      </c>
      <c r="BM34" s="38">
        <v>0</v>
      </c>
      <c r="BN34" s="38">
        <v>0</v>
      </c>
      <c r="BO34" s="38">
        <v>0</v>
      </c>
      <c r="BP34" s="38">
        <v>0</v>
      </c>
      <c r="BQ34" s="38">
        <v>5393</v>
      </c>
      <c r="BR34" s="38">
        <v>1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8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101797</v>
      </c>
      <c r="CI34" s="38">
        <v>0</v>
      </c>
      <c r="CJ34" s="38">
        <v>4</v>
      </c>
      <c r="CK34" s="38">
        <v>0</v>
      </c>
      <c r="CL34" s="38">
        <v>0</v>
      </c>
      <c r="CN34" s="38">
        <v>0</v>
      </c>
      <c r="CO34" s="38">
        <v>1</v>
      </c>
      <c r="CP34" s="38">
        <v>0</v>
      </c>
      <c r="CQ34" s="38">
        <v>0.58299999999999996</v>
      </c>
      <c r="CR34" s="38">
        <v>412.13499999999999</v>
      </c>
      <c r="CS34" s="38">
        <v>0</v>
      </c>
      <c r="CT34" s="38">
        <v>0</v>
      </c>
      <c r="CU34" s="38">
        <v>0</v>
      </c>
      <c r="CV34" s="38">
        <v>0</v>
      </c>
      <c r="CW34" s="38">
        <v>0</v>
      </c>
      <c r="CX34" s="38">
        <v>0</v>
      </c>
      <c r="CY34" s="38">
        <v>0</v>
      </c>
      <c r="CZ34" s="38">
        <v>0</v>
      </c>
      <c r="DA34" s="38">
        <v>1</v>
      </c>
      <c r="DB34" s="38">
        <v>1601278</v>
      </c>
      <c r="DC34" s="38">
        <v>0</v>
      </c>
      <c r="DD34" s="38">
        <v>0</v>
      </c>
      <c r="DE34" s="38">
        <v>587429</v>
      </c>
      <c r="DF34" s="38">
        <v>587429</v>
      </c>
      <c r="DG34" s="38">
        <v>448.83</v>
      </c>
      <c r="DH34" s="38">
        <v>0</v>
      </c>
      <c r="DI34" s="38">
        <v>0</v>
      </c>
      <c r="DK34" s="38">
        <v>5393</v>
      </c>
      <c r="DL34" s="38">
        <v>0</v>
      </c>
      <c r="DM34" s="38">
        <v>3865050</v>
      </c>
      <c r="DN34" s="38">
        <v>0</v>
      </c>
      <c r="DO34" s="38">
        <v>0</v>
      </c>
      <c r="DP34" s="38">
        <v>0</v>
      </c>
      <c r="DQ34" s="38">
        <v>0</v>
      </c>
      <c r="DR34" s="38">
        <v>0</v>
      </c>
      <c r="DS34" s="38">
        <v>0</v>
      </c>
      <c r="DT34" s="38">
        <v>0</v>
      </c>
      <c r="DU34" s="38">
        <v>0</v>
      </c>
      <c r="DV34" s="38">
        <v>0</v>
      </c>
      <c r="DW34" s="38">
        <v>0</v>
      </c>
      <c r="DX34" s="38">
        <v>0</v>
      </c>
      <c r="DY34" s="38">
        <v>0</v>
      </c>
      <c r="DZ34" s="38">
        <v>0</v>
      </c>
      <c r="EA34" s="38">
        <v>0</v>
      </c>
      <c r="EB34" s="38">
        <v>0</v>
      </c>
      <c r="EC34" s="38">
        <v>0</v>
      </c>
      <c r="ED34" s="38">
        <v>0</v>
      </c>
      <c r="EE34" s="38">
        <v>0</v>
      </c>
      <c r="EF34" s="38">
        <v>0</v>
      </c>
      <c r="EG34" s="38">
        <v>0</v>
      </c>
      <c r="EH34" s="38">
        <v>10634</v>
      </c>
      <c r="EI34" s="38">
        <v>3854416</v>
      </c>
      <c r="EJ34" s="38">
        <v>147.25</v>
      </c>
      <c r="EK34" s="38">
        <v>0</v>
      </c>
      <c r="EL34" s="38">
        <v>0</v>
      </c>
      <c r="EM34" s="38">
        <v>0</v>
      </c>
      <c r="EN34" s="38">
        <v>0.32500000000000001</v>
      </c>
      <c r="EO34" s="38">
        <v>0</v>
      </c>
      <c r="EP34" s="38">
        <v>0</v>
      </c>
      <c r="EQ34" s="38">
        <v>147.57499999999999</v>
      </c>
      <c r="ER34" s="38">
        <v>0</v>
      </c>
      <c r="ES34" s="38">
        <v>1.625</v>
      </c>
      <c r="ET34" s="38">
        <v>21146</v>
      </c>
      <c r="EU34" s="38">
        <v>130071</v>
      </c>
      <c r="EV34" s="38">
        <v>0</v>
      </c>
      <c r="EW34" s="38">
        <v>0</v>
      </c>
      <c r="EX34" s="38">
        <v>0</v>
      </c>
      <c r="EZ34" s="38">
        <v>6131528</v>
      </c>
      <c r="FA34" s="38">
        <v>0</v>
      </c>
      <c r="FB34" s="38">
        <v>6261599</v>
      </c>
      <c r="FC34" s="38">
        <v>0.97325799999999996</v>
      </c>
      <c r="FD34" s="38">
        <v>0</v>
      </c>
      <c r="FE34" s="38">
        <v>919547</v>
      </c>
      <c r="FF34" s="38">
        <v>210080</v>
      </c>
      <c r="FG34" s="38">
        <v>6.0937999999999999E-2</v>
      </c>
      <c r="FH34" s="38">
        <v>5.5286000000000002E-2</v>
      </c>
      <c r="FI34" s="38">
        <v>0</v>
      </c>
      <c r="FJ34" s="38">
        <v>0</v>
      </c>
      <c r="FK34" s="38">
        <v>1189.309</v>
      </c>
      <c r="FL34" s="38">
        <v>7493023</v>
      </c>
      <c r="FM34" s="38">
        <v>0</v>
      </c>
      <c r="FN34" s="38">
        <v>0</v>
      </c>
      <c r="FO34" s="38">
        <v>0</v>
      </c>
      <c r="FP34" s="38">
        <v>0</v>
      </c>
      <c r="FQ34" s="38">
        <v>0</v>
      </c>
      <c r="FR34" s="38">
        <v>0</v>
      </c>
      <c r="FS34" s="38">
        <v>0</v>
      </c>
      <c r="FT34" s="38">
        <v>0</v>
      </c>
      <c r="FU34" s="38">
        <v>0</v>
      </c>
      <c r="FV34" s="38">
        <v>0</v>
      </c>
      <c r="FW34" s="38">
        <v>0</v>
      </c>
      <c r="FX34" s="38">
        <v>0</v>
      </c>
      <c r="FY34" s="38">
        <v>0</v>
      </c>
      <c r="FZ34" s="38">
        <v>0</v>
      </c>
      <c r="GA34" s="38">
        <v>0</v>
      </c>
      <c r="GB34" s="38">
        <v>174577</v>
      </c>
      <c r="GC34" s="38">
        <v>174577</v>
      </c>
      <c r="GD34" s="38">
        <v>19.760999999999999</v>
      </c>
      <c r="GF34" s="38">
        <v>0</v>
      </c>
      <c r="GG34" s="38">
        <v>0</v>
      </c>
      <c r="GH34" s="38">
        <v>0</v>
      </c>
      <c r="GI34" s="38">
        <v>0</v>
      </c>
      <c r="GJ34" s="38">
        <v>0</v>
      </c>
      <c r="GK34" s="38">
        <v>5091</v>
      </c>
      <c r="GL34" s="38">
        <v>26007</v>
      </c>
      <c r="GM34" s="38">
        <v>0</v>
      </c>
      <c r="GN34" s="38">
        <v>0</v>
      </c>
      <c r="GO34" s="38">
        <v>0</v>
      </c>
      <c r="GP34" s="38">
        <v>7391226</v>
      </c>
      <c r="GQ34" s="38">
        <v>7391226</v>
      </c>
      <c r="GR34" s="38">
        <v>0</v>
      </c>
      <c r="GS34" s="38">
        <v>0</v>
      </c>
      <c r="GT34" s="38">
        <v>0</v>
      </c>
      <c r="HB34" s="38">
        <v>261892303</v>
      </c>
      <c r="HC34" s="38">
        <v>5.0736000000000003E-2</v>
      </c>
      <c r="HD34" s="38">
        <v>80651</v>
      </c>
      <c r="HE34" s="38">
        <v>0</v>
      </c>
      <c r="HF34" s="38">
        <v>0</v>
      </c>
      <c r="HG34" s="38">
        <v>0</v>
      </c>
      <c r="HH34" s="38">
        <v>0</v>
      </c>
      <c r="HI34" s="38">
        <v>0</v>
      </c>
      <c r="HJ34" s="38">
        <v>0</v>
      </c>
      <c r="HK34" s="38">
        <v>0</v>
      </c>
      <c r="HL34" s="38">
        <v>0</v>
      </c>
      <c r="HM34" s="38">
        <v>0</v>
      </c>
      <c r="HN34" s="38">
        <v>0</v>
      </c>
      <c r="HO34" s="38">
        <v>0</v>
      </c>
      <c r="HP34" s="38">
        <v>0</v>
      </c>
      <c r="HQ34" s="38">
        <v>0</v>
      </c>
      <c r="HR34" s="38">
        <v>0</v>
      </c>
      <c r="HS34" s="38">
        <v>0</v>
      </c>
      <c r="HT34" s="38">
        <v>0</v>
      </c>
      <c r="HU34" s="38">
        <v>0</v>
      </c>
      <c r="HV34" s="38">
        <v>0</v>
      </c>
      <c r="HW34" s="38">
        <v>0</v>
      </c>
      <c r="HX34" s="38">
        <v>0</v>
      </c>
      <c r="HY34" s="38">
        <v>0</v>
      </c>
      <c r="HZ34" s="38">
        <v>0</v>
      </c>
      <c r="IA34" s="38">
        <v>0</v>
      </c>
      <c r="IB34" s="38">
        <v>0</v>
      </c>
      <c r="IC34" s="38">
        <v>0</v>
      </c>
      <c r="ID34" s="38">
        <v>0</v>
      </c>
      <c r="IE34" s="38">
        <v>0</v>
      </c>
      <c r="IF34" s="38">
        <v>0</v>
      </c>
      <c r="IG34" s="38">
        <v>0</v>
      </c>
      <c r="IH34" s="38">
        <v>23</v>
      </c>
      <c r="II34" s="38">
        <v>412.13499999999999</v>
      </c>
      <c r="IJ34" s="38">
        <v>0</v>
      </c>
      <c r="IK34" s="38">
        <v>0</v>
      </c>
      <c r="IL34" s="38">
        <v>0</v>
      </c>
      <c r="IM34" s="38">
        <v>0</v>
      </c>
      <c r="IN34" s="38">
        <v>0</v>
      </c>
      <c r="IO34" s="38">
        <v>0</v>
      </c>
      <c r="IP34" s="38">
        <v>0</v>
      </c>
      <c r="IQ34" s="38">
        <v>0</v>
      </c>
      <c r="IR34" s="38">
        <v>0</v>
      </c>
      <c r="IS34" s="38">
        <v>0</v>
      </c>
      <c r="IT34" s="38">
        <v>0</v>
      </c>
      <c r="IU34" s="38">
        <v>0</v>
      </c>
      <c r="IV34" s="38">
        <v>0</v>
      </c>
      <c r="IW34" s="38">
        <v>0</v>
      </c>
      <c r="IX34" s="38">
        <v>0</v>
      </c>
      <c r="IY34" s="38">
        <v>0</v>
      </c>
      <c r="IZ34" s="38">
        <v>0</v>
      </c>
      <c r="JA34" s="38">
        <v>0</v>
      </c>
    </row>
    <row r="35" spans="1:261" x14ac:dyDescent="0.2">
      <c r="A35" s="38">
        <v>57802</v>
      </c>
      <c r="B35" s="38">
        <v>27549</v>
      </c>
      <c r="C35" s="38">
        <v>35</v>
      </c>
      <c r="D35" s="38">
        <v>2020</v>
      </c>
      <c r="E35" s="38">
        <v>5393</v>
      </c>
      <c r="F35" s="38">
        <v>0</v>
      </c>
      <c r="G35" s="38">
        <v>574.26</v>
      </c>
      <c r="H35" s="38">
        <v>557.22799999999995</v>
      </c>
      <c r="I35" s="38">
        <v>557.22799999999995</v>
      </c>
      <c r="J35" s="38">
        <v>574.26</v>
      </c>
      <c r="K35" s="38">
        <v>0</v>
      </c>
      <c r="L35" s="38">
        <v>6544</v>
      </c>
      <c r="M35" s="38">
        <v>0</v>
      </c>
      <c r="N35" s="38">
        <v>0</v>
      </c>
      <c r="P35" s="38">
        <v>627.58299999999997</v>
      </c>
      <c r="Q35" s="38">
        <v>0</v>
      </c>
      <c r="R35" s="38">
        <v>162674</v>
      </c>
      <c r="S35" s="38">
        <v>259.20699999999999</v>
      </c>
      <c r="U35" s="38">
        <v>105446</v>
      </c>
      <c r="V35" s="38">
        <v>135.292</v>
      </c>
      <c r="W35" s="38">
        <v>88535</v>
      </c>
      <c r="X35" s="38">
        <v>88535</v>
      </c>
      <c r="Z35" s="38">
        <v>0</v>
      </c>
      <c r="AA35" s="38">
        <v>1</v>
      </c>
      <c r="AB35" s="38">
        <v>1</v>
      </c>
      <c r="AC35" s="38">
        <v>0</v>
      </c>
      <c r="AD35" s="38" t="s">
        <v>303</v>
      </c>
      <c r="AE35" s="38">
        <v>0</v>
      </c>
      <c r="AH35" s="38">
        <v>0</v>
      </c>
      <c r="AI35" s="38">
        <v>0</v>
      </c>
      <c r="AJ35" s="38">
        <v>5105</v>
      </c>
      <c r="AK35" s="38">
        <v>1</v>
      </c>
      <c r="AL35" s="38" t="s">
        <v>18</v>
      </c>
      <c r="AM35" s="38">
        <v>0</v>
      </c>
      <c r="AN35" s="38">
        <v>0</v>
      </c>
      <c r="AO35" s="38">
        <v>0</v>
      </c>
      <c r="AP35" s="38">
        <v>0</v>
      </c>
      <c r="AQ35" s="38">
        <v>0</v>
      </c>
      <c r="AR35" s="38">
        <v>0</v>
      </c>
      <c r="AS35" s="38">
        <v>0</v>
      </c>
      <c r="AT35" s="38">
        <v>0</v>
      </c>
      <c r="AU35" s="38">
        <v>0</v>
      </c>
      <c r="AV35" s="38">
        <v>0</v>
      </c>
      <c r="AW35" s="38">
        <v>6039801</v>
      </c>
      <c r="AX35" s="38">
        <v>5862498</v>
      </c>
      <c r="AY35" s="38">
        <v>4259425</v>
      </c>
      <c r="AZ35" s="38">
        <v>215654</v>
      </c>
      <c r="BA35" s="38">
        <v>23.832999999999998</v>
      </c>
      <c r="BB35" s="38">
        <v>0</v>
      </c>
      <c r="BC35" s="38">
        <v>0</v>
      </c>
      <c r="BD35" s="38">
        <v>0</v>
      </c>
      <c r="BE35" s="38">
        <v>0</v>
      </c>
      <c r="BF35" s="38">
        <v>4816595</v>
      </c>
      <c r="BG35" s="38">
        <v>0</v>
      </c>
      <c r="BH35" s="38">
        <v>192.65299999999999</v>
      </c>
      <c r="BI35" s="38">
        <v>52980</v>
      </c>
      <c r="BJ35" s="38">
        <v>12</v>
      </c>
      <c r="BK35" s="38">
        <v>0</v>
      </c>
      <c r="BL35" s="38">
        <v>0</v>
      </c>
      <c r="BM35" s="38">
        <v>0</v>
      </c>
      <c r="BN35" s="38">
        <v>0</v>
      </c>
      <c r="BO35" s="38">
        <v>0</v>
      </c>
      <c r="BP35" s="38">
        <v>0</v>
      </c>
      <c r="BQ35" s="38">
        <v>5393</v>
      </c>
      <c r="BR35" s="38">
        <v>1</v>
      </c>
      <c r="BS35" s="38">
        <v>0</v>
      </c>
      <c r="BT35" s="38">
        <v>0</v>
      </c>
      <c r="BU35" s="38">
        <v>0</v>
      </c>
      <c r="BV35" s="38">
        <v>0</v>
      </c>
      <c r="BW35" s="38">
        <v>0</v>
      </c>
      <c r="BX35" s="38">
        <v>0</v>
      </c>
      <c r="BY35" s="38">
        <v>0</v>
      </c>
      <c r="BZ35" s="38">
        <v>0</v>
      </c>
      <c r="CA35" s="38">
        <v>0</v>
      </c>
      <c r="CB35" s="38">
        <v>0</v>
      </c>
      <c r="CC35" s="38">
        <v>0</v>
      </c>
      <c r="CD35" s="38">
        <v>0</v>
      </c>
      <c r="CE35" s="38">
        <v>0</v>
      </c>
      <c r="CF35" s="38">
        <v>0</v>
      </c>
      <c r="CG35" s="38">
        <v>0</v>
      </c>
      <c r="CH35" s="38">
        <v>124323</v>
      </c>
      <c r="CI35" s="38">
        <v>0</v>
      </c>
      <c r="CJ35" s="38">
        <v>4</v>
      </c>
      <c r="CK35" s="38">
        <v>0</v>
      </c>
      <c r="CL35" s="38">
        <v>0</v>
      </c>
      <c r="CN35" s="38">
        <v>0</v>
      </c>
      <c r="CO35" s="38">
        <v>1</v>
      </c>
      <c r="CP35" s="38">
        <v>0</v>
      </c>
      <c r="CQ35" s="38">
        <v>0</v>
      </c>
      <c r="CR35" s="38">
        <v>625.57600000000002</v>
      </c>
      <c r="CS35" s="38">
        <v>0</v>
      </c>
      <c r="CT35" s="38">
        <v>0</v>
      </c>
      <c r="CU35" s="38">
        <v>0</v>
      </c>
      <c r="CV35" s="38">
        <v>0</v>
      </c>
      <c r="CW35" s="38">
        <v>0</v>
      </c>
      <c r="CX35" s="38">
        <v>0</v>
      </c>
      <c r="CY35" s="38">
        <v>0</v>
      </c>
      <c r="CZ35" s="38">
        <v>0</v>
      </c>
      <c r="DA35" s="38">
        <v>1</v>
      </c>
      <c r="DB35" s="38">
        <v>3646500</v>
      </c>
      <c r="DC35" s="38">
        <v>0</v>
      </c>
      <c r="DD35" s="38">
        <v>0</v>
      </c>
      <c r="DE35" s="38">
        <v>741435</v>
      </c>
      <c r="DF35" s="38">
        <v>741435</v>
      </c>
      <c r="DG35" s="38">
        <v>566.5</v>
      </c>
      <c r="DH35" s="38">
        <v>0</v>
      </c>
      <c r="DI35" s="38">
        <v>0</v>
      </c>
      <c r="DK35" s="38">
        <v>5393</v>
      </c>
      <c r="DL35" s="38">
        <v>0</v>
      </c>
      <c r="DM35" s="38">
        <v>472468</v>
      </c>
      <c r="DN35" s="38">
        <v>0</v>
      </c>
      <c r="DO35" s="38">
        <v>0</v>
      </c>
      <c r="DP35" s="38">
        <v>0</v>
      </c>
      <c r="DQ35" s="38">
        <v>0</v>
      </c>
      <c r="DR35" s="38">
        <v>0</v>
      </c>
      <c r="DS35" s="38">
        <v>0</v>
      </c>
      <c r="DT35" s="38">
        <v>0</v>
      </c>
      <c r="DU35" s="38">
        <v>0</v>
      </c>
      <c r="DV35" s="38">
        <v>0</v>
      </c>
      <c r="DW35" s="38">
        <v>0</v>
      </c>
      <c r="DX35" s="38">
        <v>0</v>
      </c>
      <c r="DY35" s="38">
        <v>0</v>
      </c>
      <c r="DZ35" s="38">
        <v>0</v>
      </c>
      <c r="EA35" s="38">
        <v>0</v>
      </c>
      <c r="EB35" s="38">
        <v>0</v>
      </c>
      <c r="EC35" s="38">
        <v>17.617000000000001</v>
      </c>
      <c r="ED35" s="38">
        <v>126814</v>
      </c>
      <c r="EE35" s="38">
        <v>0</v>
      </c>
      <c r="EF35" s="38">
        <v>0</v>
      </c>
      <c r="EG35" s="38">
        <v>0</v>
      </c>
      <c r="EH35" s="38">
        <v>345654</v>
      </c>
      <c r="EI35" s="38">
        <v>0</v>
      </c>
      <c r="EJ35" s="38">
        <v>0</v>
      </c>
      <c r="EK35" s="38">
        <v>16.170000000000002</v>
      </c>
      <c r="EL35" s="38">
        <v>0</v>
      </c>
      <c r="EM35" s="38">
        <v>0</v>
      </c>
      <c r="EN35" s="38">
        <v>0.86199999999999999</v>
      </c>
      <c r="EO35" s="38">
        <v>0</v>
      </c>
      <c r="EP35" s="38">
        <v>0</v>
      </c>
      <c r="EQ35" s="38">
        <v>17.032</v>
      </c>
      <c r="ER35" s="38">
        <v>0</v>
      </c>
      <c r="ES35" s="38">
        <v>52.82</v>
      </c>
      <c r="ET35" s="38">
        <v>11917</v>
      </c>
      <c r="EU35" s="38">
        <v>215654</v>
      </c>
      <c r="EV35" s="38">
        <v>0</v>
      </c>
      <c r="EW35" s="38">
        <v>0</v>
      </c>
      <c r="EX35" s="38">
        <v>0</v>
      </c>
      <c r="EZ35" s="38">
        <v>4966264</v>
      </c>
      <c r="FA35" s="38">
        <v>0</v>
      </c>
      <c r="FB35" s="38">
        <v>5181918</v>
      </c>
      <c r="FC35" s="38">
        <v>0.97325799999999996</v>
      </c>
      <c r="FD35" s="38">
        <v>0</v>
      </c>
      <c r="FE35" s="38">
        <v>729559</v>
      </c>
      <c r="FF35" s="38">
        <v>166675</v>
      </c>
      <c r="FG35" s="38">
        <v>6.0937999999999999E-2</v>
      </c>
      <c r="FH35" s="38">
        <v>5.5286000000000002E-2</v>
      </c>
      <c r="FI35" s="38">
        <v>0</v>
      </c>
      <c r="FJ35" s="38">
        <v>0</v>
      </c>
      <c r="FK35" s="38">
        <v>943.58600000000001</v>
      </c>
      <c r="FL35" s="38">
        <v>6202475</v>
      </c>
      <c r="FM35" s="38">
        <v>0</v>
      </c>
      <c r="FN35" s="38">
        <v>0</v>
      </c>
      <c r="FO35" s="38">
        <v>180000</v>
      </c>
      <c r="FP35" s="38">
        <v>0</v>
      </c>
      <c r="FQ35" s="38">
        <v>180000</v>
      </c>
      <c r="FR35" s="38">
        <v>180000</v>
      </c>
      <c r="FS35" s="38">
        <v>0</v>
      </c>
      <c r="FT35" s="38">
        <v>0</v>
      </c>
      <c r="FU35" s="38">
        <v>0</v>
      </c>
      <c r="FV35" s="38">
        <v>0</v>
      </c>
      <c r="FW35" s="38">
        <v>0</v>
      </c>
      <c r="FX35" s="38">
        <v>0</v>
      </c>
      <c r="FY35" s="38">
        <v>0</v>
      </c>
      <c r="FZ35" s="38">
        <v>0</v>
      </c>
      <c r="GA35" s="38">
        <v>0</v>
      </c>
      <c r="GB35" s="38">
        <v>0</v>
      </c>
      <c r="GC35" s="38">
        <v>0</v>
      </c>
      <c r="GD35" s="38">
        <v>0</v>
      </c>
      <c r="GF35" s="38">
        <v>0</v>
      </c>
      <c r="GG35" s="38">
        <v>0</v>
      </c>
      <c r="GH35" s="38">
        <v>0</v>
      </c>
      <c r="GI35" s="38">
        <v>0</v>
      </c>
      <c r="GJ35" s="38">
        <v>0</v>
      </c>
      <c r="GK35" s="38">
        <v>5361</v>
      </c>
      <c r="GL35" s="38">
        <v>15527</v>
      </c>
      <c r="GM35" s="38">
        <v>0</v>
      </c>
      <c r="GN35" s="38">
        <v>0</v>
      </c>
      <c r="GO35" s="38">
        <v>0</v>
      </c>
      <c r="GP35" s="38">
        <v>6078152</v>
      </c>
      <c r="GQ35" s="38">
        <v>6078152</v>
      </c>
      <c r="GR35" s="38">
        <v>0</v>
      </c>
      <c r="GS35" s="38">
        <v>0</v>
      </c>
      <c r="GT35" s="38">
        <v>0</v>
      </c>
      <c r="HB35" s="38">
        <v>261892303</v>
      </c>
      <c r="HC35" s="38">
        <v>5.0736000000000003E-2</v>
      </c>
      <c r="HD35" s="38">
        <v>112406</v>
      </c>
      <c r="HE35" s="38">
        <v>0</v>
      </c>
      <c r="HF35" s="38">
        <v>0</v>
      </c>
      <c r="HG35" s="38">
        <v>0</v>
      </c>
      <c r="HH35" s="38">
        <v>0</v>
      </c>
      <c r="HI35" s="38">
        <v>0</v>
      </c>
      <c r="HJ35" s="38">
        <v>0</v>
      </c>
      <c r="HK35" s="38">
        <v>0</v>
      </c>
      <c r="HL35" s="38">
        <v>0</v>
      </c>
      <c r="HM35" s="38">
        <v>0</v>
      </c>
      <c r="HN35" s="38">
        <v>0</v>
      </c>
      <c r="HO35" s="38">
        <v>0</v>
      </c>
      <c r="HP35" s="38">
        <v>0</v>
      </c>
      <c r="HQ35" s="38">
        <v>0</v>
      </c>
      <c r="HR35" s="38">
        <v>0</v>
      </c>
      <c r="HS35" s="38">
        <v>0</v>
      </c>
      <c r="HT35" s="38">
        <v>0</v>
      </c>
      <c r="HU35" s="38">
        <v>0</v>
      </c>
      <c r="HV35" s="38">
        <v>0</v>
      </c>
      <c r="HW35" s="38">
        <v>0</v>
      </c>
      <c r="HX35" s="38">
        <v>0</v>
      </c>
      <c r="HY35" s="38">
        <v>0</v>
      </c>
      <c r="HZ35" s="38">
        <v>0</v>
      </c>
      <c r="IA35" s="38">
        <v>0</v>
      </c>
      <c r="IB35" s="38">
        <v>0</v>
      </c>
      <c r="IC35" s="38">
        <v>0</v>
      </c>
      <c r="ID35" s="38">
        <v>0</v>
      </c>
      <c r="IE35" s="38">
        <v>0</v>
      </c>
      <c r="IF35" s="38">
        <v>0</v>
      </c>
      <c r="IG35" s="38">
        <v>0</v>
      </c>
      <c r="IH35" s="38">
        <v>197</v>
      </c>
      <c r="II35" s="38">
        <v>0</v>
      </c>
      <c r="IJ35" s="38">
        <v>0</v>
      </c>
      <c r="IK35" s="38">
        <v>0</v>
      </c>
      <c r="IL35" s="38">
        <v>0</v>
      </c>
      <c r="IM35" s="38">
        <v>0</v>
      </c>
      <c r="IN35" s="38">
        <v>0</v>
      </c>
      <c r="IO35" s="38">
        <v>0</v>
      </c>
      <c r="IP35" s="38">
        <v>0</v>
      </c>
      <c r="IQ35" s="38">
        <v>0</v>
      </c>
      <c r="IR35" s="38">
        <v>0</v>
      </c>
      <c r="IS35" s="38">
        <v>0</v>
      </c>
      <c r="IT35" s="38">
        <v>0</v>
      </c>
      <c r="IU35" s="38">
        <v>0</v>
      </c>
      <c r="IV35" s="38">
        <v>0</v>
      </c>
      <c r="IW35" s="38">
        <v>0</v>
      </c>
      <c r="IX35" s="38">
        <v>0</v>
      </c>
      <c r="IY35" s="38">
        <v>0</v>
      </c>
      <c r="IZ35" s="38">
        <v>0</v>
      </c>
      <c r="JA35" s="38">
        <v>0</v>
      </c>
    </row>
    <row r="36" spans="1:261" x14ac:dyDescent="0.2">
      <c r="A36" s="38">
        <v>61802</v>
      </c>
      <c r="B36" s="38">
        <v>27549</v>
      </c>
      <c r="C36" s="38">
        <v>35</v>
      </c>
      <c r="D36" s="38">
        <v>2020</v>
      </c>
      <c r="E36" s="38">
        <v>5393</v>
      </c>
      <c r="F36" s="38">
        <v>0</v>
      </c>
      <c r="G36" s="38">
        <v>556.94500000000005</v>
      </c>
      <c r="H36" s="38">
        <v>541.58000000000004</v>
      </c>
      <c r="I36" s="38">
        <v>541.58000000000004</v>
      </c>
      <c r="J36" s="38">
        <v>556.94500000000005</v>
      </c>
      <c r="K36" s="38">
        <v>0</v>
      </c>
      <c r="L36" s="38">
        <v>6544</v>
      </c>
      <c r="M36" s="38">
        <v>0</v>
      </c>
      <c r="N36" s="38">
        <v>0</v>
      </c>
      <c r="P36" s="38">
        <v>475.47300000000001</v>
      </c>
      <c r="Q36" s="38">
        <v>0</v>
      </c>
      <c r="R36" s="38">
        <v>123246</v>
      </c>
      <c r="S36" s="38">
        <v>259.20699999999999</v>
      </c>
      <c r="U36" s="38">
        <v>79889</v>
      </c>
      <c r="V36" s="38">
        <v>191.12</v>
      </c>
      <c r="W36" s="38">
        <v>125069</v>
      </c>
      <c r="X36" s="38">
        <v>125069</v>
      </c>
      <c r="Z36" s="38">
        <v>0</v>
      </c>
      <c r="AA36" s="38">
        <v>1</v>
      </c>
      <c r="AB36" s="38">
        <v>1</v>
      </c>
      <c r="AC36" s="38">
        <v>0</v>
      </c>
      <c r="AD36" s="38" t="s">
        <v>303</v>
      </c>
      <c r="AE36" s="38">
        <v>0</v>
      </c>
      <c r="AH36" s="38">
        <v>0</v>
      </c>
      <c r="AI36" s="38">
        <v>0</v>
      </c>
      <c r="AJ36" s="38">
        <v>5105</v>
      </c>
      <c r="AK36" s="38">
        <v>1</v>
      </c>
      <c r="AL36" s="38" t="s">
        <v>323</v>
      </c>
      <c r="AM36" s="38">
        <v>0</v>
      </c>
      <c r="AN36" s="38">
        <v>0</v>
      </c>
      <c r="AO36" s="38">
        <v>0</v>
      </c>
      <c r="AP36" s="38">
        <v>0</v>
      </c>
      <c r="AQ36" s="38">
        <v>0</v>
      </c>
      <c r="AR36" s="38">
        <v>0</v>
      </c>
      <c r="AS36" s="38">
        <v>0</v>
      </c>
      <c r="AT36" s="38">
        <v>0</v>
      </c>
      <c r="AU36" s="38">
        <v>0</v>
      </c>
      <c r="AV36" s="38">
        <v>-36304</v>
      </c>
      <c r="AW36" s="38">
        <v>5745447</v>
      </c>
      <c r="AX36" s="38">
        <v>5587805</v>
      </c>
      <c r="AY36" s="38">
        <v>3900469</v>
      </c>
      <c r="AZ36" s="38">
        <v>163538</v>
      </c>
      <c r="BA36" s="38">
        <v>16</v>
      </c>
      <c r="BB36" s="38">
        <v>0</v>
      </c>
      <c r="BC36" s="38">
        <v>0</v>
      </c>
      <c r="BD36" s="38">
        <v>0</v>
      </c>
      <c r="BE36" s="38">
        <v>0</v>
      </c>
      <c r="BF36" s="38">
        <v>4659099</v>
      </c>
      <c r="BG36" s="38">
        <v>0</v>
      </c>
      <c r="BH36" s="38">
        <v>146.517</v>
      </c>
      <c r="BI36" s="38">
        <v>40292</v>
      </c>
      <c r="BJ36" s="38">
        <v>12</v>
      </c>
      <c r="BK36" s="38">
        <v>0</v>
      </c>
      <c r="BL36" s="38">
        <v>0</v>
      </c>
      <c r="BM36" s="38">
        <v>0</v>
      </c>
      <c r="BN36" s="38">
        <v>0</v>
      </c>
      <c r="BO36" s="38">
        <v>0</v>
      </c>
      <c r="BP36" s="38">
        <v>0</v>
      </c>
      <c r="BQ36" s="38">
        <v>5393</v>
      </c>
      <c r="BR36" s="38">
        <v>1</v>
      </c>
      <c r="BS36" s="38">
        <v>0</v>
      </c>
      <c r="BT36" s="38">
        <v>0</v>
      </c>
      <c r="BU36" s="38">
        <v>0</v>
      </c>
      <c r="BV36" s="38">
        <v>0</v>
      </c>
      <c r="BW36" s="38">
        <v>0</v>
      </c>
      <c r="BX36" s="38">
        <v>0</v>
      </c>
      <c r="BY36" s="38">
        <v>0</v>
      </c>
      <c r="BZ36" s="38">
        <v>0</v>
      </c>
      <c r="CA36" s="38">
        <v>0</v>
      </c>
      <c r="CB36" s="38">
        <v>0</v>
      </c>
      <c r="CC36" s="38">
        <v>0</v>
      </c>
      <c r="CD36" s="38">
        <v>0</v>
      </c>
      <c r="CE36" s="38">
        <v>0</v>
      </c>
      <c r="CF36" s="38">
        <v>0</v>
      </c>
      <c r="CG36" s="38">
        <v>0</v>
      </c>
      <c r="CH36" s="38">
        <v>117350</v>
      </c>
      <c r="CI36" s="38">
        <v>0</v>
      </c>
      <c r="CJ36" s="38">
        <v>4</v>
      </c>
      <c r="CK36" s="38">
        <v>0</v>
      </c>
      <c r="CL36" s="38">
        <v>0</v>
      </c>
      <c r="CN36" s="38">
        <v>0</v>
      </c>
      <c r="CO36" s="38">
        <v>1</v>
      </c>
      <c r="CP36" s="38">
        <v>0</v>
      </c>
      <c r="CQ36" s="38">
        <v>1.333</v>
      </c>
      <c r="CR36" s="38">
        <v>471.49799999999999</v>
      </c>
      <c r="CS36" s="38">
        <v>0</v>
      </c>
      <c r="CT36" s="38">
        <v>0</v>
      </c>
      <c r="CU36" s="38">
        <v>0</v>
      </c>
      <c r="CV36" s="38">
        <v>0</v>
      </c>
      <c r="CW36" s="38">
        <v>0</v>
      </c>
      <c r="CX36" s="38">
        <v>0</v>
      </c>
      <c r="CY36" s="38">
        <v>0</v>
      </c>
      <c r="CZ36" s="38">
        <v>0</v>
      </c>
      <c r="DA36" s="38">
        <v>1</v>
      </c>
      <c r="DB36" s="38">
        <v>3544100</v>
      </c>
      <c r="DC36" s="38">
        <v>0</v>
      </c>
      <c r="DD36" s="38">
        <v>0</v>
      </c>
      <c r="DE36" s="38">
        <v>726816</v>
      </c>
      <c r="DF36" s="38">
        <v>726816</v>
      </c>
      <c r="DG36" s="38">
        <v>555.33000000000004</v>
      </c>
      <c r="DH36" s="38">
        <v>0</v>
      </c>
      <c r="DI36" s="38">
        <v>0</v>
      </c>
      <c r="DK36" s="38">
        <v>5393</v>
      </c>
      <c r="DL36" s="38">
        <v>0</v>
      </c>
      <c r="DM36" s="38">
        <v>391129</v>
      </c>
      <c r="DN36" s="38">
        <v>0</v>
      </c>
      <c r="DO36" s="38">
        <v>0</v>
      </c>
      <c r="DP36" s="38">
        <v>0</v>
      </c>
      <c r="DQ36" s="38">
        <v>0</v>
      </c>
      <c r="DR36" s="38">
        <v>0</v>
      </c>
      <c r="DS36" s="38">
        <v>0</v>
      </c>
      <c r="DT36" s="38">
        <v>0</v>
      </c>
      <c r="DU36" s="38">
        <v>0</v>
      </c>
      <c r="DV36" s="38">
        <v>0</v>
      </c>
      <c r="DW36" s="38">
        <v>0</v>
      </c>
      <c r="DX36" s="38">
        <v>0</v>
      </c>
      <c r="DY36" s="38">
        <v>0</v>
      </c>
      <c r="DZ36" s="38">
        <v>0</v>
      </c>
      <c r="EA36" s="38">
        <v>0</v>
      </c>
      <c r="EB36" s="38">
        <v>0</v>
      </c>
      <c r="EC36" s="38">
        <v>10.18</v>
      </c>
      <c r="ED36" s="38">
        <v>73280</v>
      </c>
      <c r="EE36" s="38">
        <v>0</v>
      </c>
      <c r="EF36" s="38">
        <v>0</v>
      </c>
      <c r="EG36" s="38">
        <v>0</v>
      </c>
      <c r="EH36" s="38">
        <v>317849</v>
      </c>
      <c r="EI36" s="38">
        <v>0</v>
      </c>
      <c r="EJ36" s="38">
        <v>0</v>
      </c>
      <c r="EK36" s="38">
        <v>13.975</v>
      </c>
      <c r="EL36" s="38">
        <v>0</v>
      </c>
      <c r="EM36" s="38">
        <v>0.152</v>
      </c>
      <c r="EN36" s="38">
        <v>1.238</v>
      </c>
      <c r="EO36" s="38">
        <v>0</v>
      </c>
      <c r="EP36" s="38">
        <v>0</v>
      </c>
      <c r="EQ36" s="38">
        <v>15.365</v>
      </c>
      <c r="ER36" s="38">
        <v>0</v>
      </c>
      <c r="ES36" s="38">
        <v>48.570999999999998</v>
      </c>
      <c r="ET36" s="38">
        <v>8333</v>
      </c>
      <c r="EU36" s="38">
        <v>163538</v>
      </c>
      <c r="EV36" s="38">
        <v>0</v>
      </c>
      <c r="EW36" s="38">
        <v>0</v>
      </c>
      <c r="EX36" s="38">
        <v>0</v>
      </c>
      <c r="EZ36" s="38">
        <v>4720876</v>
      </c>
      <c r="FA36" s="38">
        <v>0</v>
      </c>
      <c r="FB36" s="38">
        <v>4884414</v>
      </c>
      <c r="FC36" s="38">
        <v>0.97325799999999996</v>
      </c>
      <c r="FD36" s="38">
        <v>0</v>
      </c>
      <c r="FE36" s="38">
        <v>705704</v>
      </c>
      <c r="FF36" s="38">
        <v>161225</v>
      </c>
      <c r="FG36" s="38">
        <v>6.0937999999999999E-2</v>
      </c>
      <c r="FH36" s="38">
        <v>5.5286000000000002E-2</v>
      </c>
      <c r="FI36" s="38">
        <v>0</v>
      </c>
      <c r="FJ36" s="38">
        <v>0</v>
      </c>
      <c r="FK36" s="38">
        <v>912.73199999999997</v>
      </c>
      <c r="FL36" s="38">
        <v>5868693</v>
      </c>
      <c r="FM36" s="38">
        <v>0</v>
      </c>
      <c r="FN36" s="38">
        <v>0</v>
      </c>
      <c r="FO36" s="38">
        <v>57008</v>
      </c>
      <c r="FP36" s="38">
        <v>0</v>
      </c>
      <c r="FQ36" s="38">
        <v>57008</v>
      </c>
      <c r="FR36" s="38">
        <v>57008</v>
      </c>
      <c r="FS36" s="38">
        <v>0</v>
      </c>
      <c r="FT36" s="38">
        <v>0</v>
      </c>
      <c r="FU36" s="38">
        <v>0</v>
      </c>
      <c r="FV36" s="38">
        <v>0</v>
      </c>
      <c r="FW36" s="38">
        <v>0</v>
      </c>
      <c r="FX36" s="38">
        <v>0</v>
      </c>
      <c r="FY36" s="38">
        <v>0</v>
      </c>
      <c r="FZ36" s="38">
        <v>0</v>
      </c>
      <c r="GA36" s="38">
        <v>0</v>
      </c>
      <c r="GB36" s="38">
        <v>0</v>
      </c>
      <c r="GC36" s="38">
        <v>0</v>
      </c>
      <c r="GD36" s="38">
        <v>0</v>
      </c>
      <c r="GF36" s="38">
        <v>0</v>
      </c>
      <c r="GG36" s="38">
        <v>0</v>
      </c>
      <c r="GH36" s="38">
        <v>0</v>
      </c>
      <c r="GI36" s="38">
        <v>0</v>
      </c>
      <c r="GJ36" s="38">
        <v>0</v>
      </c>
      <c r="GK36" s="38">
        <v>5284</v>
      </c>
      <c r="GL36" s="38">
        <v>23597</v>
      </c>
      <c r="GM36" s="38">
        <v>0</v>
      </c>
      <c r="GN36" s="38">
        <v>63454</v>
      </c>
      <c r="GO36" s="38">
        <v>0</v>
      </c>
      <c r="GP36" s="38">
        <v>5751343</v>
      </c>
      <c r="GQ36" s="38">
        <v>5751343</v>
      </c>
      <c r="GR36" s="38">
        <v>0</v>
      </c>
      <c r="GS36" s="38">
        <v>0</v>
      </c>
      <c r="GT36" s="38">
        <v>0</v>
      </c>
      <c r="HB36" s="38">
        <v>261892303</v>
      </c>
      <c r="HC36" s="38">
        <v>5.0736000000000003E-2</v>
      </c>
      <c r="HD36" s="38">
        <v>109017</v>
      </c>
      <c r="HE36" s="38">
        <v>0</v>
      </c>
      <c r="HF36" s="38">
        <v>0</v>
      </c>
      <c r="HG36" s="38">
        <v>0</v>
      </c>
      <c r="HH36" s="38">
        <v>0</v>
      </c>
      <c r="HI36" s="38">
        <v>0</v>
      </c>
      <c r="HJ36" s="38">
        <v>0</v>
      </c>
      <c r="HK36" s="38">
        <v>0</v>
      </c>
      <c r="HL36" s="38">
        <v>0</v>
      </c>
      <c r="HM36" s="38">
        <v>0</v>
      </c>
      <c r="HN36" s="38">
        <v>0</v>
      </c>
      <c r="HO36" s="38">
        <v>0</v>
      </c>
      <c r="HP36" s="38">
        <v>0</v>
      </c>
      <c r="HQ36" s="38">
        <v>0</v>
      </c>
      <c r="HR36" s="38">
        <v>0</v>
      </c>
      <c r="HS36" s="38">
        <v>0</v>
      </c>
      <c r="HT36" s="38">
        <v>0</v>
      </c>
      <c r="HU36" s="38">
        <v>0</v>
      </c>
      <c r="HV36" s="38">
        <v>0</v>
      </c>
      <c r="HW36" s="38">
        <v>0</v>
      </c>
      <c r="HX36" s="38">
        <v>0</v>
      </c>
      <c r="HY36" s="38">
        <v>0</v>
      </c>
      <c r="HZ36" s="38">
        <v>0</v>
      </c>
      <c r="IA36" s="38">
        <v>0</v>
      </c>
      <c r="IB36" s="38">
        <v>0</v>
      </c>
      <c r="IC36" s="38">
        <v>0</v>
      </c>
      <c r="ID36" s="38">
        <v>0</v>
      </c>
      <c r="IE36" s="38">
        <v>0</v>
      </c>
      <c r="IF36" s="38">
        <v>0</v>
      </c>
      <c r="IG36" s="38">
        <v>0</v>
      </c>
      <c r="IH36" s="38">
        <v>195</v>
      </c>
      <c r="II36" s="38">
        <v>0</v>
      </c>
      <c r="IJ36" s="38">
        <v>0</v>
      </c>
      <c r="IK36" s="38">
        <v>0</v>
      </c>
      <c r="IL36" s="38">
        <v>0</v>
      </c>
      <c r="IM36" s="38">
        <v>0</v>
      </c>
      <c r="IN36" s="38">
        <v>0</v>
      </c>
      <c r="IO36" s="38">
        <v>0</v>
      </c>
      <c r="IP36" s="38">
        <v>0</v>
      </c>
      <c r="IQ36" s="38">
        <v>0</v>
      </c>
      <c r="IR36" s="38">
        <v>0</v>
      </c>
      <c r="IS36" s="38">
        <v>0</v>
      </c>
      <c r="IT36" s="38">
        <v>0</v>
      </c>
      <c r="IU36" s="38">
        <v>0</v>
      </c>
      <c r="IV36" s="38">
        <v>0</v>
      </c>
      <c r="IW36" s="38">
        <v>0</v>
      </c>
      <c r="IX36" s="38">
        <v>0</v>
      </c>
      <c r="IY36" s="38">
        <v>0</v>
      </c>
      <c r="IZ36" s="38">
        <v>0</v>
      </c>
      <c r="JA36" s="38">
        <v>0</v>
      </c>
    </row>
    <row r="37" spans="1:261" x14ac:dyDescent="0.2">
      <c r="A37" s="38">
        <v>68802</v>
      </c>
      <c r="B37" s="38">
        <v>27549</v>
      </c>
      <c r="C37" s="38">
        <v>35</v>
      </c>
      <c r="D37" s="38">
        <v>2020</v>
      </c>
      <c r="E37" s="38">
        <v>5393</v>
      </c>
      <c r="F37" s="38">
        <v>0</v>
      </c>
      <c r="G37" s="38">
        <v>1188.828</v>
      </c>
      <c r="H37" s="38">
        <v>1171.2280000000001</v>
      </c>
      <c r="I37" s="38">
        <v>1171.2280000000001</v>
      </c>
      <c r="J37" s="38">
        <v>1188.828</v>
      </c>
      <c r="K37" s="38">
        <v>0</v>
      </c>
      <c r="L37" s="38">
        <v>6544</v>
      </c>
      <c r="M37" s="38">
        <v>0</v>
      </c>
      <c r="N37" s="38">
        <v>0</v>
      </c>
      <c r="P37" s="38">
        <v>1052.5050000000001</v>
      </c>
      <c r="Q37" s="38">
        <v>0</v>
      </c>
      <c r="R37" s="38">
        <v>272817</v>
      </c>
      <c r="S37" s="38">
        <v>259.20699999999999</v>
      </c>
      <c r="U37" s="38">
        <v>176842</v>
      </c>
      <c r="V37" s="38">
        <v>2.9169999999999998</v>
      </c>
      <c r="W37" s="38">
        <v>1909</v>
      </c>
      <c r="X37" s="38">
        <v>1909</v>
      </c>
      <c r="Z37" s="38">
        <v>0</v>
      </c>
      <c r="AA37" s="38">
        <v>1</v>
      </c>
      <c r="AB37" s="38">
        <v>1</v>
      </c>
      <c r="AC37" s="38">
        <v>0</v>
      </c>
      <c r="AD37" s="38" t="s">
        <v>303</v>
      </c>
      <c r="AE37" s="38">
        <v>0</v>
      </c>
      <c r="AH37" s="38">
        <v>0</v>
      </c>
      <c r="AI37" s="38">
        <v>0</v>
      </c>
      <c r="AJ37" s="38">
        <v>5105</v>
      </c>
      <c r="AK37" s="38">
        <v>1</v>
      </c>
      <c r="AL37" s="38" t="s">
        <v>325</v>
      </c>
      <c r="AM37" s="38">
        <v>0</v>
      </c>
      <c r="AN37" s="38">
        <v>0</v>
      </c>
      <c r="AO37" s="38">
        <v>0</v>
      </c>
      <c r="AP37" s="38">
        <v>0</v>
      </c>
      <c r="AQ37" s="38">
        <v>0</v>
      </c>
      <c r="AR37" s="38">
        <v>0</v>
      </c>
      <c r="AS37" s="38">
        <v>0</v>
      </c>
      <c r="AT37" s="38">
        <v>0</v>
      </c>
      <c r="AU37" s="38">
        <v>0</v>
      </c>
      <c r="AV37" s="38">
        <v>-10128</v>
      </c>
      <c r="AW37" s="38">
        <v>10190737</v>
      </c>
      <c r="AX37" s="38">
        <v>9910048</v>
      </c>
      <c r="AY37" s="38">
        <v>7644014</v>
      </c>
      <c r="AZ37" s="38">
        <v>320803</v>
      </c>
      <c r="BA37" s="38">
        <v>0</v>
      </c>
      <c r="BB37" s="38">
        <v>9423</v>
      </c>
      <c r="BC37" s="38">
        <v>9423</v>
      </c>
      <c r="BD37" s="38">
        <v>12</v>
      </c>
      <c r="BE37" s="38">
        <v>0</v>
      </c>
      <c r="BF37" s="38">
        <v>8390983</v>
      </c>
      <c r="BG37" s="38">
        <v>0</v>
      </c>
      <c r="BH37" s="38">
        <v>174.49600000000001</v>
      </c>
      <c r="BI37" s="38">
        <v>47986</v>
      </c>
      <c r="BJ37" s="38">
        <v>12</v>
      </c>
      <c r="BK37" s="38">
        <v>0</v>
      </c>
      <c r="BL37" s="38">
        <v>0</v>
      </c>
      <c r="BM37" s="38">
        <v>0</v>
      </c>
      <c r="BN37" s="38">
        <v>0</v>
      </c>
      <c r="BO37" s="38">
        <v>0</v>
      </c>
      <c r="BP37" s="38">
        <v>0</v>
      </c>
      <c r="BQ37" s="38">
        <v>5393</v>
      </c>
      <c r="BR37" s="38">
        <v>1</v>
      </c>
      <c r="BS37" s="38">
        <v>0</v>
      </c>
      <c r="BT37" s="38">
        <v>0</v>
      </c>
      <c r="BU37" s="38">
        <v>0</v>
      </c>
      <c r="BV37" s="38">
        <v>0</v>
      </c>
      <c r="BW37" s="38">
        <v>0</v>
      </c>
      <c r="BX37" s="38">
        <v>0</v>
      </c>
      <c r="BY37" s="38">
        <v>0</v>
      </c>
      <c r="BZ37" s="38">
        <v>0</v>
      </c>
      <c r="CA37" s="38">
        <v>0</v>
      </c>
      <c r="CB37" s="38">
        <v>0</v>
      </c>
      <c r="CC37" s="38">
        <v>0</v>
      </c>
      <c r="CD37" s="38">
        <v>0</v>
      </c>
      <c r="CE37" s="38">
        <v>0</v>
      </c>
      <c r="CF37" s="38">
        <v>0</v>
      </c>
      <c r="CG37" s="38">
        <v>0</v>
      </c>
      <c r="CH37" s="38">
        <v>232703</v>
      </c>
      <c r="CI37" s="38">
        <v>0</v>
      </c>
      <c r="CJ37" s="38">
        <v>5</v>
      </c>
      <c r="CK37" s="38">
        <v>0</v>
      </c>
      <c r="CL37" s="38">
        <v>0</v>
      </c>
      <c r="CN37" s="38">
        <v>0</v>
      </c>
      <c r="CO37" s="38">
        <v>1</v>
      </c>
      <c r="CP37" s="38">
        <v>0</v>
      </c>
      <c r="CQ37" s="38">
        <v>0</v>
      </c>
      <c r="CR37" s="38">
        <v>1062.636</v>
      </c>
      <c r="CS37" s="38">
        <v>0</v>
      </c>
      <c r="CT37" s="38">
        <v>0</v>
      </c>
      <c r="CU37" s="38">
        <v>0</v>
      </c>
      <c r="CV37" s="38">
        <v>0</v>
      </c>
      <c r="CW37" s="38">
        <v>0</v>
      </c>
      <c r="CX37" s="38">
        <v>0</v>
      </c>
      <c r="CY37" s="38">
        <v>0</v>
      </c>
      <c r="CZ37" s="38">
        <v>0</v>
      </c>
      <c r="DA37" s="38">
        <v>1</v>
      </c>
      <c r="DB37" s="38">
        <v>7664516</v>
      </c>
      <c r="DC37" s="38">
        <v>0</v>
      </c>
      <c r="DD37" s="38">
        <v>0</v>
      </c>
      <c r="DE37" s="38">
        <v>259142</v>
      </c>
      <c r="DF37" s="38">
        <v>259142</v>
      </c>
      <c r="DG37" s="38">
        <v>198</v>
      </c>
      <c r="DH37" s="38">
        <v>0</v>
      </c>
      <c r="DI37" s="38">
        <v>0</v>
      </c>
      <c r="DK37" s="38">
        <v>5393</v>
      </c>
      <c r="DL37" s="38">
        <v>0</v>
      </c>
      <c r="DM37" s="38">
        <v>686547</v>
      </c>
      <c r="DN37" s="38">
        <v>0</v>
      </c>
      <c r="DO37" s="38">
        <v>0</v>
      </c>
      <c r="DP37" s="38">
        <v>0</v>
      </c>
      <c r="DQ37" s="38">
        <v>0</v>
      </c>
      <c r="DR37" s="38">
        <v>0</v>
      </c>
      <c r="DS37" s="38">
        <v>0</v>
      </c>
      <c r="DT37" s="38">
        <v>0</v>
      </c>
      <c r="DU37" s="38">
        <v>0</v>
      </c>
      <c r="DV37" s="38">
        <v>0</v>
      </c>
      <c r="DW37" s="38">
        <v>0</v>
      </c>
      <c r="DX37" s="38">
        <v>0</v>
      </c>
      <c r="DY37" s="38">
        <v>0</v>
      </c>
      <c r="DZ37" s="38">
        <v>0</v>
      </c>
      <c r="EA37" s="38">
        <v>0</v>
      </c>
      <c r="EB37" s="38">
        <v>0</v>
      </c>
      <c r="EC37" s="38">
        <v>44.314999999999998</v>
      </c>
      <c r="ED37" s="38">
        <v>318997</v>
      </c>
      <c r="EE37" s="38">
        <v>0</v>
      </c>
      <c r="EF37" s="38">
        <v>0</v>
      </c>
      <c r="EG37" s="38">
        <v>0</v>
      </c>
      <c r="EH37" s="38">
        <v>367550</v>
      </c>
      <c r="EI37" s="38">
        <v>0</v>
      </c>
      <c r="EJ37" s="38">
        <v>0</v>
      </c>
      <c r="EK37" s="38">
        <v>15.917</v>
      </c>
      <c r="EL37" s="38">
        <v>0</v>
      </c>
      <c r="EM37" s="38">
        <v>0</v>
      </c>
      <c r="EN37" s="38">
        <v>1.6830000000000001</v>
      </c>
      <c r="EO37" s="38">
        <v>0</v>
      </c>
      <c r="EP37" s="38">
        <v>0</v>
      </c>
      <c r="EQ37" s="38">
        <v>17.600000000000001</v>
      </c>
      <c r="ER37" s="38">
        <v>0</v>
      </c>
      <c r="ES37" s="38">
        <v>56.165999999999997</v>
      </c>
      <c r="ET37" s="38">
        <v>0</v>
      </c>
      <c r="EU37" s="38">
        <v>320803</v>
      </c>
      <c r="EV37" s="38">
        <v>0</v>
      </c>
      <c r="EW37" s="38">
        <v>0</v>
      </c>
      <c r="EX37" s="38">
        <v>0</v>
      </c>
      <c r="EZ37" s="38">
        <v>8348720</v>
      </c>
      <c r="FA37" s="38">
        <v>0</v>
      </c>
      <c r="FB37" s="38">
        <v>8669523</v>
      </c>
      <c r="FC37" s="38">
        <v>0.97325799999999996</v>
      </c>
      <c r="FD37" s="38">
        <v>0</v>
      </c>
      <c r="FE37" s="38">
        <v>1270964</v>
      </c>
      <c r="FF37" s="38">
        <v>290364</v>
      </c>
      <c r="FG37" s="38">
        <v>6.0937999999999999E-2</v>
      </c>
      <c r="FH37" s="38">
        <v>5.5286000000000002E-2</v>
      </c>
      <c r="FI37" s="38">
        <v>0</v>
      </c>
      <c r="FJ37" s="38">
        <v>0</v>
      </c>
      <c r="FK37" s="38">
        <v>1643.819</v>
      </c>
      <c r="FL37" s="38">
        <v>10463554</v>
      </c>
      <c r="FM37" s="38">
        <v>0</v>
      </c>
      <c r="FN37" s="38">
        <v>0</v>
      </c>
      <c r="FO37" s="38">
        <v>0</v>
      </c>
      <c r="FP37" s="38">
        <v>0</v>
      </c>
      <c r="FQ37" s="38">
        <v>0</v>
      </c>
      <c r="FR37" s="38">
        <v>0</v>
      </c>
      <c r="FS37" s="38">
        <v>0</v>
      </c>
      <c r="FT37" s="38">
        <v>0</v>
      </c>
      <c r="FU37" s="38">
        <v>0</v>
      </c>
      <c r="FV37" s="38">
        <v>0</v>
      </c>
      <c r="FW37" s="38">
        <v>0</v>
      </c>
      <c r="FX37" s="38">
        <v>0</v>
      </c>
      <c r="FY37" s="38">
        <v>0</v>
      </c>
      <c r="FZ37" s="38">
        <v>0</v>
      </c>
      <c r="GA37" s="38">
        <v>0</v>
      </c>
      <c r="GB37" s="38">
        <v>0</v>
      </c>
      <c r="GC37" s="38">
        <v>0</v>
      </c>
      <c r="GD37" s="38">
        <v>0</v>
      </c>
      <c r="GF37" s="38">
        <v>0</v>
      </c>
      <c r="GG37" s="38">
        <v>0</v>
      </c>
      <c r="GH37" s="38">
        <v>0</v>
      </c>
      <c r="GI37" s="38">
        <v>0</v>
      </c>
      <c r="GJ37" s="38">
        <v>0</v>
      </c>
      <c r="GK37" s="38">
        <v>4971</v>
      </c>
      <c r="GL37" s="38">
        <v>0</v>
      </c>
      <c r="GM37" s="38">
        <v>0</v>
      </c>
      <c r="GN37" s="38">
        <v>0</v>
      </c>
      <c r="GO37" s="38">
        <v>0</v>
      </c>
      <c r="GP37" s="38">
        <v>10230851</v>
      </c>
      <c r="GQ37" s="38">
        <v>10230851</v>
      </c>
      <c r="GR37" s="38">
        <v>0</v>
      </c>
      <c r="GS37" s="38">
        <v>0</v>
      </c>
      <c r="GT37" s="38">
        <v>0</v>
      </c>
      <c r="HB37" s="38">
        <v>261892303</v>
      </c>
      <c r="HC37" s="38">
        <v>5.0736000000000003E-2</v>
      </c>
      <c r="HD37" s="38">
        <v>232703</v>
      </c>
      <c r="HE37" s="38">
        <v>0</v>
      </c>
      <c r="HF37" s="38">
        <v>0</v>
      </c>
      <c r="HG37" s="38">
        <v>0</v>
      </c>
      <c r="HH37" s="38">
        <v>0</v>
      </c>
      <c r="HI37" s="38">
        <v>0</v>
      </c>
      <c r="HJ37" s="38">
        <v>0</v>
      </c>
      <c r="HK37" s="38">
        <v>0</v>
      </c>
      <c r="HL37" s="38">
        <v>0</v>
      </c>
      <c r="HM37" s="38">
        <v>0</v>
      </c>
      <c r="HN37" s="38">
        <v>0</v>
      </c>
      <c r="HO37" s="38">
        <v>0</v>
      </c>
      <c r="HP37" s="38">
        <v>0</v>
      </c>
      <c r="HQ37" s="38">
        <v>0</v>
      </c>
      <c r="HR37" s="38">
        <v>0</v>
      </c>
      <c r="HS37" s="38">
        <v>0</v>
      </c>
      <c r="HT37" s="38">
        <v>0</v>
      </c>
      <c r="HU37" s="38">
        <v>0</v>
      </c>
      <c r="HV37" s="38">
        <v>0</v>
      </c>
      <c r="HW37" s="38">
        <v>0</v>
      </c>
      <c r="HX37" s="38">
        <v>0</v>
      </c>
      <c r="HY37" s="38">
        <v>0</v>
      </c>
      <c r="HZ37" s="38">
        <v>0</v>
      </c>
      <c r="IA37" s="38">
        <v>0</v>
      </c>
      <c r="IB37" s="38">
        <v>0</v>
      </c>
      <c r="IC37" s="38">
        <v>0</v>
      </c>
      <c r="ID37" s="38">
        <v>0</v>
      </c>
      <c r="IE37" s="38">
        <v>0</v>
      </c>
      <c r="IF37" s="38">
        <v>0</v>
      </c>
      <c r="IG37" s="38">
        <v>0</v>
      </c>
      <c r="IH37" s="38">
        <v>44</v>
      </c>
      <c r="II37" s="38">
        <v>0</v>
      </c>
      <c r="IJ37" s="38">
        <v>0</v>
      </c>
      <c r="IK37" s="38">
        <v>0</v>
      </c>
      <c r="IL37" s="38">
        <v>0</v>
      </c>
      <c r="IM37" s="38">
        <v>0</v>
      </c>
      <c r="IN37" s="38">
        <v>0</v>
      </c>
      <c r="IO37" s="38">
        <v>0</v>
      </c>
      <c r="IP37" s="38">
        <v>0</v>
      </c>
      <c r="IQ37" s="38">
        <v>0</v>
      </c>
      <c r="IR37" s="38">
        <v>0</v>
      </c>
      <c r="IS37" s="38">
        <v>0</v>
      </c>
      <c r="IT37" s="38">
        <v>0</v>
      </c>
      <c r="IU37" s="38">
        <v>0</v>
      </c>
      <c r="IV37" s="38">
        <v>0</v>
      </c>
      <c r="IW37" s="38">
        <v>0</v>
      </c>
      <c r="IX37" s="38">
        <v>0</v>
      </c>
      <c r="IY37" s="38">
        <v>0</v>
      </c>
      <c r="IZ37" s="38">
        <v>0</v>
      </c>
      <c r="JA37" s="38">
        <v>0</v>
      </c>
    </row>
    <row r="38" spans="1:261" x14ac:dyDescent="0.2">
      <c r="A38" s="38">
        <v>72802</v>
      </c>
      <c r="B38" s="38">
        <v>27549</v>
      </c>
      <c r="C38" s="38">
        <v>35</v>
      </c>
      <c r="D38" s="38">
        <v>2020</v>
      </c>
      <c r="E38" s="38">
        <v>5393</v>
      </c>
      <c r="F38" s="38">
        <v>0</v>
      </c>
      <c r="G38" s="38">
        <v>100.533</v>
      </c>
      <c r="H38" s="38">
        <v>85.748999999999995</v>
      </c>
      <c r="I38" s="38">
        <v>85.748999999999995</v>
      </c>
      <c r="J38" s="38">
        <v>100.533</v>
      </c>
      <c r="K38" s="38">
        <v>0</v>
      </c>
      <c r="L38" s="38">
        <v>6544</v>
      </c>
      <c r="M38" s="38">
        <v>0</v>
      </c>
      <c r="N38" s="38">
        <v>0</v>
      </c>
      <c r="P38" s="38">
        <v>106.18300000000001</v>
      </c>
      <c r="Q38" s="38">
        <v>0</v>
      </c>
      <c r="R38" s="38">
        <v>27523</v>
      </c>
      <c r="S38" s="38">
        <v>259.20699999999999</v>
      </c>
      <c r="U38" s="38">
        <v>17841</v>
      </c>
      <c r="V38" s="38">
        <v>4.6669999999999998</v>
      </c>
      <c r="W38" s="38">
        <v>3054</v>
      </c>
      <c r="X38" s="38">
        <v>3054</v>
      </c>
      <c r="Z38" s="38">
        <v>0</v>
      </c>
      <c r="AA38" s="38">
        <v>1</v>
      </c>
      <c r="AB38" s="38">
        <v>1</v>
      </c>
      <c r="AC38" s="38">
        <v>0</v>
      </c>
      <c r="AD38" s="38" t="s">
        <v>303</v>
      </c>
      <c r="AE38" s="38">
        <v>0</v>
      </c>
      <c r="AH38" s="38">
        <v>0</v>
      </c>
      <c r="AI38" s="38">
        <v>0</v>
      </c>
      <c r="AJ38" s="38">
        <v>5105</v>
      </c>
      <c r="AK38" s="38">
        <v>1</v>
      </c>
      <c r="AL38" s="38" t="s">
        <v>330</v>
      </c>
      <c r="AM38" s="38">
        <v>0</v>
      </c>
      <c r="AN38" s="38">
        <v>0</v>
      </c>
      <c r="AO38" s="38">
        <v>0</v>
      </c>
      <c r="AP38" s="38">
        <v>0</v>
      </c>
      <c r="AQ38" s="38">
        <v>0</v>
      </c>
      <c r="AR38" s="38">
        <v>0</v>
      </c>
      <c r="AS38" s="38">
        <v>0</v>
      </c>
      <c r="AT38" s="38">
        <v>0</v>
      </c>
      <c r="AU38" s="38">
        <v>0</v>
      </c>
      <c r="AV38" s="38">
        <v>-3937</v>
      </c>
      <c r="AW38" s="38">
        <v>1044158</v>
      </c>
      <c r="AX38" s="38">
        <v>994542</v>
      </c>
      <c r="AY38" s="38">
        <v>719855</v>
      </c>
      <c r="AZ38" s="38">
        <v>52711</v>
      </c>
      <c r="BA38" s="38">
        <v>9</v>
      </c>
      <c r="BB38" s="38">
        <v>0</v>
      </c>
      <c r="BC38" s="38">
        <v>0</v>
      </c>
      <c r="BD38" s="38">
        <v>0</v>
      </c>
      <c r="BE38" s="38">
        <v>0</v>
      </c>
      <c r="BF38" s="38">
        <v>842212</v>
      </c>
      <c r="BG38" s="38">
        <v>0</v>
      </c>
      <c r="BH38" s="38">
        <v>91.590999999999994</v>
      </c>
      <c r="BI38" s="38">
        <v>25188</v>
      </c>
      <c r="BJ38" s="38">
        <v>12</v>
      </c>
      <c r="BK38" s="38">
        <v>0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5393</v>
      </c>
      <c r="BR38" s="38">
        <v>1</v>
      </c>
      <c r="BS38" s="38">
        <v>0</v>
      </c>
      <c r="BT38" s="38">
        <v>0</v>
      </c>
      <c r="BU38" s="38">
        <v>0</v>
      </c>
      <c r="BV38" s="38">
        <v>0</v>
      </c>
      <c r="BW38" s="38">
        <v>0</v>
      </c>
      <c r="BX38" s="38">
        <v>0</v>
      </c>
      <c r="BY38" s="38">
        <v>0</v>
      </c>
      <c r="BZ38" s="38">
        <v>0</v>
      </c>
      <c r="CA38" s="38">
        <v>0</v>
      </c>
      <c r="CB38" s="38">
        <v>0</v>
      </c>
      <c r="CC38" s="38">
        <v>0</v>
      </c>
      <c r="CD38" s="38">
        <v>0</v>
      </c>
      <c r="CE38" s="38">
        <v>0</v>
      </c>
      <c r="CF38" s="38">
        <v>0</v>
      </c>
      <c r="CG38" s="38">
        <v>0</v>
      </c>
      <c r="CH38" s="38">
        <v>24428</v>
      </c>
      <c r="CI38" s="38">
        <v>0</v>
      </c>
      <c r="CJ38" s="38">
        <v>4</v>
      </c>
      <c r="CK38" s="38">
        <v>0</v>
      </c>
      <c r="CL38" s="38">
        <v>0</v>
      </c>
      <c r="CN38" s="38">
        <v>0</v>
      </c>
      <c r="CO38" s="38">
        <v>1</v>
      </c>
      <c r="CP38" s="38">
        <v>0.56699999999999995</v>
      </c>
      <c r="CQ38" s="38">
        <v>1</v>
      </c>
      <c r="CR38" s="38">
        <v>109.01300000000001</v>
      </c>
      <c r="CS38" s="38">
        <v>0</v>
      </c>
      <c r="CT38" s="38">
        <v>0</v>
      </c>
      <c r="CU38" s="38">
        <v>0</v>
      </c>
      <c r="CV38" s="38">
        <v>0</v>
      </c>
      <c r="CW38" s="38">
        <v>0</v>
      </c>
      <c r="CX38" s="38">
        <v>0</v>
      </c>
      <c r="CY38" s="38">
        <v>0</v>
      </c>
      <c r="CZ38" s="38">
        <v>0</v>
      </c>
      <c r="DA38" s="38">
        <v>1</v>
      </c>
      <c r="DB38" s="38">
        <v>561141</v>
      </c>
      <c r="DC38" s="38">
        <v>0</v>
      </c>
      <c r="DD38" s="38">
        <v>0</v>
      </c>
      <c r="DE38" s="38">
        <v>91616</v>
      </c>
      <c r="DF38" s="38">
        <v>100558</v>
      </c>
      <c r="DG38" s="38">
        <v>70</v>
      </c>
      <c r="DH38" s="38">
        <v>0</v>
      </c>
      <c r="DI38" s="38">
        <v>8942</v>
      </c>
      <c r="DK38" s="38">
        <v>5393</v>
      </c>
      <c r="DL38" s="38">
        <v>0</v>
      </c>
      <c r="DM38" s="38">
        <v>104111</v>
      </c>
      <c r="DN38" s="38">
        <v>0</v>
      </c>
      <c r="DO38" s="38">
        <v>0</v>
      </c>
      <c r="DP38" s="38">
        <v>0</v>
      </c>
      <c r="DQ38" s="38">
        <v>0</v>
      </c>
      <c r="DR38" s="38">
        <v>0</v>
      </c>
      <c r="DS38" s="38">
        <v>0</v>
      </c>
      <c r="DT38" s="38">
        <v>0</v>
      </c>
      <c r="DU38" s="38">
        <v>0</v>
      </c>
      <c r="DV38" s="38">
        <v>0</v>
      </c>
      <c r="DW38" s="38">
        <v>0</v>
      </c>
      <c r="DX38" s="38">
        <v>0</v>
      </c>
      <c r="DY38" s="38">
        <v>0</v>
      </c>
      <c r="DZ38" s="38">
        <v>0</v>
      </c>
      <c r="EA38" s="38">
        <v>0</v>
      </c>
      <c r="EB38" s="38">
        <v>0</v>
      </c>
      <c r="EC38" s="38">
        <v>1.133</v>
      </c>
      <c r="ED38" s="38">
        <v>8156</v>
      </c>
      <c r="EE38" s="38">
        <v>0</v>
      </c>
      <c r="EF38" s="38">
        <v>0</v>
      </c>
      <c r="EG38" s="38">
        <v>0</v>
      </c>
      <c r="EH38" s="38">
        <v>15411</v>
      </c>
      <c r="EI38" s="38">
        <v>80544</v>
      </c>
      <c r="EJ38" s="38">
        <v>3.077</v>
      </c>
      <c r="EK38" s="38">
        <v>0.78500000000000003</v>
      </c>
      <c r="EL38" s="38">
        <v>0</v>
      </c>
      <c r="EM38" s="38">
        <v>0</v>
      </c>
      <c r="EN38" s="38">
        <v>0</v>
      </c>
      <c r="EO38" s="38">
        <v>0</v>
      </c>
      <c r="EP38" s="38">
        <v>0</v>
      </c>
      <c r="EQ38" s="38">
        <v>3.8620000000000001</v>
      </c>
      <c r="ER38" s="38">
        <v>0</v>
      </c>
      <c r="ES38" s="38">
        <v>2.355</v>
      </c>
      <c r="ET38" s="38">
        <v>4750</v>
      </c>
      <c r="EU38" s="38">
        <v>52711</v>
      </c>
      <c r="EV38" s="38">
        <v>0</v>
      </c>
      <c r="EW38" s="38">
        <v>0</v>
      </c>
      <c r="EX38" s="38">
        <v>0</v>
      </c>
      <c r="EZ38" s="38">
        <v>837830</v>
      </c>
      <c r="FA38" s="38">
        <v>0</v>
      </c>
      <c r="FB38" s="38">
        <v>890541</v>
      </c>
      <c r="FC38" s="38">
        <v>0.97325799999999996</v>
      </c>
      <c r="FD38" s="38">
        <v>0</v>
      </c>
      <c r="FE38" s="38">
        <v>127568</v>
      </c>
      <c r="FF38" s="38">
        <v>29144</v>
      </c>
      <c r="FG38" s="38">
        <v>6.0937999999999999E-2</v>
      </c>
      <c r="FH38" s="38">
        <v>5.5286000000000002E-2</v>
      </c>
      <c r="FI38" s="38">
        <v>0</v>
      </c>
      <c r="FJ38" s="38">
        <v>0</v>
      </c>
      <c r="FK38" s="38">
        <v>164.99199999999999</v>
      </c>
      <c r="FL38" s="38">
        <v>1071681</v>
      </c>
      <c r="FM38" s="38">
        <v>0</v>
      </c>
      <c r="FN38" s="38">
        <v>0</v>
      </c>
      <c r="FO38" s="38">
        <v>0</v>
      </c>
      <c r="FP38" s="38">
        <v>0</v>
      </c>
      <c r="FQ38" s="38">
        <v>0</v>
      </c>
      <c r="FR38" s="38">
        <v>0</v>
      </c>
      <c r="FS38" s="38">
        <v>0</v>
      </c>
      <c r="FT38" s="38">
        <v>0</v>
      </c>
      <c r="FU38" s="38">
        <v>0</v>
      </c>
      <c r="FV38" s="38">
        <v>0</v>
      </c>
      <c r="FW38" s="38">
        <v>0</v>
      </c>
      <c r="FX38" s="38">
        <v>0</v>
      </c>
      <c r="FY38" s="38">
        <v>0</v>
      </c>
      <c r="FZ38" s="38">
        <v>0</v>
      </c>
      <c r="GA38" s="38">
        <v>0</v>
      </c>
      <c r="GB38" s="38">
        <v>96489</v>
      </c>
      <c r="GC38" s="38">
        <v>96489</v>
      </c>
      <c r="GD38" s="38">
        <v>10.922000000000001</v>
      </c>
      <c r="GF38" s="38">
        <v>0</v>
      </c>
      <c r="GG38" s="38">
        <v>0</v>
      </c>
      <c r="GH38" s="38">
        <v>0</v>
      </c>
      <c r="GI38" s="38">
        <v>0</v>
      </c>
      <c r="GJ38" s="38">
        <v>0</v>
      </c>
      <c r="GK38" s="38">
        <v>5179</v>
      </c>
      <c r="GL38" s="38">
        <v>6316</v>
      </c>
      <c r="GM38" s="38">
        <v>0</v>
      </c>
      <c r="GN38" s="38">
        <v>0</v>
      </c>
      <c r="GO38" s="38">
        <v>0</v>
      </c>
      <c r="GP38" s="38">
        <v>1047253</v>
      </c>
      <c r="GQ38" s="38">
        <v>1047253</v>
      </c>
      <c r="GR38" s="38">
        <v>0</v>
      </c>
      <c r="GS38" s="38">
        <v>0</v>
      </c>
      <c r="GT38" s="38">
        <v>0</v>
      </c>
      <c r="HB38" s="38">
        <v>261892303</v>
      </c>
      <c r="HC38" s="38">
        <v>5.0736000000000003E-2</v>
      </c>
      <c r="HD38" s="38">
        <v>19678</v>
      </c>
      <c r="HE38" s="38">
        <v>0</v>
      </c>
      <c r="HF38" s="38">
        <v>0</v>
      </c>
      <c r="HG38" s="38">
        <v>0</v>
      </c>
      <c r="HH38" s="38">
        <v>0</v>
      </c>
      <c r="HI38" s="38">
        <v>0</v>
      </c>
      <c r="HJ38" s="38">
        <v>0</v>
      </c>
      <c r="HK38" s="38">
        <v>0</v>
      </c>
      <c r="HL38" s="38">
        <v>0</v>
      </c>
      <c r="HM38" s="38">
        <v>0</v>
      </c>
      <c r="HN38" s="38">
        <v>0</v>
      </c>
      <c r="HO38" s="38">
        <v>0</v>
      </c>
      <c r="HP38" s="38">
        <v>0</v>
      </c>
      <c r="HQ38" s="38">
        <v>0</v>
      </c>
      <c r="HR38" s="38">
        <v>0</v>
      </c>
      <c r="HS38" s="38">
        <v>0</v>
      </c>
      <c r="HT38" s="38">
        <v>0</v>
      </c>
      <c r="HU38" s="38">
        <v>0</v>
      </c>
      <c r="HV38" s="38">
        <v>0</v>
      </c>
      <c r="HW38" s="38">
        <v>0</v>
      </c>
      <c r="HX38" s="38">
        <v>0</v>
      </c>
      <c r="HY38" s="38">
        <v>0</v>
      </c>
      <c r="HZ38" s="38">
        <v>0</v>
      </c>
      <c r="IA38" s="38">
        <v>0</v>
      </c>
      <c r="IB38" s="38">
        <v>0</v>
      </c>
      <c r="IC38" s="38">
        <v>0</v>
      </c>
      <c r="ID38" s="38">
        <v>0</v>
      </c>
      <c r="IE38" s="38">
        <v>0</v>
      </c>
      <c r="IF38" s="38">
        <v>0</v>
      </c>
      <c r="IG38" s="38">
        <v>0</v>
      </c>
      <c r="IH38" s="38">
        <v>0</v>
      </c>
      <c r="II38" s="38">
        <v>46.186999999999998</v>
      </c>
      <c r="IJ38" s="38">
        <v>0</v>
      </c>
      <c r="IK38" s="38">
        <v>0</v>
      </c>
      <c r="IL38" s="38">
        <v>0</v>
      </c>
      <c r="IM38" s="38">
        <v>0</v>
      </c>
      <c r="IN38" s="38">
        <v>0</v>
      </c>
      <c r="IO38" s="38">
        <v>0</v>
      </c>
      <c r="IP38" s="38">
        <v>0</v>
      </c>
      <c r="IQ38" s="38">
        <v>0</v>
      </c>
      <c r="IR38" s="38">
        <v>0</v>
      </c>
      <c r="IS38" s="38">
        <v>0</v>
      </c>
      <c r="IT38" s="38">
        <v>0</v>
      </c>
      <c r="IU38" s="38">
        <v>0</v>
      </c>
      <c r="IV38" s="38">
        <v>0</v>
      </c>
      <c r="IW38" s="38">
        <v>0</v>
      </c>
      <c r="IX38" s="38">
        <v>0</v>
      </c>
      <c r="IY38" s="38">
        <v>0</v>
      </c>
      <c r="IZ38" s="38">
        <v>0</v>
      </c>
      <c r="JA38" s="38">
        <v>0</v>
      </c>
    </row>
    <row r="39" spans="1:261" x14ac:dyDescent="0.2">
      <c r="A39" s="38">
        <v>84802</v>
      </c>
      <c r="B39" s="38">
        <v>27549</v>
      </c>
      <c r="C39" s="38">
        <v>35</v>
      </c>
      <c r="D39" s="38">
        <v>2020</v>
      </c>
      <c r="E39" s="38">
        <v>5393</v>
      </c>
      <c r="F39" s="38">
        <v>0</v>
      </c>
      <c r="G39" s="38">
        <v>1024.6469999999999</v>
      </c>
      <c r="H39" s="38">
        <v>972.20799999999997</v>
      </c>
      <c r="I39" s="38">
        <v>972.20799999999997</v>
      </c>
      <c r="J39" s="38">
        <v>1024.6469999999999</v>
      </c>
      <c r="K39" s="38">
        <v>0</v>
      </c>
      <c r="L39" s="38">
        <v>6544</v>
      </c>
      <c r="M39" s="38">
        <v>0</v>
      </c>
      <c r="N39" s="38">
        <v>0</v>
      </c>
      <c r="P39" s="38">
        <v>1020.218</v>
      </c>
      <c r="Q39" s="38">
        <v>0</v>
      </c>
      <c r="R39" s="38">
        <v>264448</v>
      </c>
      <c r="S39" s="38">
        <v>259.20699999999999</v>
      </c>
      <c r="U39" s="38">
        <v>171416</v>
      </c>
      <c r="V39" s="38">
        <v>161.9</v>
      </c>
      <c r="W39" s="38">
        <v>105947</v>
      </c>
      <c r="X39" s="38">
        <v>105947</v>
      </c>
      <c r="Z39" s="38">
        <v>0</v>
      </c>
      <c r="AA39" s="38">
        <v>1</v>
      </c>
      <c r="AB39" s="38">
        <v>1</v>
      </c>
      <c r="AC39" s="38">
        <v>0</v>
      </c>
      <c r="AD39" s="38" t="s">
        <v>303</v>
      </c>
      <c r="AE39" s="38">
        <v>0</v>
      </c>
      <c r="AH39" s="38">
        <v>0</v>
      </c>
      <c r="AI39" s="38">
        <v>0</v>
      </c>
      <c r="AJ39" s="38">
        <v>5105</v>
      </c>
      <c r="AK39" s="38">
        <v>1</v>
      </c>
      <c r="AL39" s="38" t="s">
        <v>331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-29756</v>
      </c>
      <c r="AW39" s="38">
        <v>10275119</v>
      </c>
      <c r="AX39" s="38">
        <v>10015941</v>
      </c>
      <c r="AY39" s="38">
        <v>7141012</v>
      </c>
      <c r="AZ39" s="38">
        <v>299560</v>
      </c>
      <c r="BA39" s="38">
        <v>46</v>
      </c>
      <c r="BB39" s="38">
        <v>40232</v>
      </c>
      <c r="BC39" s="38">
        <v>40232</v>
      </c>
      <c r="BD39" s="38">
        <v>51.231999999999999</v>
      </c>
      <c r="BE39" s="38">
        <v>0</v>
      </c>
      <c r="BF39" s="38">
        <v>8471345</v>
      </c>
      <c r="BG39" s="38">
        <v>0</v>
      </c>
      <c r="BH39" s="38">
        <v>127.68</v>
      </c>
      <c r="BI39" s="38">
        <v>35112</v>
      </c>
      <c r="BJ39" s="38">
        <v>12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5393</v>
      </c>
      <c r="BR39" s="38">
        <v>1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224066</v>
      </c>
      <c r="CI39" s="38">
        <v>0</v>
      </c>
      <c r="CJ39" s="38">
        <v>4</v>
      </c>
      <c r="CK39" s="38">
        <v>0</v>
      </c>
      <c r="CL39" s="38">
        <v>0</v>
      </c>
      <c r="CN39" s="38">
        <v>0</v>
      </c>
      <c r="CO39" s="38">
        <v>1</v>
      </c>
      <c r="CP39" s="38">
        <v>0</v>
      </c>
      <c r="CQ39" s="38">
        <v>2</v>
      </c>
      <c r="CR39" s="38">
        <v>1017.2140000000001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1</v>
      </c>
      <c r="DB39" s="38">
        <v>6362129</v>
      </c>
      <c r="DC39" s="38">
        <v>0</v>
      </c>
      <c r="DD39" s="38">
        <v>0</v>
      </c>
      <c r="DE39" s="38">
        <v>1163955</v>
      </c>
      <c r="DF39" s="38">
        <v>1163955</v>
      </c>
      <c r="DG39" s="38">
        <v>889.33</v>
      </c>
      <c r="DH39" s="38">
        <v>0</v>
      </c>
      <c r="DI39" s="38">
        <v>0</v>
      </c>
      <c r="DK39" s="38">
        <v>5393</v>
      </c>
      <c r="DL39" s="38">
        <v>0</v>
      </c>
      <c r="DM39" s="38">
        <v>741431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47.383000000000003</v>
      </c>
      <c r="ED39" s="38">
        <v>341082</v>
      </c>
      <c r="EE39" s="38">
        <v>0</v>
      </c>
      <c r="EF39" s="38">
        <v>0</v>
      </c>
      <c r="EG39" s="38">
        <v>0</v>
      </c>
      <c r="EH39" s="38">
        <v>400349</v>
      </c>
      <c r="EI39" s="38">
        <v>0</v>
      </c>
      <c r="EJ39" s="38">
        <v>0</v>
      </c>
      <c r="EK39" s="38">
        <v>18.326000000000001</v>
      </c>
      <c r="EL39" s="38">
        <v>0</v>
      </c>
      <c r="EM39" s="38">
        <v>0</v>
      </c>
      <c r="EN39" s="38">
        <v>1.24</v>
      </c>
      <c r="EO39" s="38">
        <v>0</v>
      </c>
      <c r="EP39" s="38">
        <v>0</v>
      </c>
      <c r="EQ39" s="38">
        <v>19.565999999999999</v>
      </c>
      <c r="ER39" s="38">
        <v>0</v>
      </c>
      <c r="ES39" s="38">
        <v>61.177999999999997</v>
      </c>
      <c r="ET39" s="38">
        <v>23500</v>
      </c>
      <c r="EU39" s="38">
        <v>299560</v>
      </c>
      <c r="EV39" s="38">
        <v>0</v>
      </c>
      <c r="EW39" s="38">
        <v>0</v>
      </c>
      <c r="EX39" s="38">
        <v>0</v>
      </c>
      <c r="EZ39" s="38">
        <v>8439659</v>
      </c>
      <c r="FA39" s="38">
        <v>0</v>
      </c>
      <c r="FB39" s="38">
        <v>8739219</v>
      </c>
      <c r="FC39" s="38">
        <v>0.97325799999999996</v>
      </c>
      <c r="FD39" s="38">
        <v>0</v>
      </c>
      <c r="FE39" s="38">
        <v>1283137</v>
      </c>
      <c r="FF39" s="38">
        <v>293145</v>
      </c>
      <c r="FG39" s="38">
        <v>6.0937999999999999E-2</v>
      </c>
      <c r="FH39" s="38">
        <v>5.5286000000000002E-2</v>
      </c>
      <c r="FI39" s="38">
        <v>0</v>
      </c>
      <c r="FJ39" s="38">
        <v>0</v>
      </c>
      <c r="FK39" s="38">
        <v>1659.5630000000001</v>
      </c>
      <c r="FL39" s="38">
        <v>10539567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290413</v>
      </c>
      <c r="GC39" s="38">
        <v>290413</v>
      </c>
      <c r="GD39" s="38">
        <v>32.872999999999998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5316</v>
      </c>
      <c r="GL39" s="38">
        <v>11477</v>
      </c>
      <c r="GM39" s="38">
        <v>0</v>
      </c>
      <c r="GN39" s="38">
        <v>0</v>
      </c>
      <c r="GO39" s="38">
        <v>0</v>
      </c>
      <c r="GP39" s="38">
        <v>10315501</v>
      </c>
      <c r="GQ39" s="38">
        <v>10315501</v>
      </c>
      <c r="GR39" s="38">
        <v>0</v>
      </c>
      <c r="GS39" s="38">
        <v>0</v>
      </c>
      <c r="GT39" s="38">
        <v>0</v>
      </c>
      <c r="HB39" s="38">
        <v>261892303</v>
      </c>
      <c r="HC39" s="38">
        <v>5.0736000000000003E-2</v>
      </c>
      <c r="HD39" s="38">
        <v>200566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384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  <c r="IW39" s="38">
        <v>0</v>
      </c>
      <c r="IX39" s="38">
        <v>0</v>
      </c>
      <c r="IY39" s="38">
        <v>0</v>
      </c>
      <c r="IZ39" s="38">
        <v>0</v>
      </c>
      <c r="JA39" s="38">
        <v>0</v>
      </c>
    </row>
    <row r="40" spans="1:261" x14ac:dyDescent="0.2">
      <c r="A40" s="38">
        <v>101802</v>
      </c>
      <c r="B40" s="38">
        <v>27549</v>
      </c>
      <c r="C40" s="38">
        <v>35</v>
      </c>
      <c r="D40" s="38">
        <v>2020</v>
      </c>
      <c r="E40" s="38">
        <v>5393</v>
      </c>
      <c r="F40" s="38">
        <v>0</v>
      </c>
      <c r="G40" s="38">
        <v>1023.232</v>
      </c>
      <c r="H40" s="38">
        <v>1012.68</v>
      </c>
      <c r="I40" s="38">
        <v>1012.68</v>
      </c>
      <c r="J40" s="38">
        <v>1023.232</v>
      </c>
      <c r="K40" s="38">
        <v>0</v>
      </c>
      <c r="L40" s="38">
        <v>6544</v>
      </c>
      <c r="M40" s="38">
        <v>0</v>
      </c>
      <c r="N40" s="38">
        <v>0</v>
      </c>
      <c r="P40" s="38">
        <v>1012.098</v>
      </c>
      <c r="Q40" s="38">
        <v>0</v>
      </c>
      <c r="R40" s="38">
        <v>262343</v>
      </c>
      <c r="S40" s="38">
        <v>259.20699999999999</v>
      </c>
      <c r="U40" s="38">
        <v>170053</v>
      </c>
      <c r="V40" s="38">
        <v>901.24800000000005</v>
      </c>
      <c r="W40" s="38">
        <v>589777</v>
      </c>
      <c r="X40" s="38">
        <v>589777</v>
      </c>
      <c r="Z40" s="38">
        <v>0</v>
      </c>
      <c r="AA40" s="38">
        <v>1</v>
      </c>
      <c r="AB40" s="38">
        <v>1</v>
      </c>
      <c r="AC40" s="38">
        <v>0</v>
      </c>
      <c r="AD40" s="38" t="s">
        <v>303</v>
      </c>
      <c r="AE40" s="38">
        <v>0</v>
      </c>
      <c r="AH40" s="38">
        <v>0</v>
      </c>
      <c r="AI40" s="38">
        <v>0</v>
      </c>
      <c r="AJ40" s="38">
        <v>5105</v>
      </c>
      <c r="AK40" s="38">
        <v>1</v>
      </c>
      <c r="AL40" s="38" t="s">
        <v>51</v>
      </c>
      <c r="AM40" s="38">
        <v>0</v>
      </c>
      <c r="AN40" s="38">
        <v>0</v>
      </c>
      <c r="AO40" s="38">
        <v>0</v>
      </c>
      <c r="AP40" s="38">
        <v>0</v>
      </c>
      <c r="AQ40" s="38">
        <v>0</v>
      </c>
      <c r="AR40" s="38">
        <v>0</v>
      </c>
      <c r="AS40" s="38">
        <v>0</v>
      </c>
      <c r="AT40" s="38">
        <v>0</v>
      </c>
      <c r="AU40" s="38">
        <v>0</v>
      </c>
      <c r="AV40" s="38">
        <v>0</v>
      </c>
      <c r="AW40" s="38">
        <v>10542353</v>
      </c>
      <c r="AX40" s="38">
        <v>10342064</v>
      </c>
      <c r="AY40" s="38">
        <v>7794334</v>
      </c>
      <c r="AZ40" s="38">
        <v>262343</v>
      </c>
      <c r="BA40" s="38">
        <v>0</v>
      </c>
      <c r="BB40" s="38">
        <v>0</v>
      </c>
      <c r="BC40" s="38">
        <v>0</v>
      </c>
      <c r="BD40" s="38">
        <v>0</v>
      </c>
      <c r="BE40" s="38">
        <v>0</v>
      </c>
      <c r="BF40" s="38">
        <v>8738345</v>
      </c>
      <c r="BG40" s="38">
        <v>0</v>
      </c>
      <c r="BH40" s="38">
        <v>0</v>
      </c>
      <c r="BI40" s="38">
        <v>0</v>
      </c>
      <c r="BJ40" s="38">
        <v>12</v>
      </c>
      <c r="BK40" s="38">
        <v>0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5393</v>
      </c>
      <c r="BR40" s="38">
        <v>1</v>
      </c>
      <c r="BS40" s="38">
        <v>0</v>
      </c>
      <c r="BT40" s="38">
        <v>0</v>
      </c>
      <c r="BU40" s="38">
        <v>0</v>
      </c>
      <c r="BV40" s="38">
        <v>0</v>
      </c>
      <c r="BW40" s="38">
        <v>0</v>
      </c>
      <c r="BX40" s="38">
        <v>0</v>
      </c>
      <c r="BY40" s="38">
        <v>0</v>
      </c>
      <c r="BZ40" s="38">
        <v>0</v>
      </c>
      <c r="CA40" s="38">
        <v>0</v>
      </c>
      <c r="CB40" s="38">
        <v>0</v>
      </c>
      <c r="CC40" s="38">
        <v>0</v>
      </c>
      <c r="CD40" s="38">
        <v>0</v>
      </c>
      <c r="CE40" s="38">
        <v>0</v>
      </c>
      <c r="CF40" s="38">
        <v>0</v>
      </c>
      <c r="CG40" s="38">
        <v>0</v>
      </c>
      <c r="CH40" s="38">
        <v>200289</v>
      </c>
      <c r="CI40" s="38">
        <v>0</v>
      </c>
      <c r="CJ40" s="38">
        <v>4</v>
      </c>
      <c r="CK40" s="38">
        <v>0</v>
      </c>
      <c r="CL40" s="38">
        <v>0</v>
      </c>
      <c r="CN40" s="38">
        <v>0</v>
      </c>
      <c r="CO40" s="38">
        <v>1</v>
      </c>
      <c r="CP40" s="38">
        <v>0</v>
      </c>
      <c r="CQ40" s="38">
        <v>0</v>
      </c>
      <c r="CR40" s="38">
        <v>1001.649</v>
      </c>
      <c r="CS40" s="38">
        <v>0</v>
      </c>
      <c r="CT40" s="38">
        <v>0</v>
      </c>
      <c r="CU40" s="38">
        <v>0</v>
      </c>
      <c r="CV40" s="38">
        <v>0</v>
      </c>
      <c r="CW40" s="38">
        <v>0</v>
      </c>
      <c r="CX40" s="38">
        <v>0</v>
      </c>
      <c r="CY40" s="38">
        <v>0</v>
      </c>
      <c r="CZ40" s="38">
        <v>0</v>
      </c>
      <c r="DA40" s="38">
        <v>1</v>
      </c>
      <c r="DB40" s="38">
        <v>6626978</v>
      </c>
      <c r="DC40" s="38">
        <v>0</v>
      </c>
      <c r="DD40" s="38">
        <v>0</v>
      </c>
      <c r="DE40" s="38">
        <v>1480907</v>
      </c>
      <c r="DF40" s="38">
        <v>1480907</v>
      </c>
      <c r="DG40" s="38">
        <v>1131.5</v>
      </c>
      <c r="DH40" s="38">
        <v>0</v>
      </c>
      <c r="DI40" s="38">
        <v>0</v>
      </c>
      <c r="DK40" s="38">
        <v>5393</v>
      </c>
      <c r="DL40" s="38">
        <v>0</v>
      </c>
      <c r="DM40" s="38">
        <v>280781</v>
      </c>
      <c r="DN40" s="38">
        <v>0</v>
      </c>
      <c r="DO40" s="38">
        <v>0</v>
      </c>
      <c r="DP40" s="38">
        <v>0</v>
      </c>
      <c r="DQ40" s="38">
        <v>0</v>
      </c>
      <c r="DR40" s="38">
        <v>0</v>
      </c>
      <c r="DS40" s="38">
        <v>0</v>
      </c>
      <c r="DT40" s="38">
        <v>0</v>
      </c>
      <c r="DU40" s="38">
        <v>0</v>
      </c>
      <c r="DV40" s="38">
        <v>0</v>
      </c>
      <c r="DW40" s="38">
        <v>0</v>
      </c>
      <c r="DX40" s="38">
        <v>0</v>
      </c>
      <c r="DY40" s="38">
        <v>0</v>
      </c>
      <c r="DZ40" s="38">
        <v>0</v>
      </c>
      <c r="EA40" s="38">
        <v>0</v>
      </c>
      <c r="EB40" s="38">
        <v>0</v>
      </c>
      <c r="EC40" s="38">
        <v>6.5149999999999997</v>
      </c>
      <c r="ED40" s="38">
        <v>46898</v>
      </c>
      <c r="EE40" s="38">
        <v>0</v>
      </c>
      <c r="EF40" s="38">
        <v>0</v>
      </c>
      <c r="EG40" s="38">
        <v>0</v>
      </c>
      <c r="EH40" s="38">
        <v>233883</v>
      </c>
      <c r="EI40" s="38">
        <v>0</v>
      </c>
      <c r="EJ40" s="38">
        <v>0</v>
      </c>
      <c r="EK40" s="38">
        <v>8.51</v>
      </c>
      <c r="EL40" s="38">
        <v>0</v>
      </c>
      <c r="EM40" s="38">
        <v>0</v>
      </c>
      <c r="EN40" s="38">
        <v>2.0419999999999998</v>
      </c>
      <c r="EO40" s="38">
        <v>0</v>
      </c>
      <c r="EP40" s="38">
        <v>0</v>
      </c>
      <c r="EQ40" s="38">
        <v>10.552</v>
      </c>
      <c r="ER40" s="38">
        <v>0</v>
      </c>
      <c r="ES40" s="38">
        <v>35.74</v>
      </c>
      <c r="ET40" s="38">
        <v>0</v>
      </c>
      <c r="EU40" s="38">
        <v>262343</v>
      </c>
      <c r="EV40" s="38">
        <v>0</v>
      </c>
      <c r="EW40" s="38">
        <v>0</v>
      </c>
      <c r="EX40" s="38">
        <v>0</v>
      </c>
      <c r="EZ40" s="38">
        <v>8716100</v>
      </c>
      <c r="FA40" s="38">
        <v>0</v>
      </c>
      <c r="FB40" s="38">
        <v>8978443</v>
      </c>
      <c r="FC40" s="38">
        <v>0.97325799999999996</v>
      </c>
      <c r="FD40" s="38">
        <v>0</v>
      </c>
      <c r="FE40" s="38">
        <v>1323579</v>
      </c>
      <c r="FF40" s="38">
        <v>302385</v>
      </c>
      <c r="FG40" s="38">
        <v>6.0937999999999999E-2</v>
      </c>
      <c r="FH40" s="38">
        <v>5.5286000000000002E-2</v>
      </c>
      <c r="FI40" s="38">
        <v>0</v>
      </c>
      <c r="FJ40" s="38">
        <v>0</v>
      </c>
      <c r="FK40" s="38">
        <v>1711.8689999999999</v>
      </c>
      <c r="FL40" s="38">
        <v>10804696</v>
      </c>
      <c r="FM40" s="38">
        <v>0</v>
      </c>
      <c r="FN40" s="38">
        <v>0</v>
      </c>
      <c r="FO40" s="38">
        <v>0</v>
      </c>
      <c r="FP40" s="38">
        <v>0</v>
      </c>
      <c r="FQ40" s="38">
        <v>0</v>
      </c>
      <c r="FR40" s="38">
        <v>0</v>
      </c>
      <c r="FS40" s="38">
        <v>0</v>
      </c>
      <c r="FT40" s="38">
        <v>0</v>
      </c>
      <c r="FU40" s="38">
        <v>0</v>
      </c>
      <c r="FV40" s="38">
        <v>0</v>
      </c>
      <c r="FW40" s="38">
        <v>0</v>
      </c>
      <c r="FX40" s="38">
        <v>0</v>
      </c>
      <c r="FY40" s="38">
        <v>0</v>
      </c>
      <c r="FZ40" s="38">
        <v>0</v>
      </c>
      <c r="GA40" s="38">
        <v>0</v>
      </c>
      <c r="GB40" s="38">
        <v>0</v>
      </c>
      <c r="GC40" s="38">
        <v>0</v>
      </c>
      <c r="GD40" s="38">
        <v>0</v>
      </c>
      <c r="GF40" s="38">
        <v>0</v>
      </c>
      <c r="GG40" s="38">
        <v>0</v>
      </c>
      <c r="GH40" s="38">
        <v>0</v>
      </c>
      <c r="GI40" s="38">
        <v>0</v>
      </c>
      <c r="GJ40" s="38">
        <v>0</v>
      </c>
      <c r="GK40" s="38">
        <v>5147</v>
      </c>
      <c r="GL40" s="38">
        <v>19678</v>
      </c>
      <c r="GM40" s="38">
        <v>0</v>
      </c>
      <c r="GN40" s="38">
        <v>0</v>
      </c>
      <c r="GO40" s="38">
        <v>0</v>
      </c>
      <c r="GP40" s="38">
        <v>10604407</v>
      </c>
      <c r="GQ40" s="38">
        <v>10604407</v>
      </c>
      <c r="GR40" s="38">
        <v>0</v>
      </c>
      <c r="GS40" s="38">
        <v>0</v>
      </c>
      <c r="GT40" s="38">
        <v>0</v>
      </c>
      <c r="HB40" s="38">
        <v>261892303</v>
      </c>
      <c r="HC40" s="38">
        <v>5.0736000000000003E-2</v>
      </c>
      <c r="HD40" s="38">
        <v>200289</v>
      </c>
      <c r="HE40" s="38">
        <v>0</v>
      </c>
      <c r="HF40" s="38">
        <v>0</v>
      </c>
      <c r="HG40" s="38">
        <v>0</v>
      </c>
      <c r="HH40" s="38">
        <v>0</v>
      </c>
      <c r="HI40" s="38">
        <v>0</v>
      </c>
      <c r="HJ40" s="38">
        <v>0</v>
      </c>
      <c r="HK40" s="38">
        <v>0</v>
      </c>
      <c r="HL40" s="38">
        <v>0</v>
      </c>
      <c r="HM40" s="38">
        <v>0</v>
      </c>
      <c r="HN40" s="38">
        <v>0</v>
      </c>
      <c r="HO40" s="38">
        <v>0</v>
      </c>
      <c r="HP40" s="38">
        <v>0</v>
      </c>
      <c r="HQ40" s="38">
        <v>0</v>
      </c>
      <c r="HR40" s="38">
        <v>0</v>
      </c>
      <c r="HS40" s="38">
        <v>0</v>
      </c>
      <c r="HT40" s="38">
        <v>0</v>
      </c>
      <c r="HU40" s="38">
        <v>0</v>
      </c>
      <c r="HV40" s="38">
        <v>0</v>
      </c>
      <c r="HW40" s="38">
        <v>0</v>
      </c>
      <c r="HX40" s="38">
        <v>0</v>
      </c>
      <c r="HY40" s="38">
        <v>0</v>
      </c>
      <c r="HZ40" s="38">
        <v>0</v>
      </c>
      <c r="IA40" s="38">
        <v>0</v>
      </c>
      <c r="IB40" s="38">
        <v>0</v>
      </c>
      <c r="IC40" s="38">
        <v>0</v>
      </c>
      <c r="ID40" s="38">
        <v>0</v>
      </c>
      <c r="IE40" s="38">
        <v>0</v>
      </c>
      <c r="IF40" s="38">
        <v>0</v>
      </c>
      <c r="IG40" s="38">
        <v>0</v>
      </c>
      <c r="IH40" s="38">
        <v>955</v>
      </c>
      <c r="II40" s="38">
        <v>0</v>
      </c>
      <c r="IJ40" s="38">
        <v>0</v>
      </c>
      <c r="IK40" s="38">
        <v>0</v>
      </c>
      <c r="IL40" s="38">
        <v>0</v>
      </c>
      <c r="IM40" s="38">
        <v>0</v>
      </c>
      <c r="IN40" s="38">
        <v>0</v>
      </c>
      <c r="IO40" s="38">
        <v>0</v>
      </c>
      <c r="IP40" s="38">
        <v>0</v>
      </c>
      <c r="IQ40" s="38">
        <v>0</v>
      </c>
      <c r="IR40" s="38">
        <v>0</v>
      </c>
      <c r="IS40" s="38">
        <v>0</v>
      </c>
      <c r="IT40" s="38">
        <v>0</v>
      </c>
      <c r="IU40" s="38">
        <v>0</v>
      </c>
      <c r="IV40" s="38">
        <v>0</v>
      </c>
      <c r="IW40" s="38">
        <v>0</v>
      </c>
      <c r="IX40" s="38">
        <v>0</v>
      </c>
      <c r="IY40" s="38">
        <v>0</v>
      </c>
      <c r="IZ40" s="38">
        <v>0</v>
      </c>
      <c r="JA40" s="38">
        <v>0</v>
      </c>
    </row>
    <row r="41" spans="1:261" x14ac:dyDescent="0.2">
      <c r="A41" s="38">
        <v>105802</v>
      </c>
      <c r="B41" s="38">
        <v>27549</v>
      </c>
      <c r="C41" s="38">
        <v>35</v>
      </c>
      <c r="D41" s="38">
        <v>2020</v>
      </c>
      <c r="E41" s="38">
        <v>5393</v>
      </c>
      <c r="F41" s="38">
        <v>0</v>
      </c>
      <c r="G41" s="38">
        <v>182.31</v>
      </c>
      <c r="H41" s="38">
        <v>181.95500000000001</v>
      </c>
      <c r="I41" s="38">
        <v>181.95500000000001</v>
      </c>
      <c r="J41" s="38">
        <v>182.31</v>
      </c>
      <c r="K41" s="38">
        <v>0</v>
      </c>
      <c r="L41" s="38">
        <v>6544</v>
      </c>
      <c r="M41" s="38">
        <v>0</v>
      </c>
      <c r="N41" s="38">
        <v>0</v>
      </c>
      <c r="P41" s="38">
        <v>220.68199999999999</v>
      </c>
      <c r="Q41" s="38">
        <v>0</v>
      </c>
      <c r="R41" s="38">
        <v>57202</v>
      </c>
      <c r="S41" s="38">
        <v>259.20699999999999</v>
      </c>
      <c r="U41" s="38">
        <v>37079</v>
      </c>
      <c r="V41" s="38">
        <v>0</v>
      </c>
      <c r="W41" s="38">
        <v>0</v>
      </c>
      <c r="X41" s="38">
        <v>0</v>
      </c>
      <c r="Z41" s="38">
        <v>0</v>
      </c>
      <c r="AA41" s="38">
        <v>1</v>
      </c>
      <c r="AB41" s="38">
        <v>1</v>
      </c>
      <c r="AC41" s="38">
        <v>0</v>
      </c>
      <c r="AD41" s="38" t="s">
        <v>303</v>
      </c>
      <c r="AE41" s="38">
        <v>0</v>
      </c>
      <c r="AH41" s="38">
        <v>0</v>
      </c>
      <c r="AI41" s="38">
        <v>0</v>
      </c>
      <c r="AJ41" s="38">
        <v>5105</v>
      </c>
      <c r="AK41" s="38">
        <v>1</v>
      </c>
      <c r="AL41" s="38" t="s">
        <v>3</v>
      </c>
      <c r="AM41" s="38">
        <v>0</v>
      </c>
      <c r="AN41" s="38">
        <v>0</v>
      </c>
      <c r="AO41" s="38">
        <v>0</v>
      </c>
      <c r="AP41" s="38">
        <v>0</v>
      </c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1891841</v>
      </c>
      <c r="AX41" s="38">
        <v>1884382</v>
      </c>
      <c r="AY41" s="38">
        <v>1330194</v>
      </c>
      <c r="AZ41" s="38">
        <v>57202</v>
      </c>
      <c r="BA41" s="38">
        <v>14.917</v>
      </c>
      <c r="BB41" s="38">
        <v>0</v>
      </c>
      <c r="BC41" s="38">
        <v>0</v>
      </c>
      <c r="BD41" s="38">
        <v>0</v>
      </c>
      <c r="BE41" s="38">
        <v>0</v>
      </c>
      <c r="BF41" s="38">
        <v>1566178</v>
      </c>
      <c r="BG41" s="38">
        <v>0</v>
      </c>
      <c r="BH41" s="38">
        <v>0</v>
      </c>
      <c r="BI41" s="38">
        <v>0</v>
      </c>
      <c r="BJ41" s="38">
        <v>12</v>
      </c>
      <c r="BK41" s="38">
        <v>0</v>
      </c>
      <c r="BL41" s="38">
        <v>0</v>
      </c>
      <c r="BM41" s="38">
        <v>0</v>
      </c>
      <c r="BN41" s="38">
        <v>0</v>
      </c>
      <c r="BO41" s="38">
        <v>0</v>
      </c>
      <c r="BP41" s="38">
        <v>0</v>
      </c>
      <c r="BQ41" s="38">
        <v>5393</v>
      </c>
      <c r="BR41" s="38">
        <v>1</v>
      </c>
      <c r="BS41" s="38">
        <v>0</v>
      </c>
      <c r="BT41" s="38">
        <v>0</v>
      </c>
      <c r="BU41" s="38">
        <v>0</v>
      </c>
      <c r="BV41" s="38">
        <v>0</v>
      </c>
      <c r="BW41" s="38">
        <v>0</v>
      </c>
      <c r="BX41" s="38">
        <v>0</v>
      </c>
      <c r="BY41" s="38">
        <v>0</v>
      </c>
      <c r="BZ41" s="38">
        <v>0</v>
      </c>
      <c r="CA41" s="38">
        <v>0</v>
      </c>
      <c r="CB41" s="38">
        <v>0</v>
      </c>
      <c r="CC41" s="38">
        <v>0</v>
      </c>
      <c r="CD41" s="38">
        <v>0</v>
      </c>
      <c r="CE41" s="38">
        <v>0</v>
      </c>
      <c r="CF41" s="38">
        <v>0</v>
      </c>
      <c r="CG41" s="38">
        <v>0</v>
      </c>
      <c r="CH41" s="38">
        <v>7459</v>
      </c>
      <c r="CI41" s="38">
        <v>0</v>
      </c>
      <c r="CJ41" s="38">
        <v>4</v>
      </c>
      <c r="CK41" s="38">
        <v>0</v>
      </c>
      <c r="CL41" s="38">
        <v>0</v>
      </c>
      <c r="CN41" s="38">
        <v>0</v>
      </c>
      <c r="CO41" s="38">
        <v>1</v>
      </c>
      <c r="CP41" s="38">
        <v>0</v>
      </c>
      <c r="CQ41" s="38">
        <v>0</v>
      </c>
      <c r="CR41" s="38">
        <v>217.32300000000001</v>
      </c>
      <c r="CS41" s="38">
        <v>0</v>
      </c>
      <c r="CT41" s="38">
        <v>0</v>
      </c>
      <c r="CU41" s="38">
        <v>0</v>
      </c>
      <c r="CV41" s="38">
        <v>0</v>
      </c>
      <c r="CW41" s="38">
        <v>0</v>
      </c>
      <c r="CX41" s="38">
        <v>0</v>
      </c>
      <c r="CY41" s="38">
        <v>0</v>
      </c>
      <c r="CZ41" s="38">
        <v>0</v>
      </c>
      <c r="DA41" s="38">
        <v>1</v>
      </c>
      <c r="DB41" s="38">
        <v>1190714</v>
      </c>
      <c r="DC41" s="38">
        <v>0</v>
      </c>
      <c r="DD41" s="38">
        <v>0</v>
      </c>
      <c r="DE41" s="38">
        <v>310408</v>
      </c>
      <c r="DF41" s="38">
        <v>310408</v>
      </c>
      <c r="DG41" s="38">
        <v>237.17</v>
      </c>
      <c r="DH41" s="38">
        <v>0</v>
      </c>
      <c r="DI41" s="38">
        <v>0</v>
      </c>
      <c r="DK41" s="38">
        <v>5393</v>
      </c>
      <c r="DL41" s="38">
        <v>0</v>
      </c>
      <c r="DM41" s="38">
        <v>108089</v>
      </c>
      <c r="DN41" s="38">
        <v>0</v>
      </c>
      <c r="DO41" s="38">
        <v>0</v>
      </c>
      <c r="DP41" s="38">
        <v>0</v>
      </c>
      <c r="DQ41" s="38">
        <v>0</v>
      </c>
      <c r="DR41" s="38">
        <v>0</v>
      </c>
      <c r="DS41" s="38">
        <v>0</v>
      </c>
      <c r="DT41" s="38">
        <v>0</v>
      </c>
      <c r="DU41" s="38">
        <v>0</v>
      </c>
      <c r="DV41" s="38">
        <v>0</v>
      </c>
      <c r="DW41" s="38">
        <v>0</v>
      </c>
      <c r="DX41" s="38">
        <v>0</v>
      </c>
      <c r="DY41" s="38">
        <v>0</v>
      </c>
      <c r="DZ41" s="38">
        <v>0</v>
      </c>
      <c r="EA41" s="38">
        <v>0</v>
      </c>
      <c r="EB41" s="38">
        <v>0</v>
      </c>
      <c r="EC41" s="38">
        <v>13.401999999999999</v>
      </c>
      <c r="ED41" s="38">
        <v>96473</v>
      </c>
      <c r="EE41" s="38">
        <v>0</v>
      </c>
      <c r="EF41" s="38">
        <v>0</v>
      </c>
      <c r="EG41" s="38">
        <v>0</v>
      </c>
      <c r="EH41" s="38">
        <v>11616</v>
      </c>
      <c r="EI41" s="38">
        <v>0</v>
      </c>
      <c r="EJ41" s="38">
        <v>0</v>
      </c>
      <c r="EK41" s="38">
        <v>0</v>
      </c>
      <c r="EL41" s="38">
        <v>0</v>
      </c>
      <c r="EM41" s="38">
        <v>0</v>
      </c>
      <c r="EN41" s="38">
        <v>0.35499999999999998</v>
      </c>
      <c r="EO41" s="38">
        <v>0</v>
      </c>
      <c r="EP41" s="38">
        <v>0</v>
      </c>
      <c r="EQ41" s="38">
        <v>0.35499999999999998</v>
      </c>
      <c r="ER41" s="38">
        <v>0</v>
      </c>
      <c r="ES41" s="38">
        <v>1.7749999999999999</v>
      </c>
      <c r="ET41" s="38">
        <v>7459</v>
      </c>
      <c r="EU41" s="38">
        <v>57202</v>
      </c>
      <c r="EV41" s="38">
        <v>0</v>
      </c>
      <c r="EW41" s="38">
        <v>0</v>
      </c>
      <c r="EX41" s="38">
        <v>0</v>
      </c>
      <c r="EZ41" s="38">
        <v>1592959</v>
      </c>
      <c r="FA41" s="38">
        <v>0</v>
      </c>
      <c r="FB41" s="38">
        <v>1650161</v>
      </c>
      <c r="FC41" s="38">
        <v>0.97325799999999996</v>
      </c>
      <c r="FD41" s="38">
        <v>0</v>
      </c>
      <c r="FE41" s="38">
        <v>237226</v>
      </c>
      <c r="FF41" s="38">
        <v>54197</v>
      </c>
      <c r="FG41" s="38">
        <v>6.0937999999999999E-2</v>
      </c>
      <c r="FH41" s="38">
        <v>5.5286000000000002E-2</v>
      </c>
      <c r="FI41" s="38">
        <v>0</v>
      </c>
      <c r="FJ41" s="38">
        <v>0</v>
      </c>
      <c r="FK41" s="38">
        <v>306.81900000000002</v>
      </c>
      <c r="FL41" s="38">
        <v>1949043</v>
      </c>
      <c r="FM41" s="38">
        <v>0</v>
      </c>
      <c r="FN41" s="38">
        <v>0</v>
      </c>
      <c r="FO41" s="38">
        <v>40950</v>
      </c>
      <c r="FP41" s="38">
        <v>0</v>
      </c>
      <c r="FQ41" s="38">
        <v>40950</v>
      </c>
      <c r="FR41" s="38">
        <v>40950</v>
      </c>
      <c r="FS41" s="38">
        <v>0</v>
      </c>
      <c r="FT41" s="38">
        <v>0</v>
      </c>
      <c r="FU41" s="38">
        <v>0</v>
      </c>
      <c r="FV41" s="38">
        <v>0</v>
      </c>
      <c r="FW41" s="38">
        <v>0</v>
      </c>
      <c r="FX41" s="38">
        <v>0</v>
      </c>
      <c r="FY41" s="38">
        <v>0</v>
      </c>
      <c r="FZ41" s="38">
        <v>0</v>
      </c>
      <c r="GA41" s="38">
        <v>0</v>
      </c>
      <c r="GB41" s="38">
        <v>0</v>
      </c>
      <c r="GC41" s="38">
        <v>0</v>
      </c>
      <c r="GD41" s="38">
        <v>0</v>
      </c>
      <c r="GF41" s="38">
        <v>0</v>
      </c>
      <c r="GG41" s="38">
        <v>0</v>
      </c>
      <c r="GH41" s="38">
        <v>0</v>
      </c>
      <c r="GI41" s="38">
        <v>0</v>
      </c>
      <c r="GJ41" s="38">
        <v>0</v>
      </c>
      <c r="GK41" s="38">
        <v>5083</v>
      </c>
      <c r="GL41" s="38">
        <v>2925</v>
      </c>
      <c r="GM41" s="38">
        <v>0</v>
      </c>
      <c r="GN41" s="38">
        <v>0</v>
      </c>
      <c r="GO41" s="38">
        <v>0</v>
      </c>
      <c r="GP41" s="38">
        <v>1941584</v>
      </c>
      <c r="GQ41" s="38">
        <v>1941584</v>
      </c>
      <c r="GR41" s="38">
        <v>0</v>
      </c>
      <c r="GS41" s="38">
        <v>0</v>
      </c>
      <c r="GT41" s="38">
        <v>0</v>
      </c>
      <c r="HB41" s="38">
        <v>0</v>
      </c>
      <c r="HC41" s="38">
        <v>0</v>
      </c>
      <c r="HD41" s="38">
        <v>0</v>
      </c>
      <c r="HE41" s="38">
        <v>0</v>
      </c>
      <c r="HF41" s="38">
        <v>0</v>
      </c>
      <c r="HG41" s="38">
        <v>0</v>
      </c>
      <c r="HH41" s="38">
        <v>0</v>
      </c>
      <c r="HI41" s="38">
        <v>0</v>
      </c>
      <c r="HJ41" s="38">
        <v>0</v>
      </c>
      <c r="HK41" s="38">
        <v>0</v>
      </c>
      <c r="HL41" s="38">
        <v>0</v>
      </c>
      <c r="HM41" s="38">
        <v>0</v>
      </c>
      <c r="HN41" s="38">
        <v>0</v>
      </c>
      <c r="HO41" s="38">
        <v>0</v>
      </c>
      <c r="HP41" s="38">
        <v>0</v>
      </c>
      <c r="HQ41" s="38">
        <v>0</v>
      </c>
      <c r="HR41" s="38">
        <v>0</v>
      </c>
      <c r="HS41" s="38">
        <v>0</v>
      </c>
      <c r="HT41" s="38">
        <v>0</v>
      </c>
      <c r="HU41" s="38">
        <v>0</v>
      </c>
      <c r="HV41" s="38">
        <v>0</v>
      </c>
      <c r="HW41" s="38">
        <v>0</v>
      </c>
      <c r="HX41" s="38">
        <v>0</v>
      </c>
      <c r="HY41" s="38">
        <v>0</v>
      </c>
      <c r="HZ41" s="38">
        <v>0</v>
      </c>
      <c r="IA41" s="38">
        <v>0</v>
      </c>
      <c r="IB41" s="38">
        <v>0</v>
      </c>
      <c r="IC41" s="38">
        <v>0</v>
      </c>
      <c r="ID41" s="38">
        <v>0</v>
      </c>
      <c r="IE41" s="38">
        <v>0</v>
      </c>
      <c r="IF41" s="38">
        <v>0</v>
      </c>
      <c r="IG41" s="38">
        <v>0</v>
      </c>
      <c r="IH41" s="38">
        <v>106</v>
      </c>
      <c r="II41" s="38">
        <v>0</v>
      </c>
      <c r="IJ41" s="38">
        <v>0</v>
      </c>
      <c r="IK41" s="38">
        <v>0</v>
      </c>
      <c r="IL41" s="38">
        <v>0</v>
      </c>
      <c r="IM41" s="38">
        <v>0</v>
      </c>
      <c r="IN41" s="38">
        <v>0</v>
      </c>
      <c r="IO41" s="38">
        <v>0</v>
      </c>
      <c r="IP41" s="38">
        <v>0</v>
      </c>
      <c r="IQ41" s="38">
        <v>0</v>
      </c>
      <c r="IR41" s="38">
        <v>0</v>
      </c>
      <c r="IS41" s="38">
        <v>0</v>
      </c>
      <c r="IT41" s="38">
        <v>0</v>
      </c>
      <c r="IU41" s="38">
        <v>0</v>
      </c>
      <c r="IV41" s="38">
        <v>0</v>
      </c>
      <c r="IW41" s="38">
        <v>0</v>
      </c>
      <c r="IX41" s="38">
        <v>0</v>
      </c>
      <c r="IY41" s="38">
        <v>0</v>
      </c>
      <c r="IZ41" s="38">
        <v>0</v>
      </c>
      <c r="JA41" s="38">
        <v>0</v>
      </c>
    </row>
    <row r="42" spans="1:261" x14ac:dyDescent="0.2">
      <c r="A42" s="38">
        <v>108802</v>
      </c>
      <c r="B42" s="38">
        <v>27549</v>
      </c>
      <c r="C42" s="38">
        <v>35</v>
      </c>
      <c r="D42" s="38">
        <v>2020</v>
      </c>
      <c r="E42" s="38">
        <v>5393</v>
      </c>
      <c r="F42" s="38">
        <v>0</v>
      </c>
      <c r="G42" s="38">
        <v>953.20799999999997</v>
      </c>
      <c r="H42" s="38">
        <v>942.12300000000005</v>
      </c>
      <c r="I42" s="38">
        <v>942.12300000000005</v>
      </c>
      <c r="J42" s="38">
        <v>953.20799999999997</v>
      </c>
      <c r="K42" s="38">
        <v>0</v>
      </c>
      <c r="L42" s="38">
        <v>6544</v>
      </c>
      <c r="M42" s="38">
        <v>0</v>
      </c>
      <c r="N42" s="38">
        <v>0</v>
      </c>
      <c r="P42" s="38">
        <v>1063.6980000000001</v>
      </c>
      <c r="Q42" s="38">
        <v>0</v>
      </c>
      <c r="R42" s="38">
        <v>275718</v>
      </c>
      <c r="S42" s="38">
        <v>259.20699999999999</v>
      </c>
      <c r="U42" s="38">
        <v>178722</v>
      </c>
      <c r="V42" s="38">
        <v>174.27699999999999</v>
      </c>
      <c r="W42" s="38">
        <v>114047</v>
      </c>
      <c r="X42" s="38">
        <v>114047</v>
      </c>
      <c r="Z42" s="38">
        <v>0</v>
      </c>
      <c r="AA42" s="38">
        <v>1</v>
      </c>
      <c r="AB42" s="38">
        <v>1</v>
      </c>
      <c r="AC42" s="38">
        <v>0</v>
      </c>
      <c r="AD42" s="38" t="s">
        <v>303</v>
      </c>
      <c r="AE42" s="38">
        <v>0</v>
      </c>
      <c r="AH42" s="38">
        <v>0</v>
      </c>
      <c r="AI42" s="38">
        <v>0</v>
      </c>
      <c r="AJ42" s="38">
        <v>5105</v>
      </c>
      <c r="AK42" s="38">
        <v>1</v>
      </c>
      <c r="AL42" s="38" t="s">
        <v>342</v>
      </c>
      <c r="AM42" s="38">
        <v>0</v>
      </c>
      <c r="AN42" s="38">
        <v>0</v>
      </c>
      <c r="AO42" s="38">
        <v>0</v>
      </c>
      <c r="AP42" s="38">
        <v>0</v>
      </c>
      <c r="AQ42" s="38">
        <v>0</v>
      </c>
      <c r="AR42" s="38">
        <v>0</v>
      </c>
      <c r="AS42" s="38">
        <v>0</v>
      </c>
      <c r="AT42" s="38">
        <v>0</v>
      </c>
      <c r="AU42" s="38">
        <v>0</v>
      </c>
      <c r="AV42" s="38">
        <v>0</v>
      </c>
      <c r="AW42" s="38">
        <v>9755515</v>
      </c>
      <c r="AX42" s="38">
        <v>9430654</v>
      </c>
      <c r="AY42" s="38">
        <v>6789515</v>
      </c>
      <c r="AZ42" s="38">
        <v>364872</v>
      </c>
      <c r="BA42" s="38">
        <v>96.417000000000002</v>
      </c>
      <c r="BB42" s="38">
        <v>32065</v>
      </c>
      <c r="BC42" s="38">
        <v>32065</v>
      </c>
      <c r="BD42" s="38">
        <v>40.832999999999998</v>
      </c>
      <c r="BE42" s="38">
        <v>0</v>
      </c>
      <c r="BF42" s="38">
        <v>7998339</v>
      </c>
      <c r="BG42" s="38">
        <v>0</v>
      </c>
      <c r="BH42" s="38">
        <v>0</v>
      </c>
      <c r="BI42" s="38">
        <v>0</v>
      </c>
      <c r="BJ42" s="38">
        <v>12</v>
      </c>
      <c r="BK42" s="38">
        <v>0</v>
      </c>
      <c r="BL42" s="38">
        <v>0</v>
      </c>
      <c r="BM42" s="38">
        <v>0</v>
      </c>
      <c r="BN42" s="38">
        <v>0</v>
      </c>
      <c r="BO42" s="38">
        <v>0</v>
      </c>
      <c r="BP42" s="38">
        <v>0</v>
      </c>
      <c r="BQ42" s="38">
        <v>5393</v>
      </c>
      <c r="BR42" s="38">
        <v>1</v>
      </c>
      <c r="BS42" s="38">
        <v>0</v>
      </c>
      <c r="BT42" s="38">
        <v>0</v>
      </c>
      <c r="BU42" s="38">
        <v>0</v>
      </c>
      <c r="BV42" s="38">
        <v>0</v>
      </c>
      <c r="BW42" s="38">
        <v>0</v>
      </c>
      <c r="BX42" s="38">
        <v>0</v>
      </c>
      <c r="BY42" s="38">
        <v>0</v>
      </c>
      <c r="BZ42" s="38">
        <v>0</v>
      </c>
      <c r="CA42" s="38">
        <v>233.22800000000001</v>
      </c>
      <c r="CB42" s="38">
        <v>89154</v>
      </c>
      <c r="CC42" s="38">
        <v>0</v>
      </c>
      <c r="CD42" s="38">
        <v>0</v>
      </c>
      <c r="CE42" s="38">
        <v>0</v>
      </c>
      <c r="CF42" s="38">
        <v>0</v>
      </c>
      <c r="CG42" s="38">
        <v>0</v>
      </c>
      <c r="CH42" s="38">
        <v>235707</v>
      </c>
      <c r="CI42" s="38">
        <v>0</v>
      </c>
      <c r="CJ42" s="38">
        <v>4</v>
      </c>
      <c r="CK42" s="38">
        <v>0</v>
      </c>
      <c r="CL42" s="38">
        <v>0</v>
      </c>
      <c r="CN42" s="38">
        <v>0</v>
      </c>
      <c r="CO42" s="38">
        <v>1</v>
      </c>
      <c r="CP42" s="38">
        <v>0</v>
      </c>
      <c r="CQ42" s="38">
        <v>3.6669999999999998</v>
      </c>
      <c r="CR42" s="38">
        <v>1053.9870000000001</v>
      </c>
      <c r="CS42" s="38">
        <v>0</v>
      </c>
      <c r="CT42" s="38">
        <v>0</v>
      </c>
      <c r="CU42" s="38">
        <v>0</v>
      </c>
      <c r="CV42" s="38">
        <v>0</v>
      </c>
      <c r="CW42" s="38">
        <v>0</v>
      </c>
      <c r="CX42" s="38">
        <v>0</v>
      </c>
      <c r="CY42" s="38">
        <v>0</v>
      </c>
      <c r="CZ42" s="38">
        <v>0</v>
      </c>
      <c r="DA42" s="38">
        <v>1</v>
      </c>
      <c r="DB42" s="38">
        <v>6165253</v>
      </c>
      <c r="DC42" s="38">
        <v>0</v>
      </c>
      <c r="DD42" s="38">
        <v>0</v>
      </c>
      <c r="DE42" s="38">
        <v>1587574</v>
      </c>
      <c r="DF42" s="38">
        <v>1587574</v>
      </c>
      <c r="DG42" s="38">
        <v>1213</v>
      </c>
      <c r="DH42" s="38">
        <v>0</v>
      </c>
      <c r="DI42" s="38">
        <v>0</v>
      </c>
      <c r="DK42" s="38">
        <v>5393</v>
      </c>
      <c r="DL42" s="38">
        <v>0</v>
      </c>
      <c r="DM42" s="38">
        <v>319165</v>
      </c>
      <c r="DN42" s="38">
        <v>0</v>
      </c>
      <c r="DO42" s="38">
        <v>0</v>
      </c>
      <c r="DP42" s="38">
        <v>0</v>
      </c>
      <c r="DQ42" s="38">
        <v>0</v>
      </c>
      <c r="DR42" s="38">
        <v>0</v>
      </c>
      <c r="DS42" s="38">
        <v>0</v>
      </c>
      <c r="DT42" s="38">
        <v>0</v>
      </c>
      <c r="DU42" s="38">
        <v>0</v>
      </c>
      <c r="DV42" s="38">
        <v>0</v>
      </c>
      <c r="DW42" s="38">
        <v>0</v>
      </c>
      <c r="DX42" s="38">
        <v>0</v>
      </c>
      <c r="DY42" s="38">
        <v>0</v>
      </c>
      <c r="DZ42" s="38">
        <v>0</v>
      </c>
      <c r="EA42" s="38">
        <v>0</v>
      </c>
      <c r="EB42" s="38">
        <v>0</v>
      </c>
      <c r="EC42" s="38">
        <v>12.552</v>
      </c>
      <c r="ED42" s="38">
        <v>90354</v>
      </c>
      <c r="EE42" s="38">
        <v>0</v>
      </c>
      <c r="EF42" s="38">
        <v>0</v>
      </c>
      <c r="EG42" s="38">
        <v>0</v>
      </c>
      <c r="EH42" s="38">
        <v>228811</v>
      </c>
      <c r="EI42" s="38">
        <v>0</v>
      </c>
      <c r="EJ42" s="38">
        <v>0</v>
      </c>
      <c r="EK42" s="38">
        <v>9.5969999999999995</v>
      </c>
      <c r="EL42" s="38">
        <v>0</v>
      </c>
      <c r="EM42" s="38">
        <v>0.63300000000000001</v>
      </c>
      <c r="EN42" s="38">
        <v>0.85499999999999998</v>
      </c>
      <c r="EO42" s="38">
        <v>0</v>
      </c>
      <c r="EP42" s="38">
        <v>0</v>
      </c>
      <c r="EQ42" s="38">
        <v>11.085000000000001</v>
      </c>
      <c r="ER42" s="38">
        <v>0</v>
      </c>
      <c r="ES42" s="38">
        <v>34.965000000000003</v>
      </c>
      <c r="ET42" s="38">
        <v>49125</v>
      </c>
      <c r="EU42" s="38">
        <v>364872</v>
      </c>
      <c r="EV42" s="38">
        <v>0</v>
      </c>
      <c r="EW42" s="38">
        <v>0</v>
      </c>
      <c r="EX42" s="38">
        <v>0</v>
      </c>
      <c r="EZ42" s="38">
        <v>7942386</v>
      </c>
      <c r="FA42" s="38">
        <v>0</v>
      </c>
      <c r="FB42" s="38">
        <v>8307258</v>
      </c>
      <c r="FC42" s="38">
        <v>0.97325799999999996</v>
      </c>
      <c r="FD42" s="38">
        <v>0</v>
      </c>
      <c r="FE42" s="38">
        <v>1211491</v>
      </c>
      <c r="FF42" s="38">
        <v>276777</v>
      </c>
      <c r="FG42" s="38">
        <v>6.0937999999999999E-2</v>
      </c>
      <c r="FH42" s="38">
        <v>5.5286000000000002E-2</v>
      </c>
      <c r="FI42" s="38">
        <v>0</v>
      </c>
      <c r="FJ42" s="38">
        <v>0</v>
      </c>
      <c r="FK42" s="38">
        <v>1566.8989999999999</v>
      </c>
      <c r="FL42" s="38">
        <v>10031233</v>
      </c>
      <c r="FM42" s="38">
        <v>0</v>
      </c>
      <c r="FN42" s="38">
        <v>0</v>
      </c>
      <c r="FO42" s="38">
        <v>0</v>
      </c>
      <c r="FP42" s="38">
        <v>0</v>
      </c>
      <c r="FQ42" s="38">
        <v>0</v>
      </c>
      <c r="FR42" s="38">
        <v>0</v>
      </c>
      <c r="FS42" s="38">
        <v>0</v>
      </c>
      <c r="FT42" s="38">
        <v>0</v>
      </c>
      <c r="FU42" s="38">
        <v>0</v>
      </c>
      <c r="FV42" s="38">
        <v>0</v>
      </c>
      <c r="FW42" s="38">
        <v>0</v>
      </c>
      <c r="FX42" s="38">
        <v>0</v>
      </c>
      <c r="FY42" s="38">
        <v>0</v>
      </c>
      <c r="FZ42" s="38">
        <v>0</v>
      </c>
      <c r="GA42" s="38">
        <v>0</v>
      </c>
      <c r="GB42" s="38">
        <v>0</v>
      </c>
      <c r="GC42" s="38">
        <v>0</v>
      </c>
      <c r="GD42" s="38">
        <v>0</v>
      </c>
      <c r="GF42" s="38">
        <v>0</v>
      </c>
      <c r="GG42" s="38">
        <v>0</v>
      </c>
      <c r="GH42" s="38">
        <v>0</v>
      </c>
      <c r="GI42" s="38">
        <v>0</v>
      </c>
      <c r="GJ42" s="38">
        <v>0</v>
      </c>
      <c r="GK42" s="38">
        <v>4978</v>
      </c>
      <c r="GL42" s="38">
        <v>16256</v>
      </c>
      <c r="GM42" s="38">
        <v>0</v>
      </c>
      <c r="GN42" s="38">
        <v>0</v>
      </c>
      <c r="GO42" s="38">
        <v>0</v>
      </c>
      <c r="GP42" s="38">
        <v>9795526</v>
      </c>
      <c r="GQ42" s="38">
        <v>9795526</v>
      </c>
      <c r="GR42" s="38">
        <v>0</v>
      </c>
      <c r="GS42" s="38">
        <v>0</v>
      </c>
      <c r="GT42" s="38">
        <v>0</v>
      </c>
      <c r="HB42" s="38">
        <v>261892303</v>
      </c>
      <c r="HC42" s="38">
        <v>5.0736000000000003E-2</v>
      </c>
      <c r="HD42" s="38">
        <v>186582</v>
      </c>
      <c r="HE42" s="38">
        <v>0</v>
      </c>
      <c r="HF42" s="38">
        <v>0</v>
      </c>
      <c r="HG42" s="38">
        <v>0</v>
      </c>
      <c r="HH42" s="38">
        <v>0</v>
      </c>
      <c r="HI42" s="38">
        <v>0</v>
      </c>
      <c r="HJ42" s="38">
        <v>0</v>
      </c>
      <c r="HK42" s="38">
        <v>0</v>
      </c>
      <c r="HL42" s="38">
        <v>0</v>
      </c>
      <c r="HM42" s="38">
        <v>0</v>
      </c>
      <c r="HN42" s="38">
        <v>0</v>
      </c>
      <c r="HO42" s="38">
        <v>0</v>
      </c>
      <c r="HP42" s="38">
        <v>0</v>
      </c>
      <c r="HQ42" s="38">
        <v>0</v>
      </c>
      <c r="HR42" s="38">
        <v>0</v>
      </c>
      <c r="HS42" s="38">
        <v>0</v>
      </c>
      <c r="HT42" s="38">
        <v>0</v>
      </c>
      <c r="HU42" s="38">
        <v>0</v>
      </c>
      <c r="HV42" s="38">
        <v>0</v>
      </c>
      <c r="HW42" s="38">
        <v>0</v>
      </c>
      <c r="HX42" s="38">
        <v>0</v>
      </c>
      <c r="HY42" s="38">
        <v>0</v>
      </c>
      <c r="HZ42" s="38">
        <v>0</v>
      </c>
      <c r="IA42" s="38">
        <v>0</v>
      </c>
      <c r="IB42" s="38">
        <v>0</v>
      </c>
      <c r="IC42" s="38">
        <v>0</v>
      </c>
      <c r="ID42" s="38">
        <v>0</v>
      </c>
      <c r="IE42" s="38">
        <v>0</v>
      </c>
      <c r="IF42" s="38">
        <v>0</v>
      </c>
      <c r="IG42" s="38">
        <v>0</v>
      </c>
      <c r="IH42" s="38">
        <v>679</v>
      </c>
      <c r="II42" s="38">
        <v>0</v>
      </c>
      <c r="IJ42" s="38">
        <v>0</v>
      </c>
      <c r="IK42" s="38">
        <v>0</v>
      </c>
      <c r="IL42" s="38">
        <v>0</v>
      </c>
      <c r="IM42" s="38">
        <v>0</v>
      </c>
      <c r="IN42" s="38">
        <v>0</v>
      </c>
      <c r="IO42" s="38">
        <v>0</v>
      </c>
      <c r="IP42" s="38">
        <v>0</v>
      </c>
      <c r="IQ42" s="38">
        <v>0</v>
      </c>
      <c r="IR42" s="38">
        <v>0</v>
      </c>
      <c r="IS42" s="38">
        <v>0</v>
      </c>
      <c r="IT42" s="38">
        <v>0</v>
      </c>
      <c r="IU42" s="38">
        <v>0</v>
      </c>
      <c r="IV42" s="38">
        <v>0</v>
      </c>
      <c r="IW42" s="38">
        <v>0</v>
      </c>
      <c r="IX42" s="38">
        <v>0</v>
      </c>
      <c r="IY42" s="38">
        <v>0</v>
      </c>
      <c r="IZ42" s="38">
        <v>0</v>
      </c>
      <c r="JA42" s="38">
        <v>0</v>
      </c>
    </row>
    <row r="43" spans="1:261" x14ac:dyDescent="0.2">
      <c r="A43" s="38">
        <v>152802</v>
      </c>
      <c r="B43" s="38">
        <v>27549</v>
      </c>
      <c r="C43" s="38">
        <v>35</v>
      </c>
      <c r="D43" s="38">
        <v>2020</v>
      </c>
      <c r="E43" s="38">
        <v>5393</v>
      </c>
      <c r="F43" s="38">
        <v>0</v>
      </c>
      <c r="G43" s="38">
        <v>249.018</v>
      </c>
      <c r="H43" s="38">
        <v>244.72</v>
      </c>
      <c r="I43" s="38">
        <v>244.72</v>
      </c>
      <c r="J43" s="38">
        <v>249.018</v>
      </c>
      <c r="K43" s="38">
        <v>0</v>
      </c>
      <c r="L43" s="38">
        <v>6544</v>
      </c>
      <c r="M43" s="38">
        <v>0</v>
      </c>
      <c r="N43" s="38">
        <v>0</v>
      </c>
      <c r="P43" s="38">
        <v>243.32499999999999</v>
      </c>
      <c r="Q43" s="38">
        <v>0</v>
      </c>
      <c r="R43" s="38">
        <v>63072</v>
      </c>
      <c r="S43" s="38">
        <v>259.20699999999999</v>
      </c>
      <c r="U43" s="38">
        <v>40883</v>
      </c>
      <c r="V43" s="38">
        <v>0</v>
      </c>
      <c r="W43" s="38">
        <v>0</v>
      </c>
      <c r="X43" s="38">
        <v>0</v>
      </c>
      <c r="Z43" s="38">
        <v>0</v>
      </c>
      <c r="AA43" s="38">
        <v>1</v>
      </c>
      <c r="AB43" s="38">
        <v>1</v>
      </c>
      <c r="AC43" s="38">
        <v>0</v>
      </c>
      <c r="AD43" s="38" t="s">
        <v>303</v>
      </c>
      <c r="AE43" s="38">
        <v>0</v>
      </c>
      <c r="AH43" s="38">
        <v>0</v>
      </c>
      <c r="AI43" s="38">
        <v>0</v>
      </c>
      <c r="AJ43" s="38">
        <v>5105</v>
      </c>
      <c r="AK43" s="38">
        <v>1</v>
      </c>
      <c r="AL43" s="38" t="s">
        <v>88</v>
      </c>
      <c r="AM43" s="38">
        <v>0</v>
      </c>
      <c r="AN43" s="38">
        <v>0</v>
      </c>
      <c r="AO43" s="38">
        <v>0</v>
      </c>
      <c r="AP43" s="38">
        <v>0</v>
      </c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2400607</v>
      </c>
      <c r="AX43" s="38">
        <v>2345947</v>
      </c>
      <c r="AY43" s="38">
        <v>1736013</v>
      </c>
      <c r="AZ43" s="38">
        <v>63072</v>
      </c>
      <c r="BA43" s="38">
        <v>11.75</v>
      </c>
      <c r="BB43" s="38">
        <v>0</v>
      </c>
      <c r="BC43" s="38">
        <v>0</v>
      </c>
      <c r="BD43" s="38">
        <v>0</v>
      </c>
      <c r="BE43" s="38">
        <v>0</v>
      </c>
      <c r="BF43" s="38">
        <v>1985104</v>
      </c>
      <c r="BG43" s="38">
        <v>0</v>
      </c>
      <c r="BH43" s="38">
        <v>0</v>
      </c>
      <c r="BI43" s="38">
        <v>0</v>
      </c>
      <c r="BJ43" s="38">
        <v>12</v>
      </c>
      <c r="BK43" s="38">
        <v>0</v>
      </c>
      <c r="BL43" s="38">
        <v>0</v>
      </c>
      <c r="BM43" s="38">
        <v>0</v>
      </c>
      <c r="BN43" s="38">
        <v>0</v>
      </c>
      <c r="BO43" s="38">
        <v>0</v>
      </c>
      <c r="BP43" s="38">
        <v>0</v>
      </c>
      <c r="BQ43" s="38">
        <v>5393</v>
      </c>
      <c r="BR43" s="38">
        <v>1</v>
      </c>
      <c r="BS43" s="38">
        <v>0</v>
      </c>
      <c r="BT43" s="38">
        <v>0</v>
      </c>
      <c r="BU43" s="38">
        <v>0</v>
      </c>
      <c r="BV43" s="38">
        <v>0</v>
      </c>
      <c r="BW43" s="38">
        <v>0</v>
      </c>
      <c r="BX43" s="38">
        <v>0</v>
      </c>
      <c r="BY43" s="38">
        <v>0</v>
      </c>
      <c r="BZ43" s="38">
        <v>0</v>
      </c>
      <c r="CA43" s="38">
        <v>0</v>
      </c>
      <c r="CB43" s="38">
        <v>0</v>
      </c>
      <c r="CC43" s="38">
        <v>0</v>
      </c>
      <c r="CD43" s="38">
        <v>0</v>
      </c>
      <c r="CE43" s="38">
        <v>0</v>
      </c>
      <c r="CF43" s="38">
        <v>0</v>
      </c>
      <c r="CG43" s="38">
        <v>0</v>
      </c>
      <c r="CH43" s="38">
        <v>54660</v>
      </c>
      <c r="CI43" s="38">
        <v>0</v>
      </c>
      <c r="CJ43" s="38">
        <v>4</v>
      </c>
      <c r="CK43" s="38">
        <v>0</v>
      </c>
      <c r="CL43" s="38">
        <v>0</v>
      </c>
      <c r="CN43" s="38">
        <v>0</v>
      </c>
      <c r="CO43" s="38">
        <v>1</v>
      </c>
      <c r="CP43" s="38">
        <v>0</v>
      </c>
      <c r="CQ43" s="38">
        <v>0.16700000000000001</v>
      </c>
      <c r="CR43" s="38">
        <v>243.13</v>
      </c>
      <c r="CS43" s="38">
        <v>0</v>
      </c>
      <c r="CT43" s="38">
        <v>0</v>
      </c>
      <c r="CU43" s="38">
        <v>0</v>
      </c>
      <c r="CV43" s="38">
        <v>0</v>
      </c>
      <c r="CW43" s="38">
        <v>0</v>
      </c>
      <c r="CX43" s="38">
        <v>0</v>
      </c>
      <c r="CY43" s="38">
        <v>0</v>
      </c>
      <c r="CZ43" s="38">
        <v>0</v>
      </c>
      <c r="DA43" s="38">
        <v>1</v>
      </c>
      <c r="DB43" s="38">
        <v>1601448</v>
      </c>
      <c r="DC43" s="38">
        <v>0</v>
      </c>
      <c r="DD43" s="38">
        <v>0</v>
      </c>
      <c r="DE43" s="38">
        <v>336139</v>
      </c>
      <c r="DF43" s="38">
        <v>336139</v>
      </c>
      <c r="DG43" s="38">
        <v>256.83</v>
      </c>
      <c r="DH43" s="38">
        <v>0</v>
      </c>
      <c r="DI43" s="38">
        <v>0</v>
      </c>
      <c r="DK43" s="38">
        <v>5393</v>
      </c>
      <c r="DL43" s="38">
        <v>0</v>
      </c>
      <c r="DM43" s="38">
        <v>102060</v>
      </c>
      <c r="DN43" s="38">
        <v>0</v>
      </c>
      <c r="DO43" s="38">
        <v>0</v>
      </c>
      <c r="DP43" s="38">
        <v>0</v>
      </c>
      <c r="DQ43" s="38">
        <v>0</v>
      </c>
      <c r="DR43" s="38">
        <v>0</v>
      </c>
      <c r="DS43" s="38">
        <v>0</v>
      </c>
      <c r="DT43" s="38">
        <v>0</v>
      </c>
      <c r="DU43" s="38">
        <v>0</v>
      </c>
      <c r="DV43" s="38">
        <v>0</v>
      </c>
      <c r="DW43" s="38">
        <v>0</v>
      </c>
      <c r="DX43" s="38">
        <v>0</v>
      </c>
      <c r="DY43" s="38">
        <v>0</v>
      </c>
      <c r="DZ43" s="38">
        <v>0</v>
      </c>
      <c r="EA43" s="38">
        <v>0</v>
      </c>
      <c r="EB43" s="38">
        <v>0</v>
      </c>
      <c r="EC43" s="38">
        <v>0</v>
      </c>
      <c r="ED43" s="38">
        <v>0</v>
      </c>
      <c r="EE43" s="38">
        <v>0</v>
      </c>
      <c r="EF43" s="38">
        <v>0</v>
      </c>
      <c r="EG43" s="38">
        <v>0</v>
      </c>
      <c r="EH43" s="38">
        <v>102060</v>
      </c>
      <c r="EI43" s="38">
        <v>0</v>
      </c>
      <c r="EJ43" s="38">
        <v>0</v>
      </c>
      <c r="EK43" s="38">
        <v>2.9470000000000001</v>
      </c>
      <c r="EL43" s="38">
        <v>0</v>
      </c>
      <c r="EM43" s="38">
        <v>0</v>
      </c>
      <c r="EN43" s="38">
        <v>1.351</v>
      </c>
      <c r="EO43" s="38">
        <v>0</v>
      </c>
      <c r="EP43" s="38">
        <v>0</v>
      </c>
      <c r="EQ43" s="38">
        <v>4.298</v>
      </c>
      <c r="ER43" s="38">
        <v>0</v>
      </c>
      <c r="ES43" s="38">
        <v>15.596</v>
      </c>
      <c r="ET43" s="38">
        <v>5917</v>
      </c>
      <c r="EU43" s="38">
        <v>63072</v>
      </c>
      <c r="EV43" s="38">
        <v>0</v>
      </c>
      <c r="EW43" s="38">
        <v>0</v>
      </c>
      <c r="EX43" s="38">
        <v>0</v>
      </c>
      <c r="EZ43" s="38">
        <v>1976575</v>
      </c>
      <c r="FA43" s="38">
        <v>0</v>
      </c>
      <c r="FB43" s="38">
        <v>2039647</v>
      </c>
      <c r="FC43" s="38">
        <v>0.97325799999999996</v>
      </c>
      <c r="FD43" s="38">
        <v>0</v>
      </c>
      <c r="FE43" s="38">
        <v>300679</v>
      </c>
      <c r="FF43" s="38">
        <v>68693</v>
      </c>
      <c r="FG43" s="38">
        <v>6.0937999999999999E-2</v>
      </c>
      <c r="FH43" s="38">
        <v>5.5286000000000002E-2</v>
      </c>
      <c r="FI43" s="38">
        <v>0</v>
      </c>
      <c r="FJ43" s="38">
        <v>0</v>
      </c>
      <c r="FK43" s="38">
        <v>388.88799999999998</v>
      </c>
      <c r="FL43" s="38">
        <v>2463679</v>
      </c>
      <c r="FM43" s="38">
        <v>0</v>
      </c>
      <c r="FN43" s="38">
        <v>0</v>
      </c>
      <c r="FO43" s="38">
        <v>0</v>
      </c>
      <c r="FP43" s="38">
        <v>0</v>
      </c>
      <c r="FQ43" s="38">
        <v>0</v>
      </c>
      <c r="FR43" s="38">
        <v>0</v>
      </c>
      <c r="FS43" s="38">
        <v>0</v>
      </c>
      <c r="FT43" s="38">
        <v>0</v>
      </c>
      <c r="FU43" s="38">
        <v>0</v>
      </c>
      <c r="FV43" s="38">
        <v>0</v>
      </c>
      <c r="FW43" s="38">
        <v>0</v>
      </c>
      <c r="FX43" s="38">
        <v>0</v>
      </c>
      <c r="FY43" s="38">
        <v>0</v>
      </c>
      <c r="FZ43" s="38">
        <v>0</v>
      </c>
      <c r="GA43" s="38">
        <v>0</v>
      </c>
      <c r="GB43" s="38">
        <v>0</v>
      </c>
      <c r="GC43" s="38">
        <v>0</v>
      </c>
      <c r="GD43" s="38">
        <v>0</v>
      </c>
      <c r="GF43" s="38">
        <v>0</v>
      </c>
      <c r="GG43" s="38">
        <v>0</v>
      </c>
      <c r="GH43" s="38">
        <v>0</v>
      </c>
      <c r="GI43" s="38">
        <v>0</v>
      </c>
      <c r="GJ43" s="38">
        <v>0</v>
      </c>
      <c r="GK43" s="38">
        <v>4972</v>
      </c>
      <c r="GL43" s="38">
        <v>6719</v>
      </c>
      <c r="GM43" s="38">
        <v>0</v>
      </c>
      <c r="GN43" s="38">
        <v>0</v>
      </c>
      <c r="GO43" s="38">
        <v>0</v>
      </c>
      <c r="GP43" s="38">
        <v>2409019</v>
      </c>
      <c r="GQ43" s="38">
        <v>2409019</v>
      </c>
      <c r="GR43" s="38">
        <v>0</v>
      </c>
      <c r="GS43" s="38">
        <v>0</v>
      </c>
      <c r="GT43" s="38">
        <v>0</v>
      </c>
      <c r="HB43" s="38">
        <v>261892303</v>
      </c>
      <c r="HC43" s="38">
        <v>5.0736000000000003E-2</v>
      </c>
      <c r="HD43" s="38">
        <v>48743</v>
      </c>
      <c r="HE43" s="38">
        <v>0</v>
      </c>
      <c r="HF43" s="38">
        <v>0</v>
      </c>
      <c r="HG43" s="38">
        <v>0</v>
      </c>
      <c r="HH43" s="38">
        <v>0</v>
      </c>
      <c r="HI43" s="38">
        <v>0</v>
      </c>
      <c r="HJ43" s="38">
        <v>0</v>
      </c>
      <c r="HK43" s="38">
        <v>0</v>
      </c>
      <c r="HL43" s="38">
        <v>0</v>
      </c>
      <c r="HM43" s="38">
        <v>0</v>
      </c>
      <c r="HN43" s="38">
        <v>0</v>
      </c>
      <c r="HO43" s="38">
        <v>0</v>
      </c>
      <c r="HP43" s="38">
        <v>0</v>
      </c>
      <c r="HQ43" s="38">
        <v>0</v>
      </c>
      <c r="HR43" s="38">
        <v>0</v>
      </c>
      <c r="HS43" s="38">
        <v>0</v>
      </c>
      <c r="HT43" s="38">
        <v>0</v>
      </c>
      <c r="HU43" s="38">
        <v>0</v>
      </c>
      <c r="HV43" s="38">
        <v>0</v>
      </c>
      <c r="HW43" s="38">
        <v>0</v>
      </c>
      <c r="HX43" s="38">
        <v>0</v>
      </c>
      <c r="HY43" s="38">
        <v>0</v>
      </c>
      <c r="HZ43" s="38">
        <v>0</v>
      </c>
      <c r="IA43" s="38">
        <v>0</v>
      </c>
      <c r="IB43" s="38">
        <v>0</v>
      </c>
      <c r="IC43" s="38">
        <v>0</v>
      </c>
      <c r="ID43" s="38">
        <v>0</v>
      </c>
      <c r="IE43" s="38">
        <v>0</v>
      </c>
      <c r="IF43" s="38">
        <v>0</v>
      </c>
      <c r="IG43" s="38">
        <v>0</v>
      </c>
      <c r="IH43" s="38">
        <v>122</v>
      </c>
      <c r="II43" s="38">
        <v>0</v>
      </c>
      <c r="IJ43" s="38">
        <v>0</v>
      </c>
      <c r="IK43" s="38">
        <v>0</v>
      </c>
      <c r="IL43" s="38">
        <v>0</v>
      </c>
      <c r="IM43" s="38">
        <v>0</v>
      </c>
      <c r="IN43" s="38">
        <v>0</v>
      </c>
      <c r="IO43" s="38">
        <v>0</v>
      </c>
      <c r="IP43" s="38">
        <v>0</v>
      </c>
      <c r="IQ43" s="38">
        <v>0</v>
      </c>
      <c r="IR43" s="38">
        <v>0</v>
      </c>
      <c r="IS43" s="38">
        <v>0</v>
      </c>
      <c r="IT43" s="38">
        <v>0</v>
      </c>
      <c r="IU43" s="38">
        <v>0</v>
      </c>
      <c r="IV43" s="38">
        <v>0</v>
      </c>
      <c r="IW43" s="38">
        <v>0</v>
      </c>
      <c r="IX43" s="38">
        <v>0</v>
      </c>
      <c r="IY43" s="38">
        <v>0</v>
      </c>
      <c r="IZ43" s="38">
        <v>0</v>
      </c>
      <c r="JA43" s="38">
        <v>0</v>
      </c>
    </row>
    <row r="44" spans="1:261" x14ac:dyDescent="0.2">
      <c r="A44" s="38">
        <v>161802</v>
      </c>
      <c r="B44" s="38">
        <v>27549</v>
      </c>
      <c r="C44" s="38">
        <v>35</v>
      </c>
      <c r="D44" s="38">
        <v>2020</v>
      </c>
      <c r="E44" s="38">
        <v>5393</v>
      </c>
      <c r="F44" s="38">
        <v>0</v>
      </c>
      <c r="G44" s="38">
        <v>759.053</v>
      </c>
      <c r="H44" s="38">
        <v>693.41600000000005</v>
      </c>
      <c r="I44" s="38">
        <v>693.41600000000005</v>
      </c>
      <c r="J44" s="38">
        <v>759.053</v>
      </c>
      <c r="K44" s="38">
        <v>0</v>
      </c>
      <c r="L44" s="38">
        <v>6544</v>
      </c>
      <c r="M44" s="38">
        <v>0</v>
      </c>
      <c r="N44" s="38">
        <v>0</v>
      </c>
      <c r="P44" s="38">
        <v>750.00800000000004</v>
      </c>
      <c r="Q44" s="38">
        <v>0</v>
      </c>
      <c r="R44" s="38">
        <v>194407</v>
      </c>
      <c r="S44" s="38">
        <v>259.20699999999999</v>
      </c>
      <c r="U44" s="38">
        <v>126018</v>
      </c>
      <c r="V44" s="38">
        <v>71.462999999999994</v>
      </c>
      <c r="W44" s="38">
        <v>46765</v>
      </c>
      <c r="X44" s="38">
        <v>46765</v>
      </c>
      <c r="Z44" s="38">
        <v>0</v>
      </c>
      <c r="AA44" s="38">
        <v>1</v>
      </c>
      <c r="AB44" s="38">
        <v>1</v>
      </c>
      <c r="AC44" s="38">
        <v>0</v>
      </c>
      <c r="AD44" s="38" t="s">
        <v>303</v>
      </c>
      <c r="AE44" s="38">
        <v>0</v>
      </c>
      <c r="AH44" s="38">
        <v>0</v>
      </c>
      <c r="AI44" s="38">
        <v>0</v>
      </c>
      <c r="AJ44" s="38">
        <v>5105</v>
      </c>
      <c r="AK44" s="38">
        <v>1</v>
      </c>
      <c r="AL44" s="38" t="s">
        <v>347</v>
      </c>
      <c r="AM44" s="38">
        <v>0</v>
      </c>
      <c r="AN44" s="38">
        <v>0</v>
      </c>
      <c r="AO44" s="38">
        <v>0</v>
      </c>
      <c r="AP44" s="38">
        <v>0</v>
      </c>
      <c r="AQ44" s="38">
        <v>0</v>
      </c>
      <c r="AR44" s="38">
        <v>0</v>
      </c>
      <c r="AS44" s="38">
        <v>0</v>
      </c>
      <c r="AT44" s="38">
        <v>0</v>
      </c>
      <c r="AU44" s="38">
        <v>0</v>
      </c>
      <c r="AV44" s="38">
        <v>0</v>
      </c>
      <c r="AW44" s="38">
        <v>7768756</v>
      </c>
      <c r="AX44" s="38">
        <v>7575064</v>
      </c>
      <c r="AY44" s="38">
        <v>5465399</v>
      </c>
      <c r="AZ44" s="38">
        <v>239521</v>
      </c>
      <c r="BA44" s="38">
        <v>0</v>
      </c>
      <c r="BB44" s="38">
        <v>0</v>
      </c>
      <c r="BC44" s="38">
        <v>0</v>
      </c>
      <c r="BD44" s="38">
        <v>0</v>
      </c>
      <c r="BE44" s="38">
        <v>0</v>
      </c>
      <c r="BF44" s="38">
        <v>6402275</v>
      </c>
      <c r="BG44" s="38">
        <v>0</v>
      </c>
      <c r="BH44" s="38">
        <v>164.05</v>
      </c>
      <c r="BI44" s="38">
        <v>45114</v>
      </c>
      <c r="BJ44" s="38">
        <v>12</v>
      </c>
      <c r="BK44" s="38">
        <v>0</v>
      </c>
      <c r="BL44" s="38">
        <v>0</v>
      </c>
      <c r="BM44" s="38">
        <v>0</v>
      </c>
      <c r="BN44" s="38">
        <v>0</v>
      </c>
      <c r="BO44" s="38">
        <v>0</v>
      </c>
      <c r="BP44" s="38">
        <v>0</v>
      </c>
      <c r="BQ44" s="38">
        <v>5393</v>
      </c>
      <c r="BR44" s="38">
        <v>1</v>
      </c>
      <c r="BS44" s="38">
        <v>0</v>
      </c>
      <c r="BT44" s="38">
        <v>0</v>
      </c>
      <c r="BU44" s="38">
        <v>0</v>
      </c>
      <c r="BV44" s="38">
        <v>0</v>
      </c>
      <c r="BW44" s="38">
        <v>0</v>
      </c>
      <c r="BX44" s="38">
        <v>0</v>
      </c>
      <c r="BY44" s="38">
        <v>0</v>
      </c>
      <c r="BZ44" s="38">
        <v>0</v>
      </c>
      <c r="CA44" s="38">
        <v>0</v>
      </c>
      <c r="CB44" s="38">
        <v>0</v>
      </c>
      <c r="CC44" s="38">
        <v>0</v>
      </c>
      <c r="CD44" s="38">
        <v>0</v>
      </c>
      <c r="CE44" s="38">
        <v>0</v>
      </c>
      <c r="CF44" s="38">
        <v>0</v>
      </c>
      <c r="CG44" s="38">
        <v>0</v>
      </c>
      <c r="CH44" s="38">
        <v>148578</v>
      </c>
      <c r="CI44" s="38">
        <v>0</v>
      </c>
      <c r="CJ44" s="38">
        <v>4</v>
      </c>
      <c r="CK44" s="38">
        <v>0</v>
      </c>
      <c r="CL44" s="38">
        <v>0</v>
      </c>
      <c r="CN44" s="38">
        <v>0</v>
      </c>
      <c r="CO44" s="38">
        <v>1</v>
      </c>
      <c r="CP44" s="38">
        <v>0</v>
      </c>
      <c r="CQ44" s="38">
        <v>0</v>
      </c>
      <c r="CR44" s="38">
        <v>748.68499999999995</v>
      </c>
      <c r="CS44" s="38">
        <v>0</v>
      </c>
      <c r="CT44" s="38">
        <v>0</v>
      </c>
      <c r="CU44" s="38">
        <v>0</v>
      </c>
      <c r="CV44" s="38">
        <v>0</v>
      </c>
      <c r="CW44" s="38">
        <v>0</v>
      </c>
      <c r="CX44" s="38">
        <v>0</v>
      </c>
      <c r="CY44" s="38">
        <v>0</v>
      </c>
      <c r="CZ44" s="38">
        <v>0</v>
      </c>
      <c r="DA44" s="38">
        <v>1</v>
      </c>
      <c r="DB44" s="38">
        <v>4537714</v>
      </c>
      <c r="DC44" s="38">
        <v>0</v>
      </c>
      <c r="DD44" s="38">
        <v>0</v>
      </c>
      <c r="DE44" s="38">
        <v>823013</v>
      </c>
      <c r="DF44" s="38">
        <v>823013</v>
      </c>
      <c r="DG44" s="38">
        <v>628.83000000000004</v>
      </c>
      <c r="DH44" s="38">
        <v>0</v>
      </c>
      <c r="DI44" s="38">
        <v>0</v>
      </c>
      <c r="DK44" s="38">
        <v>5393</v>
      </c>
      <c r="DL44" s="38">
        <v>0</v>
      </c>
      <c r="DM44" s="38">
        <v>700510</v>
      </c>
      <c r="DN44" s="38">
        <v>0</v>
      </c>
      <c r="DO44" s="38">
        <v>0</v>
      </c>
      <c r="DP44" s="38">
        <v>0</v>
      </c>
      <c r="DQ44" s="38">
        <v>0</v>
      </c>
      <c r="DR44" s="38">
        <v>0</v>
      </c>
      <c r="DS44" s="38">
        <v>0</v>
      </c>
      <c r="DT44" s="38">
        <v>0</v>
      </c>
      <c r="DU44" s="38">
        <v>0</v>
      </c>
      <c r="DV44" s="38">
        <v>0</v>
      </c>
      <c r="DW44" s="38">
        <v>0</v>
      </c>
      <c r="DX44" s="38">
        <v>0</v>
      </c>
      <c r="DY44" s="38">
        <v>0</v>
      </c>
      <c r="DZ44" s="38">
        <v>0</v>
      </c>
      <c r="EA44" s="38">
        <v>0</v>
      </c>
      <c r="EB44" s="38">
        <v>0</v>
      </c>
      <c r="EC44" s="38">
        <v>60.131999999999998</v>
      </c>
      <c r="ED44" s="38">
        <v>432854</v>
      </c>
      <c r="EE44" s="38">
        <v>0</v>
      </c>
      <c r="EF44" s="38">
        <v>0</v>
      </c>
      <c r="EG44" s="38">
        <v>0</v>
      </c>
      <c r="EH44" s="38">
        <v>267656</v>
      </c>
      <c r="EI44" s="38">
        <v>0</v>
      </c>
      <c r="EJ44" s="38">
        <v>0</v>
      </c>
      <c r="EK44" s="38">
        <v>9.6820000000000004</v>
      </c>
      <c r="EL44" s="38">
        <v>0</v>
      </c>
      <c r="EM44" s="38">
        <v>0.90500000000000003</v>
      </c>
      <c r="EN44" s="38">
        <v>1.8280000000000001</v>
      </c>
      <c r="EO44" s="38">
        <v>0</v>
      </c>
      <c r="EP44" s="38">
        <v>0</v>
      </c>
      <c r="EQ44" s="38">
        <v>12.414999999999999</v>
      </c>
      <c r="ER44" s="38">
        <v>0</v>
      </c>
      <c r="ES44" s="38">
        <v>40.901000000000003</v>
      </c>
      <c r="ET44" s="38">
        <v>0</v>
      </c>
      <c r="EU44" s="38">
        <v>239521</v>
      </c>
      <c r="EV44" s="38">
        <v>0</v>
      </c>
      <c r="EW44" s="38">
        <v>0</v>
      </c>
      <c r="EX44" s="38">
        <v>0</v>
      </c>
      <c r="EZ44" s="38">
        <v>6383779</v>
      </c>
      <c r="FA44" s="38">
        <v>0</v>
      </c>
      <c r="FB44" s="38">
        <v>6623300</v>
      </c>
      <c r="FC44" s="38">
        <v>0.97325799999999996</v>
      </c>
      <c r="FD44" s="38">
        <v>0</v>
      </c>
      <c r="FE44" s="38">
        <v>969739</v>
      </c>
      <c r="FF44" s="38">
        <v>221546</v>
      </c>
      <c r="FG44" s="38">
        <v>6.0937999999999999E-2</v>
      </c>
      <c r="FH44" s="38">
        <v>5.5286000000000002E-2</v>
      </c>
      <c r="FI44" s="38">
        <v>0</v>
      </c>
      <c r="FJ44" s="38">
        <v>0</v>
      </c>
      <c r="FK44" s="38">
        <v>1254.2249999999999</v>
      </c>
      <c r="FL44" s="38">
        <v>7963163</v>
      </c>
      <c r="FM44" s="38">
        <v>0</v>
      </c>
      <c r="FN44" s="38">
        <v>0</v>
      </c>
      <c r="FO44" s="38">
        <v>0</v>
      </c>
      <c r="FP44" s="38">
        <v>0</v>
      </c>
      <c r="FQ44" s="38">
        <v>0</v>
      </c>
      <c r="FR44" s="38">
        <v>0</v>
      </c>
      <c r="FS44" s="38">
        <v>0</v>
      </c>
      <c r="FT44" s="38">
        <v>0</v>
      </c>
      <c r="FU44" s="38">
        <v>0</v>
      </c>
      <c r="FV44" s="38">
        <v>0</v>
      </c>
      <c r="FW44" s="38">
        <v>0</v>
      </c>
      <c r="FX44" s="38">
        <v>0</v>
      </c>
      <c r="FY44" s="38">
        <v>0</v>
      </c>
      <c r="FZ44" s="38">
        <v>0</v>
      </c>
      <c r="GA44" s="38">
        <v>0</v>
      </c>
      <c r="GB44" s="38">
        <v>470184</v>
      </c>
      <c r="GC44" s="38">
        <v>470184</v>
      </c>
      <c r="GD44" s="38">
        <v>53.222000000000001</v>
      </c>
      <c r="GF44" s="38">
        <v>0</v>
      </c>
      <c r="GG44" s="38">
        <v>0</v>
      </c>
      <c r="GH44" s="38">
        <v>0</v>
      </c>
      <c r="GI44" s="38">
        <v>0</v>
      </c>
      <c r="GJ44" s="38">
        <v>0</v>
      </c>
      <c r="GK44" s="38">
        <v>5181</v>
      </c>
      <c r="GL44" s="38">
        <v>11424</v>
      </c>
      <c r="GM44" s="38">
        <v>0</v>
      </c>
      <c r="GN44" s="38">
        <v>0</v>
      </c>
      <c r="GO44" s="38">
        <v>0</v>
      </c>
      <c r="GP44" s="38">
        <v>7814585</v>
      </c>
      <c r="GQ44" s="38">
        <v>7814585</v>
      </c>
      <c r="GR44" s="38">
        <v>0</v>
      </c>
      <c r="GS44" s="38">
        <v>0</v>
      </c>
      <c r="GT44" s="38">
        <v>0</v>
      </c>
      <c r="HB44" s="38">
        <v>261892303</v>
      </c>
      <c r="HC44" s="38">
        <v>5.0736000000000003E-2</v>
      </c>
      <c r="HD44" s="38">
        <v>148578</v>
      </c>
      <c r="HE44" s="38">
        <v>0</v>
      </c>
      <c r="HF44" s="38">
        <v>0</v>
      </c>
      <c r="HG44" s="38">
        <v>0</v>
      </c>
      <c r="HH44" s="38">
        <v>0</v>
      </c>
      <c r="HI44" s="38">
        <v>0</v>
      </c>
      <c r="HJ44" s="38">
        <v>0</v>
      </c>
      <c r="HK44" s="38">
        <v>0</v>
      </c>
      <c r="HL44" s="38">
        <v>0</v>
      </c>
      <c r="HM44" s="38">
        <v>0</v>
      </c>
      <c r="HN44" s="38">
        <v>0</v>
      </c>
      <c r="HO44" s="38">
        <v>0</v>
      </c>
      <c r="HP44" s="38">
        <v>0</v>
      </c>
      <c r="HQ44" s="38">
        <v>0</v>
      </c>
      <c r="HR44" s="38">
        <v>0</v>
      </c>
      <c r="HS44" s="38">
        <v>0</v>
      </c>
      <c r="HT44" s="38">
        <v>0</v>
      </c>
      <c r="HU44" s="38">
        <v>0</v>
      </c>
      <c r="HV44" s="38">
        <v>0</v>
      </c>
      <c r="HW44" s="38">
        <v>0</v>
      </c>
      <c r="HX44" s="38">
        <v>0</v>
      </c>
      <c r="HY44" s="38">
        <v>0</v>
      </c>
      <c r="HZ44" s="38">
        <v>0</v>
      </c>
      <c r="IA44" s="38">
        <v>0</v>
      </c>
      <c r="IB44" s="38">
        <v>0</v>
      </c>
      <c r="IC44" s="38">
        <v>0</v>
      </c>
      <c r="ID44" s="38">
        <v>0</v>
      </c>
      <c r="IE44" s="38">
        <v>0</v>
      </c>
      <c r="IF44" s="38">
        <v>0</v>
      </c>
      <c r="IG44" s="38">
        <v>0</v>
      </c>
      <c r="IH44" s="38">
        <v>219</v>
      </c>
      <c r="II44" s="38">
        <v>0</v>
      </c>
      <c r="IJ44" s="38">
        <v>0</v>
      </c>
      <c r="IK44" s="38">
        <v>0</v>
      </c>
      <c r="IL44" s="38">
        <v>0</v>
      </c>
      <c r="IM44" s="38">
        <v>0</v>
      </c>
      <c r="IN44" s="38">
        <v>0</v>
      </c>
      <c r="IO44" s="38">
        <v>0</v>
      </c>
      <c r="IP44" s="38">
        <v>0</v>
      </c>
      <c r="IQ44" s="38">
        <v>0</v>
      </c>
      <c r="IR44" s="38">
        <v>0</v>
      </c>
      <c r="IS44" s="38">
        <v>0</v>
      </c>
      <c r="IT44" s="38">
        <v>0</v>
      </c>
      <c r="IU44" s="38">
        <v>0</v>
      </c>
      <c r="IV44" s="38">
        <v>0</v>
      </c>
      <c r="IW44" s="38">
        <v>0</v>
      </c>
      <c r="IX44" s="38">
        <v>0</v>
      </c>
      <c r="IY44" s="38">
        <v>0</v>
      </c>
      <c r="IZ44" s="38">
        <v>0</v>
      </c>
      <c r="JA44" s="38">
        <v>0</v>
      </c>
    </row>
    <row r="45" spans="1:261" x14ac:dyDescent="0.2">
      <c r="A45" s="38">
        <v>165802</v>
      </c>
      <c r="B45" s="38">
        <v>27549</v>
      </c>
      <c r="C45" s="38">
        <v>35</v>
      </c>
      <c r="D45" s="38">
        <v>2020</v>
      </c>
      <c r="E45" s="38">
        <v>5393</v>
      </c>
      <c r="F45" s="38">
        <v>0</v>
      </c>
      <c r="G45" s="38">
        <v>361.70800000000003</v>
      </c>
      <c r="H45" s="38">
        <v>359.58100000000002</v>
      </c>
      <c r="I45" s="38">
        <v>359.58100000000002</v>
      </c>
      <c r="J45" s="38">
        <v>361.70800000000003</v>
      </c>
      <c r="K45" s="38">
        <v>0</v>
      </c>
      <c r="L45" s="38">
        <v>6544</v>
      </c>
      <c r="M45" s="38">
        <v>0</v>
      </c>
      <c r="N45" s="38">
        <v>0</v>
      </c>
      <c r="P45" s="38">
        <v>390.34699999999998</v>
      </c>
      <c r="Q45" s="38">
        <v>0</v>
      </c>
      <c r="R45" s="38">
        <v>101181</v>
      </c>
      <c r="S45" s="38">
        <v>259.20699999999999</v>
      </c>
      <c r="U45" s="38">
        <v>65587</v>
      </c>
      <c r="V45" s="38">
        <v>17.012</v>
      </c>
      <c r="W45" s="38">
        <v>11133</v>
      </c>
      <c r="X45" s="38">
        <v>11133</v>
      </c>
      <c r="Z45" s="38">
        <v>0</v>
      </c>
      <c r="AA45" s="38">
        <v>1</v>
      </c>
      <c r="AB45" s="38">
        <v>1</v>
      </c>
      <c r="AC45" s="38">
        <v>0</v>
      </c>
      <c r="AD45" s="38" t="s">
        <v>303</v>
      </c>
      <c r="AE45" s="38">
        <v>0</v>
      </c>
      <c r="AH45" s="38">
        <v>0</v>
      </c>
      <c r="AI45" s="38">
        <v>0</v>
      </c>
      <c r="AJ45" s="38">
        <v>5105</v>
      </c>
      <c r="AK45" s="38">
        <v>1</v>
      </c>
      <c r="AL45" s="38" t="s">
        <v>89</v>
      </c>
      <c r="AM45" s="38">
        <v>0</v>
      </c>
      <c r="AN45" s="38">
        <v>0</v>
      </c>
      <c r="AO45" s="38">
        <v>0</v>
      </c>
      <c r="AP45" s="38">
        <v>0</v>
      </c>
      <c r="AQ45" s="38">
        <v>0</v>
      </c>
      <c r="AR45" s="38">
        <v>0</v>
      </c>
      <c r="AS45" s="38">
        <v>0</v>
      </c>
      <c r="AT45" s="38">
        <v>0</v>
      </c>
      <c r="AU45" s="38">
        <v>0</v>
      </c>
      <c r="AV45" s="38">
        <v>0</v>
      </c>
      <c r="AW45" s="38">
        <v>3180717</v>
      </c>
      <c r="AX45" s="38">
        <v>3104416</v>
      </c>
      <c r="AY45" s="38">
        <v>2247229</v>
      </c>
      <c r="AZ45" s="38">
        <v>101181</v>
      </c>
      <c r="BA45" s="38">
        <v>11</v>
      </c>
      <c r="BB45" s="38">
        <v>14202</v>
      </c>
      <c r="BC45" s="38">
        <v>14202</v>
      </c>
      <c r="BD45" s="38">
        <v>18.085000000000001</v>
      </c>
      <c r="BE45" s="38">
        <v>0</v>
      </c>
      <c r="BF45" s="38">
        <v>2641507</v>
      </c>
      <c r="BG45" s="38">
        <v>0</v>
      </c>
      <c r="BH45" s="38">
        <v>0</v>
      </c>
      <c r="BI45" s="38">
        <v>0</v>
      </c>
      <c r="BJ45" s="38">
        <v>12</v>
      </c>
      <c r="BK45" s="38">
        <v>0</v>
      </c>
      <c r="BL45" s="38">
        <v>0</v>
      </c>
      <c r="BM45" s="38">
        <v>0</v>
      </c>
      <c r="BN45" s="38">
        <v>0</v>
      </c>
      <c r="BO45" s="38">
        <v>0</v>
      </c>
      <c r="BP45" s="38">
        <v>0</v>
      </c>
      <c r="BQ45" s="38">
        <v>5393</v>
      </c>
      <c r="BR45" s="38">
        <v>1</v>
      </c>
      <c r="BS45" s="38">
        <v>0</v>
      </c>
      <c r="BT45" s="38">
        <v>0</v>
      </c>
      <c r="BU45" s="38">
        <v>0</v>
      </c>
      <c r="BV45" s="38">
        <v>0</v>
      </c>
      <c r="BW45" s="38">
        <v>0</v>
      </c>
      <c r="BX45" s="38">
        <v>0</v>
      </c>
      <c r="BY45" s="38">
        <v>0</v>
      </c>
      <c r="BZ45" s="38">
        <v>0</v>
      </c>
      <c r="CA45" s="38">
        <v>0</v>
      </c>
      <c r="CB45" s="38">
        <v>0</v>
      </c>
      <c r="CC45" s="38">
        <v>0</v>
      </c>
      <c r="CD45" s="38">
        <v>0</v>
      </c>
      <c r="CE45" s="38">
        <v>0</v>
      </c>
      <c r="CF45" s="38">
        <v>0</v>
      </c>
      <c r="CG45" s="38">
        <v>0</v>
      </c>
      <c r="CH45" s="38">
        <v>76301</v>
      </c>
      <c r="CI45" s="38">
        <v>0</v>
      </c>
      <c r="CJ45" s="38">
        <v>4</v>
      </c>
      <c r="CK45" s="38">
        <v>0</v>
      </c>
      <c r="CL45" s="38">
        <v>0</v>
      </c>
      <c r="CN45" s="38">
        <v>0</v>
      </c>
      <c r="CO45" s="38">
        <v>1</v>
      </c>
      <c r="CP45" s="38">
        <v>0</v>
      </c>
      <c r="CQ45" s="38">
        <v>0</v>
      </c>
      <c r="CR45" s="38">
        <v>390.66199999999998</v>
      </c>
      <c r="CS45" s="38">
        <v>0</v>
      </c>
      <c r="CT45" s="38">
        <v>0</v>
      </c>
      <c r="CU45" s="38">
        <v>0</v>
      </c>
      <c r="CV45" s="38">
        <v>0</v>
      </c>
      <c r="CW45" s="38">
        <v>0</v>
      </c>
      <c r="CX45" s="38">
        <v>0</v>
      </c>
      <c r="CY45" s="38">
        <v>0</v>
      </c>
      <c r="CZ45" s="38">
        <v>0</v>
      </c>
      <c r="DA45" s="38">
        <v>1</v>
      </c>
      <c r="DB45" s="38">
        <v>2353098</v>
      </c>
      <c r="DC45" s="38">
        <v>0</v>
      </c>
      <c r="DD45" s="38">
        <v>0</v>
      </c>
      <c r="DE45" s="38">
        <v>279651</v>
      </c>
      <c r="DF45" s="38">
        <v>279651</v>
      </c>
      <c r="DG45" s="38">
        <v>213.67</v>
      </c>
      <c r="DH45" s="38">
        <v>0</v>
      </c>
      <c r="DI45" s="38">
        <v>0</v>
      </c>
      <c r="DK45" s="38">
        <v>5393</v>
      </c>
      <c r="DL45" s="38">
        <v>0</v>
      </c>
      <c r="DM45" s="38">
        <v>56002</v>
      </c>
      <c r="DN45" s="38">
        <v>0</v>
      </c>
      <c r="DO45" s="38">
        <v>0</v>
      </c>
      <c r="DP45" s="38">
        <v>0</v>
      </c>
      <c r="DQ45" s="38">
        <v>0</v>
      </c>
      <c r="DR45" s="38">
        <v>0</v>
      </c>
      <c r="DS45" s="38">
        <v>0</v>
      </c>
      <c r="DT45" s="38">
        <v>0</v>
      </c>
      <c r="DU45" s="38">
        <v>0</v>
      </c>
      <c r="DV45" s="38">
        <v>0</v>
      </c>
      <c r="DW45" s="38">
        <v>0</v>
      </c>
      <c r="DX45" s="38">
        <v>0</v>
      </c>
      <c r="DY45" s="38">
        <v>0</v>
      </c>
      <c r="DZ45" s="38">
        <v>0</v>
      </c>
      <c r="EA45" s="38">
        <v>0</v>
      </c>
      <c r="EB45" s="38">
        <v>0</v>
      </c>
      <c r="EC45" s="38">
        <v>1.4970000000000001</v>
      </c>
      <c r="ED45" s="38">
        <v>10776</v>
      </c>
      <c r="EE45" s="38">
        <v>0</v>
      </c>
      <c r="EF45" s="38">
        <v>0</v>
      </c>
      <c r="EG45" s="38">
        <v>0</v>
      </c>
      <c r="EH45" s="38">
        <v>45226</v>
      </c>
      <c r="EI45" s="38">
        <v>0</v>
      </c>
      <c r="EJ45" s="38">
        <v>0</v>
      </c>
      <c r="EK45" s="38">
        <v>1.8620000000000001</v>
      </c>
      <c r="EL45" s="38">
        <v>0</v>
      </c>
      <c r="EM45" s="38">
        <v>0</v>
      </c>
      <c r="EN45" s="38">
        <v>0.26500000000000001</v>
      </c>
      <c r="EO45" s="38">
        <v>0</v>
      </c>
      <c r="EP45" s="38">
        <v>0</v>
      </c>
      <c r="EQ45" s="38">
        <v>2.1269999999999998</v>
      </c>
      <c r="ER45" s="38">
        <v>0</v>
      </c>
      <c r="ES45" s="38">
        <v>6.9109999999999996</v>
      </c>
      <c r="ET45" s="38">
        <v>5500</v>
      </c>
      <c r="EU45" s="38">
        <v>101181</v>
      </c>
      <c r="EV45" s="38">
        <v>0</v>
      </c>
      <c r="EW45" s="38">
        <v>0</v>
      </c>
      <c r="EX45" s="38">
        <v>0</v>
      </c>
      <c r="EZ45" s="38">
        <v>2612905</v>
      </c>
      <c r="FA45" s="38">
        <v>0</v>
      </c>
      <c r="FB45" s="38">
        <v>2714086</v>
      </c>
      <c r="FC45" s="38">
        <v>0.97325799999999996</v>
      </c>
      <c r="FD45" s="38">
        <v>0</v>
      </c>
      <c r="FE45" s="38">
        <v>400103</v>
      </c>
      <c r="FF45" s="38">
        <v>91408</v>
      </c>
      <c r="FG45" s="38">
        <v>6.0937999999999999E-2</v>
      </c>
      <c r="FH45" s="38">
        <v>5.5286000000000002E-2</v>
      </c>
      <c r="FI45" s="38">
        <v>0</v>
      </c>
      <c r="FJ45" s="38">
        <v>0</v>
      </c>
      <c r="FK45" s="38">
        <v>517.47900000000004</v>
      </c>
      <c r="FL45" s="38">
        <v>3281898</v>
      </c>
      <c r="FM45" s="38">
        <v>0</v>
      </c>
      <c r="FN45" s="38">
        <v>0</v>
      </c>
      <c r="FO45" s="38">
        <v>0</v>
      </c>
      <c r="FP45" s="38">
        <v>0</v>
      </c>
      <c r="FQ45" s="38">
        <v>0</v>
      </c>
      <c r="FR45" s="38">
        <v>0</v>
      </c>
      <c r="FS45" s="38">
        <v>0</v>
      </c>
      <c r="FT45" s="38">
        <v>0</v>
      </c>
      <c r="FU45" s="38">
        <v>0</v>
      </c>
      <c r="FV45" s="38">
        <v>0</v>
      </c>
      <c r="FW45" s="38">
        <v>0</v>
      </c>
      <c r="FX45" s="38">
        <v>0</v>
      </c>
      <c r="FY45" s="38">
        <v>0</v>
      </c>
      <c r="FZ45" s="38">
        <v>0</v>
      </c>
      <c r="GA45" s="38">
        <v>0</v>
      </c>
      <c r="GB45" s="38">
        <v>0</v>
      </c>
      <c r="GC45" s="38">
        <v>0</v>
      </c>
      <c r="GD45" s="38">
        <v>0</v>
      </c>
      <c r="GF45" s="38">
        <v>0</v>
      </c>
      <c r="GG45" s="38">
        <v>0</v>
      </c>
      <c r="GH45" s="38">
        <v>0</v>
      </c>
      <c r="GI45" s="38">
        <v>0</v>
      </c>
      <c r="GJ45" s="38">
        <v>0</v>
      </c>
      <c r="GK45" s="38">
        <v>5107</v>
      </c>
      <c r="GL45" s="38">
        <v>15234</v>
      </c>
      <c r="GM45" s="38">
        <v>0</v>
      </c>
      <c r="GN45" s="38">
        <v>0</v>
      </c>
      <c r="GO45" s="38">
        <v>0</v>
      </c>
      <c r="GP45" s="38">
        <v>3205597</v>
      </c>
      <c r="GQ45" s="38">
        <v>3205597</v>
      </c>
      <c r="GR45" s="38">
        <v>0</v>
      </c>
      <c r="GS45" s="38">
        <v>0</v>
      </c>
      <c r="GT45" s="38">
        <v>0</v>
      </c>
      <c r="HB45" s="38">
        <v>261892303</v>
      </c>
      <c r="HC45" s="38">
        <v>5.0736000000000003E-2</v>
      </c>
      <c r="HD45" s="38">
        <v>70801</v>
      </c>
      <c r="HE45" s="38">
        <v>0</v>
      </c>
      <c r="HF45" s="38">
        <v>0</v>
      </c>
      <c r="HG45" s="38">
        <v>0</v>
      </c>
      <c r="HH45" s="38">
        <v>0</v>
      </c>
      <c r="HI45" s="38">
        <v>0</v>
      </c>
      <c r="HJ45" s="38">
        <v>0</v>
      </c>
      <c r="HK45" s="38">
        <v>0</v>
      </c>
      <c r="HL45" s="38">
        <v>0</v>
      </c>
      <c r="HM45" s="38">
        <v>0</v>
      </c>
      <c r="HN45" s="38">
        <v>0</v>
      </c>
      <c r="HO45" s="38">
        <v>0</v>
      </c>
      <c r="HP45" s="38">
        <v>0</v>
      </c>
      <c r="HQ45" s="38">
        <v>0</v>
      </c>
      <c r="HR45" s="38">
        <v>0</v>
      </c>
      <c r="HS45" s="38">
        <v>0</v>
      </c>
      <c r="HT45" s="38">
        <v>0</v>
      </c>
      <c r="HU45" s="38">
        <v>0</v>
      </c>
      <c r="HV45" s="38">
        <v>0</v>
      </c>
      <c r="HW45" s="38">
        <v>0</v>
      </c>
      <c r="HX45" s="38">
        <v>0</v>
      </c>
      <c r="HY45" s="38">
        <v>0</v>
      </c>
      <c r="HZ45" s="38">
        <v>0</v>
      </c>
      <c r="IA45" s="38">
        <v>0</v>
      </c>
      <c r="IB45" s="38">
        <v>0</v>
      </c>
      <c r="IC45" s="38">
        <v>0</v>
      </c>
      <c r="ID45" s="38">
        <v>0</v>
      </c>
      <c r="IE45" s="38">
        <v>0</v>
      </c>
      <c r="IF45" s="38">
        <v>0</v>
      </c>
      <c r="IG45" s="38">
        <v>0</v>
      </c>
      <c r="IH45" s="38">
        <v>107</v>
      </c>
      <c r="II45" s="38">
        <v>0</v>
      </c>
      <c r="IJ45" s="38">
        <v>0</v>
      </c>
      <c r="IK45" s="38">
        <v>0</v>
      </c>
      <c r="IL45" s="38">
        <v>0</v>
      </c>
      <c r="IM45" s="38">
        <v>0</v>
      </c>
      <c r="IN45" s="38">
        <v>0</v>
      </c>
      <c r="IO45" s="38">
        <v>0</v>
      </c>
      <c r="IP45" s="38">
        <v>0</v>
      </c>
      <c r="IQ45" s="38">
        <v>0</v>
      </c>
      <c r="IR45" s="38">
        <v>0</v>
      </c>
      <c r="IS45" s="38">
        <v>0</v>
      </c>
      <c r="IT45" s="38">
        <v>0</v>
      </c>
      <c r="IU45" s="38">
        <v>0</v>
      </c>
      <c r="IV45" s="38">
        <v>0</v>
      </c>
      <c r="IW45" s="38">
        <v>0</v>
      </c>
      <c r="IX45" s="38">
        <v>0</v>
      </c>
      <c r="IY45" s="38">
        <v>0</v>
      </c>
      <c r="IZ45" s="38">
        <v>0</v>
      </c>
      <c r="JA45" s="38">
        <v>0</v>
      </c>
    </row>
    <row r="46" spans="1:261" x14ac:dyDescent="0.2">
      <c r="A46" s="38">
        <v>220802</v>
      </c>
      <c r="B46" s="38">
        <v>27549</v>
      </c>
      <c r="C46" s="38">
        <v>35</v>
      </c>
      <c r="D46" s="38">
        <v>2020</v>
      </c>
      <c r="E46" s="38">
        <v>5393</v>
      </c>
      <c r="F46" s="38">
        <v>0</v>
      </c>
      <c r="G46" s="38">
        <v>1512.8420000000001</v>
      </c>
      <c r="H46" s="38">
        <v>1491.952</v>
      </c>
      <c r="I46" s="38">
        <v>1491.952</v>
      </c>
      <c r="J46" s="38">
        <v>1512.8420000000001</v>
      </c>
      <c r="K46" s="38">
        <v>0</v>
      </c>
      <c r="L46" s="38">
        <v>6544</v>
      </c>
      <c r="M46" s="38">
        <v>0</v>
      </c>
      <c r="N46" s="38">
        <v>0</v>
      </c>
      <c r="P46" s="38">
        <v>1508.2149999999999</v>
      </c>
      <c r="Q46" s="38">
        <v>0</v>
      </c>
      <c r="R46" s="38">
        <v>390940</v>
      </c>
      <c r="S46" s="38">
        <v>259.20699999999999</v>
      </c>
      <c r="U46" s="38">
        <v>253410</v>
      </c>
      <c r="V46" s="38">
        <v>90.974999999999994</v>
      </c>
      <c r="W46" s="38">
        <v>59534</v>
      </c>
      <c r="X46" s="38">
        <v>59534</v>
      </c>
      <c r="Z46" s="38">
        <v>0</v>
      </c>
      <c r="AA46" s="38">
        <v>1</v>
      </c>
      <c r="AB46" s="38">
        <v>1</v>
      </c>
      <c r="AC46" s="38">
        <v>0</v>
      </c>
      <c r="AD46" s="38" t="s">
        <v>303</v>
      </c>
      <c r="AE46" s="38">
        <v>0</v>
      </c>
      <c r="AH46" s="38">
        <v>0</v>
      </c>
      <c r="AI46" s="38">
        <v>0</v>
      </c>
      <c r="AJ46" s="38">
        <v>5105</v>
      </c>
      <c r="AK46" s="38">
        <v>1</v>
      </c>
      <c r="AL46" s="38" t="s">
        <v>75</v>
      </c>
      <c r="AM46" s="38">
        <v>0</v>
      </c>
      <c r="AN46" s="38">
        <v>0</v>
      </c>
      <c r="AO46" s="38">
        <v>0</v>
      </c>
      <c r="AP46" s="38">
        <v>0</v>
      </c>
      <c r="AQ46" s="38">
        <v>0</v>
      </c>
      <c r="AR46" s="38">
        <v>0</v>
      </c>
      <c r="AS46" s="38">
        <v>0</v>
      </c>
      <c r="AT46" s="38">
        <v>0</v>
      </c>
      <c r="AU46" s="38">
        <v>0</v>
      </c>
      <c r="AV46" s="38">
        <v>0</v>
      </c>
      <c r="AW46" s="38">
        <v>12537539</v>
      </c>
      <c r="AX46" s="38">
        <v>12227704</v>
      </c>
      <c r="AY46" s="38">
        <v>8721065</v>
      </c>
      <c r="AZ46" s="38">
        <v>390940</v>
      </c>
      <c r="BA46" s="38">
        <v>25.917000000000002</v>
      </c>
      <c r="BB46" s="38">
        <v>0</v>
      </c>
      <c r="BC46" s="38">
        <v>0</v>
      </c>
      <c r="BD46" s="38">
        <v>0</v>
      </c>
      <c r="BE46" s="38">
        <v>0</v>
      </c>
      <c r="BF46" s="38">
        <v>10398137</v>
      </c>
      <c r="BG46" s="38">
        <v>0</v>
      </c>
      <c r="BH46" s="38">
        <v>0</v>
      </c>
      <c r="BI46" s="38">
        <v>0</v>
      </c>
      <c r="BJ46" s="38">
        <v>12</v>
      </c>
      <c r="BK46" s="38">
        <v>0</v>
      </c>
      <c r="BL46" s="38">
        <v>0</v>
      </c>
      <c r="BM46" s="38">
        <v>0</v>
      </c>
      <c r="BN46" s="38">
        <v>0</v>
      </c>
      <c r="BO46" s="38">
        <v>0</v>
      </c>
      <c r="BP46" s="38">
        <v>0</v>
      </c>
      <c r="BQ46" s="38">
        <v>5393</v>
      </c>
      <c r="BR46" s="38">
        <v>1</v>
      </c>
      <c r="BS46" s="38">
        <v>0</v>
      </c>
      <c r="BT46" s="38">
        <v>0</v>
      </c>
      <c r="BU46" s="38">
        <v>0</v>
      </c>
      <c r="BV46" s="38">
        <v>0</v>
      </c>
      <c r="BW46" s="38">
        <v>0</v>
      </c>
      <c r="BX46" s="38">
        <v>0</v>
      </c>
      <c r="BY46" s="38">
        <v>0</v>
      </c>
      <c r="BZ46" s="38">
        <v>0</v>
      </c>
      <c r="CA46" s="38">
        <v>0</v>
      </c>
      <c r="CB46" s="38">
        <v>0</v>
      </c>
      <c r="CC46" s="38">
        <v>0</v>
      </c>
      <c r="CD46" s="38">
        <v>0</v>
      </c>
      <c r="CE46" s="38">
        <v>0</v>
      </c>
      <c r="CF46" s="38">
        <v>0</v>
      </c>
      <c r="CG46" s="38">
        <v>0</v>
      </c>
      <c r="CH46" s="38">
        <v>309835</v>
      </c>
      <c r="CI46" s="38">
        <v>0</v>
      </c>
      <c r="CJ46" s="38">
        <v>4</v>
      </c>
      <c r="CK46" s="38">
        <v>0</v>
      </c>
      <c r="CL46" s="38">
        <v>0</v>
      </c>
      <c r="CN46" s="38">
        <v>0</v>
      </c>
      <c r="CO46" s="38">
        <v>1</v>
      </c>
      <c r="CP46" s="38">
        <v>0</v>
      </c>
      <c r="CQ46" s="38">
        <v>3</v>
      </c>
      <c r="CR46" s="38">
        <v>1505.816</v>
      </c>
      <c r="CS46" s="38">
        <v>0</v>
      </c>
      <c r="CT46" s="38">
        <v>0</v>
      </c>
      <c r="CU46" s="38">
        <v>0</v>
      </c>
      <c r="CV46" s="38">
        <v>0</v>
      </c>
      <c r="CW46" s="38">
        <v>0</v>
      </c>
      <c r="CX46" s="38">
        <v>0</v>
      </c>
      <c r="CY46" s="38">
        <v>0</v>
      </c>
      <c r="CZ46" s="38">
        <v>0</v>
      </c>
      <c r="DA46" s="38">
        <v>1</v>
      </c>
      <c r="DB46" s="38">
        <v>9763334</v>
      </c>
      <c r="DC46" s="38">
        <v>0</v>
      </c>
      <c r="DD46" s="38">
        <v>0</v>
      </c>
      <c r="DE46" s="38">
        <v>433645</v>
      </c>
      <c r="DF46" s="38">
        <v>433645</v>
      </c>
      <c r="DG46" s="38">
        <v>331.33</v>
      </c>
      <c r="DH46" s="38">
        <v>0</v>
      </c>
      <c r="DI46" s="38">
        <v>0</v>
      </c>
      <c r="DK46" s="38">
        <v>5393</v>
      </c>
      <c r="DL46" s="38">
        <v>0</v>
      </c>
      <c r="DM46" s="38">
        <v>372607</v>
      </c>
      <c r="DN46" s="38">
        <v>0</v>
      </c>
      <c r="DO46" s="38">
        <v>0</v>
      </c>
      <c r="DP46" s="38">
        <v>0</v>
      </c>
      <c r="DQ46" s="38">
        <v>0</v>
      </c>
      <c r="DR46" s="38">
        <v>0</v>
      </c>
      <c r="DS46" s="38">
        <v>0</v>
      </c>
      <c r="DT46" s="38">
        <v>0</v>
      </c>
      <c r="DU46" s="38">
        <v>0</v>
      </c>
      <c r="DV46" s="38">
        <v>0</v>
      </c>
      <c r="DW46" s="38">
        <v>0</v>
      </c>
      <c r="DX46" s="38">
        <v>0</v>
      </c>
      <c r="DY46" s="38">
        <v>0</v>
      </c>
      <c r="DZ46" s="38">
        <v>0</v>
      </c>
      <c r="EA46" s="38">
        <v>0</v>
      </c>
      <c r="EB46" s="38">
        <v>0</v>
      </c>
      <c r="EC46" s="38">
        <v>9.6370000000000005</v>
      </c>
      <c r="ED46" s="38">
        <v>69371</v>
      </c>
      <c r="EE46" s="38">
        <v>0</v>
      </c>
      <c r="EF46" s="38">
        <v>0</v>
      </c>
      <c r="EG46" s="38">
        <v>0</v>
      </c>
      <c r="EH46" s="38">
        <v>303236</v>
      </c>
      <c r="EI46" s="38">
        <v>0</v>
      </c>
      <c r="EJ46" s="38">
        <v>0</v>
      </c>
      <c r="EK46" s="38">
        <v>13.372</v>
      </c>
      <c r="EL46" s="38">
        <v>0</v>
      </c>
      <c r="EM46" s="38">
        <v>0.19900000000000001</v>
      </c>
      <c r="EN46" s="38">
        <v>1.125</v>
      </c>
      <c r="EO46" s="38">
        <v>0</v>
      </c>
      <c r="EP46" s="38">
        <v>0</v>
      </c>
      <c r="EQ46" s="38">
        <v>14.696</v>
      </c>
      <c r="ER46" s="38">
        <v>0</v>
      </c>
      <c r="ES46" s="38">
        <v>46.338000000000001</v>
      </c>
      <c r="ET46" s="38">
        <v>13709</v>
      </c>
      <c r="EU46" s="38">
        <v>390940</v>
      </c>
      <c r="EV46" s="38">
        <v>0</v>
      </c>
      <c r="EW46" s="38">
        <v>0</v>
      </c>
      <c r="EX46" s="38">
        <v>0</v>
      </c>
      <c r="EZ46" s="38">
        <v>10292900</v>
      </c>
      <c r="FA46" s="38">
        <v>0</v>
      </c>
      <c r="FB46" s="38">
        <v>10683840</v>
      </c>
      <c r="FC46" s="38">
        <v>0.97325799999999996</v>
      </c>
      <c r="FD46" s="38">
        <v>0</v>
      </c>
      <c r="FE46" s="38">
        <v>1574983</v>
      </c>
      <c r="FF46" s="38">
        <v>359821</v>
      </c>
      <c r="FG46" s="38">
        <v>6.0937999999999999E-2</v>
      </c>
      <c r="FH46" s="38">
        <v>5.5286000000000002E-2</v>
      </c>
      <c r="FI46" s="38">
        <v>0</v>
      </c>
      <c r="FJ46" s="38">
        <v>0</v>
      </c>
      <c r="FK46" s="38">
        <v>2037.027</v>
      </c>
      <c r="FL46" s="38">
        <v>12928479</v>
      </c>
      <c r="FM46" s="38">
        <v>0</v>
      </c>
      <c r="FN46" s="38">
        <v>0</v>
      </c>
      <c r="FO46" s="38">
        <v>0</v>
      </c>
      <c r="FP46" s="38">
        <v>0</v>
      </c>
      <c r="FQ46" s="38">
        <v>0</v>
      </c>
      <c r="FR46" s="38">
        <v>0</v>
      </c>
      <c r="FS46" s="38">
        <v>0</v>
      </c>
      <c r="FT46" s="38">
        <v>0</v>
      </c>
      <c r="FU46" s="38">
        <v>0</v>
      </c>
      <c r="FV46" s="38">
        <v>0</v>
      </c>
      <c r="FW46" s="38">
        <v>0</v>
      </c>
      <c r="FX46" s="38">
        <v>0</v>
      </c>
      <c r="FY46" s="38">
        <v>0</v>
      </c>
      <c r="FZ46" s="38">
        <v>0</v>
      </c>
      <c r="GA46" s="38">
        <v>0</v>
      </c>
      <c r="GB46" s="38">
        <v>54720</v>
      </c>
      <c r="GC46" s="38">
        <v>54720</v>
      </c>
      <c r="GD46" s="38">
        <v>6.194</v>
      </c>
      <c r="GF46" s="38">
        <v>0</v>
      </c>
      <c r="GG46" s="38">
        <v>0</v>
      </c>
      <c r="GH46" s="38">
        <v>0</v>
      </c>
      <c r="GI46" s="38">
        <v>0</v>
      </c>
      <c r="GJ46" s="38">
        <v>0</v>
      </c>
      <c r="GK46" s="38">
        <v>5007</v>
      </c>
      <c r="GL46" s="38">
        <v>12730</v>
      </c>
      <c r="GM46" s="38">
        <v>0</v>
      </c>
      <c r="GN46" s="38">
        <v>0</v>
      </c>
      <c r="GO46" s="38">
        <v>0</v>
      </c>
      <c r="GP46" s="38">
        <v>12618644</v>
      </c>
      <c r="GQ46" s="38">
        <v>12618644</v>
      </c>
      <c r="GR46" s="38">
        <v>0</v>
      </c>
      <c r="GS46" s="38">
        <v>0</v>
      </c>
      <c r="GT46" s="38">
        <v>0</v>
      </c>
      <c r="HB46" s="38">
        <v>261892303</v>
      </c>
      <c r="HC46" s="38">
        <v>5.0736000000000003E-2</v>
      </c>
      <c r="HD46" s="38">
        <v>296126</v>
      </c>
      <c r="HE46" s="38">
        <v>0</v>
      </c>
      <c r="HF46" s="38">
        <v>0</v>
      </c>
      <c r="HG46" s="38">
        <v>0</v>
      </c>
      <c r="HH46" s="38">
        <v>0</v>
      </c>
      <c r="HI46" s="38">
        <v>0</v>
      </c>
      <c r="HJ46" s="38">
        <v>0</v>
      </c>
      <c r="HK46" s="38">
        <v>0</v>
      </c>
      <c r="HL46" s="38">
        <v>0</v>
      </c>
      <c r="HM46" s="38">
        <v>0</v>
      </c>
      <c r="HN46" s="38">
        <v>0</v>
      </c>
      <c r="HO46" s="38">
        <v>0</v>
      </c>
      <c r="HP46" s="38">
        <v>0</v>
      </c>
      <c r="HQ46" s="38">
        <v>0</v>
      </c>
      <c r="HR46" s="38">
        <v>0</v>
      </c>
      <c r="HS46" s="38">
        <v>0</v>
      </c>
      <c r="HT46" s="38">
        <v>0</v>
      </c>
      <c r="HU46" s="38">
        <v>0</v>
      </c>
      <c r="HV46" s="38">
        <v>0</v>
      </c>
      <c r="HW46" s="38">
        <v>0</v>
      </c>
      <c r="HX46" s="38">
        <v>0</v>
      </c>
      <c r="HY46" s="38">
        <v>0</v>
      </c>
      <c r="HZ46" s="38">
        <v>0</v>
      </c>
      <c r="IA46" s="38">
        <v>0</v>
      </c>
      <c r="IB46" s="38">
        <v>0</v>
      </c>
      <c r="IC46" s="38">
        <v>0</v>
      </c>
      <c r="ID46" s="38">
        <v>0</v>
      </c>
      <c r="IE46" s="38">
        <v>0</v>
      </c>
      <c r="IF46" s="38">
        <v>0</v>
      </c>
      <c r="IG46" s="38">
        <v>0</v>
      </c>
      <c r="IH46" s="38">
        <v>180</v>
      </c>
      <c r="II46" s="38">
        <v>0</v>
      </c>
      <c r="IJ46" s="38">
        <v>0</v>
      </c>
      <c r="IK46" s="38">
        <v>0</v>
      </c>
      <c r="IL46" s="38">
        <v>0</v>
      </c>
      <c r="IM46" s="38">
        <v>0</v>
      </c>
      <c r="IN46" s="38">
        <v>0</v>
      </c>
      <c r="IO46" s="38">
        <v>0</v>
      </c>
      <c r="IP46" s="38">
        <v>0</v>
      </c>
      <c r="IQ46" s="38">
        <v>0</v>
      </c>
      <c r="IR46" s="38">
        <v>0</v>
      </c>
      <c r="IS46" s="38">
        <v>0</v>
      </c>
      <c r="IT46" s="38">
        <v>0</v>
      </c>
      <c r="IU46" s="38">
        <v>0</v>
      </c>
      <c r="IV46" s="38">
        <v>0</v>
      </c>
      <c r="IW46" s="38">
        <v>0</v>
      </c>
      <c r="IX46" s="38">
        <v>0</v>
      </c>
      <c r="IY46" s="38">
        <v>0</v>
      </c>
      <c r="IZ46" s="38">
        <v>0</v>
      </c>
      <c r="JA46" s="38">
        <v>0</v>
      </c>
    </row>
    <row r="47" spans="1:261" x14ac:dyDescent="0.2">
      <c r="A47" s="38">
        <v>236802</v>
      </c>
      <c r="B47" s="38">
        <v>27549</v>
      </c>
      <c r="C47" s="38">
        <v>35</v>
      </c>
      <c r="D47" s="38">
        <v>2020</v>
      </c>
      <c r="E47" s="38">
        <v>5393</v>
      </c>
      <c r="F47" s="38">
        <v>0</v>
      </c>
      <c r="G47" s="38">
        <v>340.44200000000001</v>
      </c>
      <c r="H47" s="38">
        <v>339.24200000000002</v>
      </c>
      <c r="I47" s="38">
        <v>339.24200000000002</v>
      </c>
      <c r="J47" s="38">
        <v>340.44200000000001</v>
      </c>
      <c r="K47" s="38">
        <v>0</v>
      </c>
      <c r="L47" s="38">
        <v>6544</v>
      </c>
      <c r="M47" s="38">
        <v>0</v>
      </c>
      <c r="N47" s="38">
        <v>0</v>
      </c>
      <c r="P47" s="38">
        <v>277.077</v>
      </c>
      <c r="Q47" s="38">
        <v>0</v>
      </c>
      <c r="R47" s="38">
        <v>71820</v>
      </c>
      <c r="S47" s="38">
        <v>259.20699999999999</v>
      </c>
      <c r="U47" s="38">
        <v>46555</v>
      </c>
      <c r="V47" s="38">
        <v>13.843</v>
      </c>
      <c r="W47" s="38">
        <v>9059</v>
      </c>
      <c r="X47" s="38">
        <v>9059</v>
      </c>
      <c r="Z47" s="38">
        <v>0</v>
      </c>
      <c r="AA47" s="38">
        <v>1</v>
      </c>
      <c r="AB47" s="38">
        <v>1</v>
      </c>
      <c r="AC47" s="38">
        <v>0</v>
      </c>
      <c r="AD47" s="38" t="s">
        <v>303</v>
      </c>
      <c r="AE47" s="38">
        <v>0</v>
      </c>
      <c r="AH47" s="38">
        <v>0</v>
      </c>
      <c r="AI47" s="38">
        <v>0</v>
      </c>
      <c r="AJ47" s="38">
        <v>5105</v>
      </c>
      <c r="AK47" s="38">
        <v>1</v>
      </c>
      <c r="AL47" s="38" t="s">
        <v>378</v>
      </c>
      <c r="AM47" s="38">
        <v>0</v>
      </c>
      <c r="AN47" s="38">
        <v>0</v>
      </c>
      <c r="AO47" s="38">
        <v>0</v>
      </c>
      <c r="AP47" s="38">
        <v>0</v>
      </c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38">
        <v>0</v>
      </c>
      <c r="AW47" s="38">
        <v>2919226</v>
      </c>
      <c r="AX47" s="38">
        <v>2852587</v>
      </c>
      <c r="AY47" s="38">
        <v>2022968</v>
      </c>
      <c r="AZ47" s="38">
        <v>71820</v>
      </c>
      <c r="BA47" s="38">
        <v>0</v>
      </c>
      <c r="BB47" s="38">
        <v>13367</v>
      </c>
      <c r="BC47" s="38">
        <v>13367</v>
      </c>
      <c r="BD47" s="38">
        <v>17.021999999999998</v>
      </c>
      <c r="BE47" s="38">
        <v>0</v>
      </c>
      <c r="BF47" s="38">
        <v>2409798</v>
      </c>
      <c r="BG47" s="38">
        <v>0</v>
      </c>
      <c r="BH47" s="38">
        <v>0</v>
      </c>
      <c r="BI47" s="38">
        <v>0</v>
      </c>
      <c r="BJ47" s="38">
        <v>12</v>
      </c>
      <c r="BK47" s="38">
        <v>0</v>
      </c>
      <c r="BL47" s="38">
        <v>0</v>
      </c>
      <c r="BM47" s="38">
        <v>0</v>
      </c>
      <c r="BN47" s="38">
        <v>0</v>
      </c>
      <c r="BO47" s="38">
        <v>0</v>
      </c>
      <c r="BP47" s="38">
        <v>0</v>
      </c>
      <c r="BQ47" s="38">
        <v>5393</v>
      </c>
      <c r="BR47" s="38">
        <v>1</v>
      </c>
      <c r="BS47" s="38">
        <v>0</v>
      </c>
      <c r="BT47" s="38">
        <v>0</v>
      </c>
      <c r="BU47" s="38">
        <v>0</v>
      </c>
      <c r="BV47" s="38">
        <v>0</v>
      </c>
      <c r="BW47" s="38">
        <v>0</v>
      </c>
      <c r="BX47" s="38">
        <v>0</v>
      </c>
      <c r="BY47" s="38">
        <v>0</v>
      </c>
      <c r="BZ47" s="38">
        <v>0</v>
      </c>
      <c r="CA47" s="38">
        <v>0</v>
      </c>
      <c r="CB47" s="38">
        <v>0</v>
      </c>
      <c r="CC47" s="38">
        <v>0</v>
      </c>
      <c r="CD47" s="38">
        <v>0</v>
      </c>
      <c r="CE47" s="38">
        <v>0</v>
      </c>
      <c r="CF47" s="38">
        <v>0</v>
      </c>
      <c r="CG47" s="38">
        <v>0</v>
      </c>
      <c r="CH47" s="38">
        <v>66639</v>
      </c>
      <c r="CI47" s="38">
        <v>0</v>
      </c>
      <c r="CJ47" s="38">
        <v>4</v>
      </c>
      <c r="CK47" s="38">
        <v>0</v>
      </c>
      <c r="CL47" s="38">
        <v>0</v>
      </c>
      <c r="CN47" s="38">
        <v>0</v>
      </c>
      <c r="CO47" s="38">
        <v>1</v>
      </c>
      <c r="CP47" s="38">
        <v>0</v>
      </c>
      <c r="CQ47" s="38">
        <v>0</v>
      </c>
      <c r="CR47" s="38">
        <v>277.19299999999998</v>
      </c>
      <c r="CS47" s="38">
        <v>0</v>
      </c>
      <c r="CT47" s="38">
        <v>0</v>
      </c>
      <c r="CU47" s="38">
        <v>0</v>
      </c>
      <c r="CV47" s="38">
        <v>0</v>
      </c>
      <c r="CW47" s="38">
        <v>0</v>
      </c>
      <c r="CX47" s="38">
        <v>0</v>
      </c>
      <c r="CY47" s="38">
        <v>0</v>
      </c>
      <c r="CZ47" s="38">
        <v>0</v>
      </c>
      <c r="DA47" s="38">
        <v>1</v>
      </c>
      <c r="DB47" s="38">
        <v>2220000</v>
      </c>
      <c r="DC47" s="38">
        <v>0</v>
      </c>
      <c r="DD47" s="38">
        <v>0</v>
      </c>
      <c r="DE47" s="38">
        <v>79614</v>
      </c>
      <c r="DF47" s="38">
        <v>79614</v>
      </c>
      <c r="DG47" s="38">
        <v>60.83</v>
      </c>
      <c r="DH47" s="38">
        <v>0</v>
      </c>
      <c r="DI47" s="38">
        <v>0</v>
      </c>
      <c r="DK47" s="38">
        <v>5393</v>
      </c>
      <c r="DL47" s="38">
        <v>0</v>
      </c>
      <c r="DM47" s="38">
        <v>153971</v>
      </c>
      <c r="DN47" s="38">
        <v>0</v>
      </c>
      <c r="DO47" s="38">
        <v>0</v>
      </c>
      <c r="DP47" s="38">
        <v>0</v>
      </c>
      <c r="DQ47" s="38">
        <v>0</v>
      </c>
      <c r="DR47" s="38">
        <v>0</v>
      </c>
      <c r="DS47" s="38">
        <v>0</v>
      </c>
      <c r="DT47" s="38">
        <v>0</v>
      </c>
      <c r="DU47" s="38">
        <v>0</v>
      </c>
      <c r="DV47" s="38">
        <v>0</v>
      </c>
      <c r="DW47" s="38">
        <v>0</v>
      </c>
      <c r="DX47" s="38">
        <v>0</v>
      </c>
      <c r="DY47" s="38">
        <v>0</v>
      </c>
      <c r="DZ47" s="38">
        <v>0</v>
      </c>
      <c r="EA47" s="38">
        <v>0.20300000000000001</v>
      </c>
      <c r="EB47" s="38">
        <v>0</v>
      </c>
      <c r="EC47" s="38">
        <v>15.935</v>
      </c>
      <c r="ED47" s="38">
        <v>114707</v>
      </c>
      <c r="EE47" s="38">
        <v>0</v>
      </c>
      <c r="EF47" s="38">
        <v>0</v>
      </c>
      <c r="EG47" s="38">
        <v>0</v>
      </c>
      <c r="EH47" s="38">
        <v>39264</v>
      </c>
      <c r="EI47" s="38">
        <v>0</v>
      </c>
      <c r="EJ47" s="38">
        <v>0</v>
      </c>
      <c r="EK47" s="38">
        <v>0</v>
      </c>
      <c r="EL47" s="38">
        <v>0</v>
      </c>
      <c r="EM47" s="38">
        <v>0</v>
      </c>
      <c r="EN47" s="38">
        <v>0.997</v>
      </c>
      <c r="EO47" s="38">
        <v>0</v>
      </c>
      <c r="EP47" s="38">
        <v>0</v>
      </c>
      <c r="EQ47" s="38">
        <v>1.2</v>
      </c>
      <c r="ER47" s="38">
        <v>0</v>
      </c>
      <c r="ES47" s="38">
        <v>6</v>
      </c>
      <c r="ET47" s="38">
        <v>0</v>
      </c>
      <c r="EU47" s="38">
        <v>71820</v>
      </c>
      <c r="EV47" s="38">
        <v>0</v>
      </c>
      <c r="EW47" s="38">
        <v>0</v>
      </c>
      <c r="EX47" s="38">
        <v>0</v>
      </c>
      <c r="EZ47" s="38">
        <v>2404191</v>
      </c>
      <c r="FA47" s="38">
        <v>0</v>
      </c>
      <c r="FB47" s="38">
        <v>2476011</v>
      </c>
      <c r="FC47" s="38">
        <v>0.97325799999999996</v>
      </c>
      <c r="FD47" s="38">
        <v>0</v>
      </c>
      <c r="FE47" s="38">
        <v>365007</v>
      </c>
      <c r="FF47" s="38">
        <v>83389</v>
      </c>
      <c r="FG47" s="38">
        <v>6.0937999999999999E-2</v>
      </c>
      <c r="FH47" s="38">
        <v>5.5286000000000002E-2</v>
      </c>
      <c r="FI47" s="38">
        <v>0</v>
      </c>
      <c r="FJ47" s="38">
        <v>0</v>
      </c>
      <c r="FK47" s="38">
        <v>472.08699999999999</v>
      </c>
      <c r="FL47" s="38">
        <v>2991046</v>
      </c>
      <c r="FM47" s="38">
        <v>0</v>
      </c>
      <c r="FN47" s="38">
        <v>0</v>
      </c>
      <c r="FO47" s="38">
        <v>0</v>
      </c>
      <c r="FP47" s="38">
        <v>0</v>
      </c>
      <c r="FQ47" s="38">
        <v>0</v>
      </c>
      <c r="FR47" s="38">
        <v>0</v>
      </c>
      <c r="FS47" s="38">
        <v>0</v>
      </c>
      <c r="FT47" s="38">
        <v>0</v>
      </c>
      <c r="FU47" s="38">
        <v>0</v>
      </c>
      <c r="FV47" s="38">
        <v>0</v>
      </c>
      <c r="FW47" s="38">
        <v>0</v>
      </c>
      <c r="FX47" s="38">
        <v>0</v>
      </c>
      <c r="FY47" s="38">
        <v>0</v>
      </c>
      <c r="FZ47" s="38">
        <v>0</v>
      </c>
      <c r="GA47" s="38">
        <v>0</v>
      </c>
      <c r="GB47" s="38">
        <v>0</v>
      </c>
      <c r="GC47" s="38">
        <v>0</v>
      </c>
      <c r="GD47" s="38">
        <v>0</v>
      </c>
      <c r="GF47" s="38">
        <v>0</v>
      </c>
      <c r="GG47" s="38">
        <v>0</v>
      </c>
      <c r="GH47" s="38">
        <v>0</v>
      </c>
      <c r="GI47" s="38">
        <v>0</v>
      </c>
      <c r="GJ47" s="38">
        <v>0</v>
      </c>
      <c r="GK47" s="38">
        <v>0</v>
      </c>
      <c r="GL47" s="38">
        <v>0</v>
      </c>
      <c r="GM47" s="38">
        <v>0</v>
      </c>
      <c r="GN47" s="38">
        <v>0</v>
      </c>
      <c r="GO47" s="38">
        <v>0</v>
      </c>
      <c r="GP47" s="38">
        <v>2924407</v>
      </c>
      <c r="GQ47" s="38">
        <v>2924407</v>
      </c>
      <c r="GR47" s="38">
        <v>0</v>
      </c>
      <c r="GS47" s="38">
        <v>0</v>
      </c>
      <c r="GT47" s="38">
        <v>0</v>
      </c>
      <c r="HB47" s="38">
        <v>261892303</v>
      </c>
      <c r="HC47" s="38">
        <v>5.0736000000000003E-2</v>
      </c>
      <c r="HD47" s="38">
        <v>66639</v>
      </c>
      <c r="HE47" s="38">
        <v>0</v>
      </c>
      <c r="HF47" s="38">
        <v>0</v>
      </c>
      <c r="HG47" s="38">
        <v>0</v>
      </c>
      <c r="HH47" s="38">
        <v>0</v>
      </c>
      <c r="HI47" s="38">
        <v>0</v>
      </c>
      <c r="HJ47" s="38">
        <v>0</v>
      </c>
      <c r="HK47" s="38">
        <v>0</v>
      </c>
      <c r="HL47" s="38">
        <v>0</v>
      </c>
      <c r="HM47" s="38">
        <v>0</v>
      </c>
      <c r="HN47" s="38">
        <v>0</v>
      </c>
      <c r="HO47" s="38">
        <v>0</v>
      </c>
      <c r="HP47" s="38">
        <v>0</v>
      </c>
      <c r="HQ47" s="38">
        <v>0</v>
      </c>
      <c r="HR47" s="38">
        <v>0</v>
      </c>
      <c r="HS47" s="38">
        <v>0</v>
      </c>
      <c r="HT47" s="38">
        <v>0</v>
      </c>
      <c r="HU47" s="38">
        <v>0</v>
      </c>
      <c r="HV47" s="38">
        <v>0</v>
      </c>
      <c r="HW47" s="38">
        <v>0</v>
      </c>
      <c r="HX47" s="38">
        <v>0</v>
      </c>
      <c r="HY47" s="38">
        <v>0</v>
      </c>
      <c r="HZ47" s="38">
        <v>0</v>
      </c>
      <c r="IA47" s="38">
        <v>0</v>
      </c>
      <c r="IB47" s="38">
        <v>0</v>
      </c>
      <c r="IC47" s="38">
        <v>0</v>
      </c>
      <c r="ID47" s="38">
        <v>0</v>
      </c>
      <c r="IE47" s="38">
        <v>0</v>
      </c>
      <c r="IF47" s="38">
        <v>0</v>
      </c>
      <c r="IG47" s="38">
        <v>0</v>
      </c>
      <c r="IH47" s="38">
        <v>25</v>
      </c>
      <c r="II47" s="38">
        <v>0</v>
      </c>
      <c r="IJ47" s="38">
        <v>0</v>
      </c>
      <c r="IK47" s="38">
        <v>0</v>
      </c>
      <c r="IL47" s="38">
        <v>0</v>
      </c>
      <c r="IM47" s="38">
        <v>0</v>
      </c>
      <c r="IN47" s="38">
        <v>0</v>
      </c>
      <c r="IO47" s="38">
        <v>0</v>
      </c>
      <c r="IP47" s="38">
        <v>0</v>
      </c>
      <c r="IQ47" s="38">
        <v>0</v>
      </c>
      <c r="IR47" s="38">
        <v>0</v>
      </c>
      <c r="IS47" s="38">
        <v>0</v>
      </c>
      <c r="IT47" s="38">
        <v>0</v>
      </c>
      <c r="IU47" s="38">
        <v>0</v>
      </c>
      <c r="IV47" s="38">
        <v>0</v>
      </c>
      <c r="IW47" s="38">
        <v>0</v>
      </c>
      <c r="IX47" s="38">
        <v>0</v>
      </c>
      <c r="IY47" s="38">
        <v>0</v>
      </c>
      <c r="IZ47" s="38">
        <v>0</v>
      </c>
      <c r="JA47" s="38">
        <v>0</v>
      </c>
    </row>
    <row r="48" spans="1:261" x14ac:dyDescent="0.2">
      <c r="A48" s="38">
        <v>246802</v>
      </c>
      <c r="B48" s="38">
        <v>27549</v>
      </c>
      <c r="C48" s="38">
        <v>35</v>
      </c>
      <c r="D48" s="38">
        <v>2020</v>
      </c>
      <c r="E48" s="38">
        <v>5393</v>
      </c>
      <c r="F48" s="38">
        <v>0</v>
      </c>
      <c r="G48" s="38">
        <v>340.29700000000003</v>
      </c>
      <c r="H48" s="38">
        <v>325.61700000000002</v>
      </c>
      <c r="I48" s="38">
        <v>325.61700000000002</v>
      </c>
      <c r="J48" s="38">
        <v>340.29700000000003</v>
      </c>
      <c r="K48" s="38">
        <v>0</v>
      </c>
      <c r="L48" s="38">
        <v>6544</v>
      </c>
      <c r="M48" s="38">
        <v>0</v>
      </c>
      <c r="N48" s="38">
        <v>0</v>
      </c>
      <c r="P48" s="38">
        <v>278.68799999999999</v>
      </c>
      <c r="Q48" s="38">
        <v>0</v>
      </c>
      <c r="R48" s="38">
        <v>72238</v>
      </c>
      <c r="S48" s="38">
        <v>259.20699999999999</v>
      </c>
      <c r="U48" s="38">
        <v>46825</v>
      </c>
      <c r="V48" s="38">
        <v>17.666</v>
      </c>
      <c r="W48" s="38">
        <v>11561</v>
      </c>
      <c r="X48" s="38">
        <v>11561</v>
      </c>
      <c r="Z48" s="38">
        <v>0</v>
      </c>
      <c r="AA48" s="38">
        <v>1</v>
      </c>
      <c r="AB48" s="38">
        <v>1</v>
      </c>
      <c r="AC48" s="38">
        <v>0</v>
      </c>
      <c r="AD48" s="38" t="s">
        <v>303</v>
      </c>
      <c r="AE48" s="38">
        <v>0</v>
      </c>
      <c r="AH48" s="38">
        <v>0</v>
      </c>
      <c r="AI48" s="38">
        <v>0</v>
      </c>
      <c r="AJ48" s="38">
        <v>5105</v>
      </c>
      <c r="AK48" s="38">
        <v>1</v>
      </c>
      <c r="AL48" s="38" t="s">
        <v>382</v>
      </c>
      <c r="AM48" s="38">
        <v>0</v>
      </c>
      <c r="AN48" s="38">
        <v>0</v>
      </c>
      <c r="AO48" s="38">
        <v>0</v>
      </c>
      <c r="AP48" s="38">
        <v>0</v>
      </c>
      <c r="AQ48" s="38">
        <v>0</v>
      </c>
      <c r="AR48" s="38">
        <v>0</v>
      </c>
      <c r="AS48" s="38">
        <v>0</v>
      </c>
      <c r="AT48" s="38">
        <v>0</v>
      </c>
      <c r="AU48" s="38">
        <v>0</v>
      </c>
      <c r="AV48" s="38">
        <v>0</v>
      </c>
      <c r="AW48" s="38">
        <v>3048601</v>
      </c>
      <c r="AX48" s="38">
        <v>2981991</v>
      </c>
      <c r="AY48" s="38">
        <v>2284966</v>
      </c>
      <c r="AZ48" s="38">
        <v>72238</v>
      </c>
      <c r="BA48" s="38">
        <v>0</v>
      </c>
      <c r="BB48" s="38">
        <v>3141</v>
      </c>
      <c r="BC48" s="38">
        <v>3141</v>
      </c>
      <c r="BD48" s="38">
        <v>4</v>
      </c>
      <c r="BE48" s="38">
        <v>0</v>
      </c>
      <c r="BF48" s="38">
        <v>2516775</v>
      </c>
      <c r="BG48" s="38">
        <v>0</v>
      </c>
      <c r="BH48" s="38">
        <v>0</v>
      </c>
      <c r="BI48" s="38">
        <v>0</v>
      </c>
      <c r="BJ48" s="38">
        <v>12</v>
      </c>
      <c r="BK48" s="38">
        <v>0</v>
      </c>
      <c r="BL48" s="38">
        <v>0</v>
      </c>
      <c r="BM48" s="38">
        <v>0</v>
      </c>
      <c r="BN48" s="38">
        <v>0</v>
      </c>
      <c r="BO48" s="38">
        <v>0</v>
      </c>
      <c r="BP48" s="38">
        <v>0</v>
      </c>
      <c r="BQ48" s="38">
        <v>5393</v>
      </c>
      <c r="BR48" s="38">
        <v>1</v>
      </c>
      <c r="BS48" s="38">
        <v>0</v>
      </c>
      <c r="BT48" s="38">
        <v>0</v>
      </c>
      <c r="BU48" s="38">
        <v>0</v>
      </c>
      <c r="BV48" s="38">
        <v>0</v>
      </c>
      <c r="BW48" s="38">
        <v>0</v>
      </c>
      <c r="BX48" s="38">
        <v>0</v>
      </c>
      <c r="BY48" s="38">
        <v>0</v>
      </c>
      <c r="BZ48" s="38">
        <v>0</v>
      </c>
      <c r="CA48" s="38">
        <v>0</v>
      </c>
      <c r="CB48" s="38">
        <v>0</v>
      </c>
      <c r="CC48" s="38">
        <v>0</v>
      </c>
      <c r="CD48" s="38">
        <v>0</v>
      </c>
      <c r="CE48" s="38">
        <v>0</v>
      </c>
      <c r="CF48" s="38">
        <v>0</v>
      </c>
      <c r="CG48" s="38">
        <v>0</v>
      </c>
      <c r="CH48" s="38">
        <v>66610</v>
      </c>
      <c r="CI48" s="38">
        <v>0</v>
      </c>
      <c r="CJ48" s="38">
        <v>5</v>
      </c>
      <c r="CK48" s="38">
        <v>0</v>
      </c>
      <c r="CL48" s="38">
        <v>0</v>
      </c>
      <c r="CN48" s="38">
        <v>0</v>
      </c>
      <c r="CO48" s="38">
        <v>1</v>
      </c>
      <c r="CP48" s="38">
        <v>0</v>
      </c>
      <c r="CQ48" s="38">
        <v>0</v>
      </c>
      <c r="CR48" s="38">
        <v>278.02100000000002</v>
      </c>
      <c r="CS48" s="38">
        <v>0</v>
      </c>
      <c r="CT48" s="38">
        <v>0</v>
      </c>
      <c r="CU48" s="38">
        <v>0</v>
      </c>
      <c r="CV48" s="38">
        <v>0</v>
      </c>
      <c r="CW48" s="38">
        <v>0</v>
      </c>
      <c r="CX48" s="38">
        <v>0</v>
      </c>
      <c r="CY48" s="38">
        <v>0</v>
      </c>
      <c r="CZ48" s="38">
        <v>0</v>
      </c>
      <c r="DA48" s="38">
        <v>1</v>
      </c>
      <c r="DB48" s="38">
        <v>2130838</v>
      </c>
      <c r="DC48" s="38">
        <v>0</v>
      </c>
      <c r="DD48" s="38">
        <v>0</v>
      </c>
      <c r="DE48" s="38">
        <v>135029</v>
      </c>
      <c r="DF48" s="38">
        <v>135029</v>
      </c>
      <c r="DG48" s="38">
        <v>103.17</v>
      </c>
      <c r="DH48" s="38">
        <v>0</v>
      </c>
      <c r="DI48" s="38">
        <v>0</v>
      </c>
      <c r="DK48" s="38">
        <v>5393</v>
      </c>
      <c r="DL48" s="38">
        <v>0</v>
      </c>
      <c r="DM48" s="38">
        <v>305358</v>
      </c>
      <c r="DN48" s="38">
        <v>0</v>
      </c>
      <c r="DO48" s="38">
        <v>0</v>
      </c>
      <c r="DP48" s="38">
        <v>0</v>
      </c>
      <c r="DQ48" s="38">
        <v>0</v>
      </c>
      <c r="DR48" s="38">
        <v>0</v>
      </c>
      <c r="DS48" s="38">
        <v>0</v>
      </c>
      <c r="DT48" s="38">
        <v>0</v>
      </c>
      <c r="DU48" s="38">
        <v>0</v>
      </c>
      <c r="DV48" s="38">
        <v>0</v>
      </c>
      <c r="DW48" s="38">
        <v>0</v>
      </c>
      <c r="DX48" s="38">
        <v>0</v>
      </c>
      <c r="DY48" s="38">
        <v>0</v>
      </c>
      <c r="DZ48" s="38">
        <v>0</v>
      </c>
      <c r="EA48" s="38">
        <v>0</v>
      </c>
      <c r="EB48" s="38">
        <v>0</v>
      </c>
      <c r="EC48" s="38">
        <v>1.042</v>
      </c>
      <c r="ED48" s="38">
        <v>7501</v>
      </c>
      <c r="EE48" s="38">
        <v>0</v>
      </c>
      <c r="EF48" s="38">
        <v>0</v>
      </c>
      <c r="EG48" s="38">
        <v>0</v>
      </c>
      <c r="EH48" s="38">
        <v>297857</v>
      </c>
      <c r="EI48" s="38">
        <v>0</v>
      </c>
      <c r="EJ48" s="38">
        <v>0</v>
      </c>
      <c r="EK48" s="38">
        <v>13.942</v>
      </c>
      <c r="EL48" s="38">
        <v>0</v>
      </c>
      <c r="EM48" s="38">
        <v>0</v>
      </c>
      <c r="EN48" s="38">
        <v>0.73799999999999999</v>
      </c>
      <c r="EO48" s="38">
        <v>0</v>
      </c>
      <c r="EP48" s="38">
        <v>0</v>
      </c>
      <c r="EQ48" s="38">
        <v>14.68</v>
      </c>
      <c r="ER48" s="38">
        <v>0</v>
      </c>
      <c r="ES48" s="38">
        <v>45.515999999999998</v>
      </c>
      <c r="ET48" s="38">
        <v>0</v>
      </c>
      <c r="EU48" s="38">
        <v>72238</v>
      </c>
      <c r="EV48" s="38">
        <v>0</v>
      </c>
      <c r="EW48" s="38">
        <v>0</v>
      </c>
      <c r="EX48" s="38">
        <v>0</v>
      </c>
      <c r="EZ48" s="38">
        <v>2513689</v>
      </c>
      <c r="FA48" s="38">
        <v>0</v>
      </c>
      <c r="FB48" s="38">
        <v>2585927</v>
      </c>
      <c r="FC48" s="38">
        <v>0.97325799999999996</v>
      </c>
      <c r="FD48" s="38">
        <v>0</v>
      </c>
      <c r="FE48" s="38">
        <v>381211</v>
      </c>
      <c r="FF48" s="38">
        <v>87091</v>
      </c>
      <c r="FG48" s="38">
        <v>6.0937999999999999E-2</v>
      </c>
      <c r="FH48" s="38">
        <v>5.5286000000000002E-2</v>
      </c>
      <c r="FI48" s="38">
        <v>0</v>
      </c>
      <c r="FJ48" s="38">
        <v>0</v>
      </c>
      <c r="FK48" s="38">
        <v>493.04399999999998</v>
      </c>
      <c r="FL48" s="38">
        <v>3120839</v>
      </c>
      <c r="FM48" s="38">
        <v>0</v>
      </c>
      <c r="FN48" s="38">
        <v>0</v>
      </c>
      <c r="FO48" s="38">
        <v>0</v>
      </c>
      <c r="FP48" s="38">
        <v>0</v>
      </c>
      <c r="FQ48" s="38">
        <v>0</v>
      </c>
      <c r="FR48" s="38">
        <v>0</v>
      </c>
      <c r="FS48" s="38">
        <v>0</v>
      </c>
      <c r="FT48" s="38">
        <v>0</v>
      </c>
      <c r="FU48" s="38">
        <v>0</v>
      </c>
      <c r="FV48" s="38">
        <v>0</v>
      </c>
      <c r="FW48" s="38">
        <v>0</v>
      </c>
      <c r="FX48" s="38">
        <v>0</v>
      </c>
      <c r="FY48" s="38">
        <v>0</v>
      </c>
      <c r="FZ48" s="38">
        <v>0</v>
      </c>
      <c r="GA48" s="38">
        <v>0</v>
      </c>
      <c r="GB48" s="38">
        <v>0</v>
      </c>
      <c r="GC48" s="38">
        <v>0</v>
      </c>
      <c r="GD48" s="38">
        <v>0</v>
      </c>
      <c r="GF48" s="38">
        <v>0</v>
      </c>
      <c r="GG48" s="38">
        <v>0</v>
      </c>
      <c r="GH48" s="38">
        <v>0</v>
      </c>
      <c r="GI48" s="38">
        <v>0</v>
      </c>
      <c r="GJ48" s="38">
        <v>0</v>
      </c>
      <c r="GK48" s="38">
        <v>0</v>
      </c>
      <c r="GL48" s="38">
        <v>0</v>
      </c>
      <c r="GM48" s="38">
        <v>0</v>
      </c>
      <c r="GN48" s="38">
        <v>0</v>
      </c>
      <c r="GO48" s="38">
        <v>0</v>
      </c>
      <c r="GP48" s="38">
        <v>3054229</v>
      </c>
      <c r="GQ48" s="38">
        <v>3054229</v>
      </c>
      <c r="GR48" s="38">
        <v>0</v>
      </c>
      <c r="GS48" s="38">
        <v>0</v>
      </c>
      <c r="GT48" s="38">
        <v>0</v>
      </c>
      <c r="HB48" s="38">
        <v>261892303</v>
      </c>
      <c r="HC48" s="38">
        <v>5.0736000000000003E-2</v>
      </c>
      <c r="HD48" s="38">
        <v>66610</v>
      </c>
      <c r="HE48" s="38">
        <v>0</v>
      </c>
      <c r="HF48" s="38">
        <v>0</v>
      </c>
      <c r="HG48" s="38">
        <v>0</v>
      </c>
      <c r="HH48" s="38">
        <v>0</v>
      </c>
      <c r="HI48" s="38">
        <v>0</v>
      </c>
      <c r="HJ48" s="38">
        <v>0</v>
      </c>
      <c r="HK48" s="38">
        <v>0</v>
      </c>
      <c r="HL48" s="38">
        <v>0</v>
      </c>
      <c r="HM48" s="38">
        <v>0</v>
      </c>
      <c r="HN48" s="38">
        <v>0</v>
      </c>
      <c r="HO48" s="38">
        <v>0</v>
      </c>
      <c r="HP48" s="38">
        <v>0</v>
      </c>
      <c r="HQ48" s="38">
        <v>0</v>
      </c>
      <c r="HR48" s="38">
        <v>0</v>
      </c>
      <c r="HS48" s="38">
        <v>0</v>
      </c>
      <c r="HT48" s="38">
        <v>0</v>
      </c>
      <c r="HU48" s="38">
        <v>0</v>
      </c>
      <c r="HV48" s="38">
        <v>0</v>
      </c>
      <c r="HW48" s="38">
        <v>0</v>
      </c>
      <c r="HX48" s="38">
        <v>0</v>
      </c>
      <c r="HY48" s="38">
        <v>0</v>
      </c>
      <c r="HZ48" s="38">
        <v>0</v>
      </c>
      <c r="IA48" s="38">
        <v>0</v>
      </c>
      <c r="IB48" s="38">
        <v>0</v>
      </c>
      <c r="IC48" s="38">
        <v>0</v>
      </c>
      <c r="ID48" s="38">
        <v>0</v>
      </c>
      <c r="IE48" s="38">
        <v>0</v>
      </c>
      <c r="IF48" s="38">
        <v>0</v>
      </c>
      <c r="IG48" s="38">
        <v>0</v>
      </c>
      <c r="IH48" s="38">
        <v>31</v>
      </c>
      <c r="II48" s="38">
        <v>0</v>
      </c>
      <c r="IJ48" s="38">
        <v>0</v>
      </c>
      <c r="IK48" s="38">
        <v>0</v>
      </c>
      <c r="IL48" s="38">
        <v>0</v>
      </c>
      <c r="IM48" s="38">
        <v>0</v>
      </c>
      <c r="IN48" s="38">
        <v>0</v>
      </c>
      <c r="IO48" s="38">
        <v>0</v>
      </c>
      <c r="IP48" s="38">
        <v>0</v>
      </c>
      <c r="IQ48" s="38">
        <v>0</v>
      </c>
      <c r="IR48" s="38">
        <v>0</v>
      </c>
      <c r="IS48" s="38">
        <v>0</v>
      </c>
      <c r="IT48" s="38">
        <v>0</v>
      </c>
      <c r="IU48" s="38">
        <v>0</v>
      </c>
      <c r="IV48" s="38">
        <v>0</v>
      </c>
      <c r="IW48" s="38">
        <v>0</v>
      </c>
      <c r="IX48" s="38">
        <v>0</v>
      </c>
      <c r="IY48" s="38">
        <v>0</v>
      </c>
      <c r="IZ48" s="38">
        <v>0</v>
      </c>
      <c r="JA48" s="38">
        <v>0</v>
      </c>
    </row>
    <row r="49" spans="1:261" x14ac:dyDescent="0.2">
      <c r="A49" s="38">
        <v>14803</v>
      </c>
      <c r="B49" s="38">
        <v>27549</v>
      </c>
      <c r="C49" s="38">
        <v>35</v>
      </c>
      <c r="D49" s="38">
        <v>2020</v>
      </c>
      <c r="E49" s="38">
        <v>5393</v>
      </c>
      <c r="F49" s="38">
        <v>0</v>
      </c>
      <c r="G49" s="38">
        <v>712.42200000000003</v>
      </c>
      <c r="H49" s="38">
        <v>634.16200000000003</v>
      </c>
      <c r="I49" s="38">
        <v>634.16200000000003</v>
      </c>
      <c r="J49" s="38">
        <v>712.42200000000003</v>
      </c>
      <c r="K49" s="38">
        <v>0</v>
      </c>
      <c r="L49" s="38">
        <v>6544</v>
      </c>
      <c r="M49" s="38">
        <v>0</v>
      </c>
      <c r="N49" s="38">
        <v>0</v>
      </c>
      <c r="P49" s="38">
        <v>700.33</v>
      </c>
      <c r="Q49" s="38">
        <v>0</v>
      </c>
      <c r="R49" s="38">
        <v>181530</v>
      </c>
      <c r="S49" s="38">
        <v>259.20699999999999</v>
      </c>
      <c r="U49" s="38">
        <v>117668</v>
      </c>
      <c r="V49" s="38">
        <v>28.88</v>
      </c>
      <c r="W49" s="38">
        <v>18899</v>
      </c>
      <c r="X49" s="38">
        <v>18899</v>
      </c>
      <c r="Z49" s="38">
        <v>0</v>
      </c>
      <c r="AA49" s="38">
        <v>1</v>
      </c>
      <c r="AB49" s="38">
        <v>1</v>
      </c>
      <c r="AC49" s="38">
        <v>0</v>
      </c>
      <c r="AD49" s="38" t="s">
        <v>303</v>
      </c>
      <c r="AE49" s="38">
        <v>0</v>
      </c>
      <c r="AH49" s="38">
        <v>0</v>
      </c>
      <c r="AI49" s="38">
        <v>0</v>
      </c>
      <c r="AJ49" s="38">
        <v>5105</v>
      </c>
      <c r="AK49" s="38">
        <v>1</v>
      </c>
      <c r="AL49" s="38" t="s">
        <v>304</v>
      </c>
      <c r="AM49" s="38">
        <v>0</v>
      </c>
      <c r="AN49" s="38">
        <v>0</v>
      </c>
      <c r="AO49" s="38">
        <v>0</v>
      </c>
      <c r="AP49" s="38">
        <v>0</v>
      </c>
      <c r="AQ49" s="38">
        <v>0</v>
      </c>
      <c r="AR49" s="38">
        <v>0</v>
      </c>
      <c r="AS49" s="38">
        <v>0</v>
      </c>
      <c r="AT49" s="38">
        <v>0</v>
      </c>
      <c r="AU49" s="38">
        <v>0</v>
      </c>
      <c r="AV49" s="38">
        <v>-210</v>
      </c>
      <c r="AW49" s="38">
        <v>7019464</v>
      </c>
      <c r="AX49" s="38">
        <v>6843275</v>
      </c>
      <c r="AY49" s="38">
        <v>5494948</v>
      </c>
      <c r="AZ49" s="38">
        <v>206540</v>
      </c>
      <c r="BA49" s="38">
        <v>23.332999999999998</v>
      </c>
      <c r="BB49" s="38">
        <v>9947</v>
      </c>
      <c r="BC49" s="38">
        <v>9947</v>
      </c>
      <c r="BD49" s="38">
        <v>12.667</v>
      </c>
      <c r="BE49" s="38">
        <v>0</v>
      </c>
      <c r="BF49" s="38">
        <v>5708588</v>
      </c>
      <c r="BG49" s="38">
        <v>0</v>
      </c>
      <c r="BH49" s="38">
        <v>90.947000000000003</v>
      </c>
      <c r="BI49" s="38">
        <v>25010</v>
      </c>
      <c r="BJ49" s="38">
        <v>12</v>
      </c>
      <c r="BK49" s="38">
        <v>0</v>
      </c>
      <c r="BL49" s="38">
        <v>0</v>
      </c>
      <c r="BM49" s="38">
        <v>0</v>
      </c>
      <c r="BN49" s="38">
        <v>0</v>
      </c>
      <c r="BO49" s="38">
        <v>0</v>
      </c>
      <c r="BP49" s="38">
        <v>0</v>
      </c>
      <c r="BQ49" s="38">
        <v>5393</v>
      </c>
      <c r="BR49" s="38">
        <v>1</v>
      </c>
      <c r="BS49" s="38">
        <v>0</v>
      </c>
      <c r="BT49" s="38">
        <v>0</v>
      </c>
      <c r="BU49" s="38">
        <v>0</v>
      </c>
      <c r="BV49" s="38">
        <v>0</v>
      </c>
      <c r="BW49" s="38">
        <v>0</v>
      </c>
      <c r="BX49" s="38">
        <v>0</v>
      </c>
      <c r="BY49" s="38">
        <v>0</v>
      </c>
      <c r="BZ49" s="38">
        <v>0</v>
      </c>
      <c r="CA49" s="38">
        <v>0</v>
      </c>
      <c r="CB49" s="38">
        <v>0</v>
      </c>
      <c r="CC49" s="38">
        <v>0</v>
      </c>
      <c r="CD49" s="38">
        <v>0</v>
      </c>
      <c r="CE49" s="38">
        <v>0</v>
      </c>
      <c r="CF49" s="38">
        <v>0</v>
      </c>
      <c r="CG49" s="38">
        <v>0</v>
      </c>
      <c r="CH49" s="38">
        <v>151179</v>
      </c>
      <c r="CI49" s="38">
        <v>0</v>
      </c>
      <c r="CJ49" s="38">
        <v>5</v>
      </c>
      <c r="CK49" s="38">
        <v>0</v>
      </c>
      <c r="CL49" s="38">
        <v>0</v>
      </c>
      <c r="CN49" s="38">
        <v>0</v>
      </c>
      <c r="CO49" s="38">
        <v>1</v>
      </c>
      <c r="CP49" s="38">
        <v>0</v>
      </c>
      <c r="CQ49" s="38">
        <v>0.25</v>
      </c>
      <c r="CR49" s="38">
        <v>693.79899999999998</v>
      </c>
      <c r="CS49" s="38">
        <v>0</v>
      </c>
      <c r="CT49" s="38">
        <v>0</v>
      </c>
      <c r="CU49" s="38">
        <v>0</v>
      </c>
      <c r="CV49" s="38">
        <v>0</v>
      </c>
      <c r="CW49" s="38">
        <v>0</v>
      </c>
      <c r="CX49" s="38">
        <v>0</v>
      </c>
      <c r="CY49" s="38">
        <v>0</v>
      </c>
      <c r="CZ49" s="38">
        <v>0</v>
      </c>
      <c r="DA49" s="38">
        <v>1</v>
      </c>
      <c r="DB49" s="38">
        <v>4149956</v>
      </c>
      <c r="DC49" s="38">
        <v>0</v>
      </c>
      <c r="DD49" s="38">
        <v>0</v>
      </c>
      <c r="DE49" s="38">
        <v>549918</v>
      </c>
      <c r="DF49" s="38">
        <v>549918</v>
      </c>
      <c r="DG49" s="38">
        <v>420.17</v>
      </c>
      <c r="DH49" s="38">
        <v>0</v>
      </c>
      <c r="DI49" s="38">
        <v>0</v>
      </c>
      <c r="DK49" s="38">
        <v>5393</v>
      </c>
      <c r="DL49" s="38">
        <v>0</v>
      </c>
      <c r="DM49" s="38">
        <v>728791</v>
      </c>
      <c r="DN49" s="38">
        <v>0</v>
      </c>
      <c r="DO49" s="38">
        <v>0</v>
      </c>
      <c r="DP49" s="38">
        <v>0</v>
      </c>
      <c r="DQ49" s="38">
        <v>0</v>
      </c>
      <c r="DR49" s="38">
        <v>0</v>
      </c>
      <c r="DS49" s="38">
        <v>0</v>
      </c>
      <c r="DT49" s="38">
        <v>0</v>
      </c>
      <c r="DU49" s="38">
        <v>0</v>
      </c>
      <c r="DV49" s="38">
        <v>0</v>
      </c>
      <c r="DW49" s="38">
        <v>0</v>
      </c>
      <c r="DX49" s="38">
        <v>0</v>
      </c>
      <c r="DY49" s="38">
        <v>0</v>
      </c>
      <c r="DZ49" s="38">
        <v>0</v>
      </c>
      <c r="EA49" s="38">
        <v>0</v>
      </c>
      <c r="EB49" s="38">
        <v>0</v>
      </c>
      <c r="EC49" s="38">
        <v>11.007999999999999</v>
      </c>
      <c r="ED49" s="38">
        <v>79240</v>
      </c>
      <c r="EE49" s="38">
        <v>0</v>
      </c>
      <c r="EF49" s="38">
        <v>0</v>
      </c>
      <c r="EG49" s="38">
        <v>0</v>
      </c>
      <c r="EH49" s="38">
        <v>649551</v>
      </c>
      <c r="EI49" s="38">
        <v>0</v>
      </c>
      <c r="EJ49" s="38">
        <v>0</v>
      </c>
      <c r="EK49" s="38">
        <v>30.582999999999998</v>
      </c>
      <c r="EL49" s="38">
        <v>0</v>
      </c>
      <c r="EM49" s="38">
        <v>0</v>
      </c>
      <c r="EN49" s="38">
        <v>1.502</v>
      </c>
      <c r="EO49" s="38">
        <v>0</v>
      </c>
      <c r="EP49" s="38">
        <v>0</v>
      </c>
      <c r="EQ49" s="38">
        <v>32.085000000000001</v>
      </c>
      <c r="ER49" s="38">
        <v>0</v>
      </c>
      <c r="ES49" s="38">
        <v>99.259</v>
      </c>
      <c r="ET49" s="38">
        <v>11729</v>
      </c>
      <c r="EU49" s="38">
        <v>206540</v>
      </c>
      <c r="EV49" s="38">
        <v>0</v>
      </c>
      <c r="EW49" s="38">
        <v>0</v>
      </c>
      <c r="EX49" s="38">
        <v>0</v>
      </c>
      <c r="EZ49" s="38">
        <v>5781065</v>
      </c>
      <c r="FA49" s="38">
        <v>0</v>
      </c>
      <c r="FB49" s="38">
        <v>5987605</v>
      </c>
      <c r="FC49" s="38">
        <v>0.97325799999999996</v>
      </c>
      <c r="FD49" s="38">
        <v>0</v>
      </c>
      <c r="FE49" s="38">
        <v>864668</v>
      </c>
      <c r="FF49" s="38">
        <v>197542</v>
      </c>
      <c r="FG49" s="38">
        <v>6.0937999999999999E-2</v>
      </c>
      <c r="FH49" s="38">
        <v>5.5286000000000002E-2</v>
      </c>
      <c r="FI49" s="38">
        <v>0</v>
      </c>
      <c r="FJ49" s="38">
        <v>0</v>
      </c>
      <c r="FK49" s="38">
        <v>1118.33</v>
      </c>
      <c r="FL49" s="38">
        <v>7200994</v>
      </c>
      <c r="FM49" s="38">
        <v>0</v>
      </c>
      <c r="FN49" s="38">
        <v>0</v>
      </c>
      <c r="FO49" s="38">
        <v>97156</v>
      </c>
      <c r="FP49" s="38">
        <v>0</v>
      </c>
      <c r="FQ49" s="38">
        <v>97156</v>
      </c>
      <c r="FR49" s="38">
        <v>97156</v>
      </c>
      <c r="FS49" s="38">
        <v>0</v>
      </c>
      <c r="FT49" s="38">
        <v>0</v>
      </c>
      <c r="FU49" s="38">
        <v>0</v>
      </c>
      <c r="FV49" s="38">
        <v>0</v>
      </c>
      <c r="FW49" s="38">
        <v>0</v>
      </c>
      <c r="FX49" s="38">
        <v>0</v>
      </c>
      <c r="FY49" s="38">
        <v>0</v>
      </c>
      <c r="FZ49" s="38">
        <v>0</v>
      </c>
      <c r="GA49" s="38">
        <v>0</v>
      </c>
      <c r="GB49" s="38">
        <v>407928</v>
      </c>
      <c r="GC49" s="38">
        <v>407928</v>
      </c>
      <c r="GD49" s="38">
        <v>46.174999999999997</v>
      </c>
      <c r="GF49" s="38">
        <v>0</v>
      </c>
      <c r="GG49" s="38">
        <v>0</v>
      </c>
      <c r="GH49" s="38">
        <v>0</v>
      </c>
      <c r="GI49" s="38">
        <v>0</v>
      </c>
      <c r="GJ49" s="38">
        <v>0</v>
      </c>
      <c r="GK49" s="38">
        <v>5042</v>
      </c>
      <c r="GL49" s="38">
        <v>5162</v>
      </c>
      <c r="GM49" s="38">
        <v>0</v>
      </c>
      <c r="GN49" s="38">
        <v>0</v>
      </c>
      <c r="GO49" s="38">
        <v>0</v>
      </c>
      <c r="GP49" s="38">
        <v>7049815</v>
      </c>
      <c r="GQ49" s="38">
        <v>7049815</v>
      </c>
      <c r="GR49" s="38">
        <v>0</v>
      </c>
      <c r="GS49" s="38">
        <v>0</v>
      </c>
      <c r="GT49" s="38">
        <v>0</v>
      </c>
      <c r="HB49" s="38">
        <v>261892303</v>
      </c>
      <c r="HC49" s="38">
        <v>5.0736000000000003E-2</v>
      </c>
      <c r="HD49" s="38">
        <v>139450</v>
      </c>
      <c r="HE49" s="38">
        <v>0</v>
      </c>
      <c r="HF49" s="38">
        <v>0</v>
      </c>
      <c r="HG49" s="38">
        <v>0</v>
      </c>
      <c r="HH49" s="38">
        <v>0</v>
      </c>
      <c r="HI49" s="38">
        <v>0</v>
      </c>
      <c r="HJ49" s="38">
        <v>0</v>
      </c>
      <c r="HK49" s="38">
        <v>0</v>
      </c>
      <c r="HL49" s="38">
        <v>0</v>
      </c>
      <c r="HM49" s="38">
        <v>0</v>
      </c>
      <c r="HN49" s="38">
        <v>0</v>
      </c>
      <c r="HO49" s="38">
        <v>0</v>
      </c>
      <c r="HP49" s="38">
        <v>0</v>
      </c>
      <c r="HQ49" s="38">
        <v>0</v>
      </c>
      <c r="HR49" s="38">
        <v>0</v>
      </c>
      <c r="HS49" s="38">
        <v>0</v>
      </c>
      <c r="HT49" s="38">
        <v>0</v>
      </c>
      <c r="HU49" s="38">
        <v>0</v>
      </c>
      <c r="HV49" s="38">
        <v>0</v>
      </c>
      <c r="HW49" s="38">
        <v>0</v>
      </c>
      <c r="HX49" s="38">
        <v>0</v>
      </c>
      <c r="HY49" s="38">
        <v>0</v>
      </c>
      <c r="HZ49" s="38">
        <v>0</v>
      </c>
      <c r="IA49" s="38">
        <v>0</v>
      </c>
      <c r="IB49" s="38">
        <v>0</v>
      </c>
      <c r="IC49" s="38">
        <v>0</v>
      </c>
      <c r="ID49" s="38">
        <v>0</v>
      </c>
      <c r="IE49" s="38">
        <v>0</v>
      </c>
      <c r="IF49" s="38">
        <v>0</v>
      </c>
      <c r="IG49" s="38">
        <v>0</v>
      </c>
      <c r="IH49" s="38">
        <v>215</v>
      </c>
      <c r="II49" s="38">
        <v>0</v>
      </c>
      <c r="IJ49" s="38">
        <v>0</v>
      </c>
      <c r="IK49" s="38">
        <v>0</v>
      </c>
      <c r="IL49" s="38">
        <v>0</v>
      </c>
      <c r="IM49" s="38">
        <v>0</v>
      </c>
      <c r="IN49" s="38">
        <v>0</v>
      </c>
      <c r="IO49" s="38">
        <v>0</v>
      </c>
      <c r="IP49" s="38">
        <v>0</v>
      </c>
      <c r="IQ49" s="38">
        <v>0</v>
      </c>
      <c r="IR49" s="38">
        <v>0</v>
      </c>
      <c r="IS49" s="38">
        <v>0</v>
      </c>
      <c r="IT49" s="38">
        <v>0</v>
      </c>
      <c r="IU49" s="38">
        <v>0</v>
      </c>
      <c r="IV49" s="38">
        <v>0</v>
      </c>
      <c r="IW49" s="38">
        <v>0</v>
      </c>
      <c r="IX49" s="38">
        <v>0</v>
      </c>
      <c r="IY49" s="38">
        <v>0</v>
      </c>
      <c r="IZ49" s="38">
        <v>0</v>
      </c>
      <c r="JA49" s="38">
        <v>0</v>
      </c>
    </row>
    <row r="50" spans="1:261" x14ac:dyDescent="0.2">
      <c r="A50" s="38">
        <v>21803</v>
      </c>
      <c r="B50" s="38">
        <v>27549</v>
      </c>
      <c r="C50" s="38">
        <v>35</v>
      </c>
      <c r="D50" s="38">
        <v>2020</v>
      </c>
      <c r="E50" s="38">
        <v>5393</v>
      </c>
      <c r="F50" s="38">
        <v>0</v>
      </c>
      <c r="G50" s="38">
        <v>302.637</v>
      </c>
      <c r="H50" s="38">
        <v>294.67200000000003</v>
      </c>
      <c r="I50" s="38">
        <v>294.67200000000003</v>
      </c>
      <c r="J50" s="38">
        <v>302.637</v>
      </c>
      <c r="K50" s="38">
        <v>0</v>
      </c>
      <c r="L50" s="38">
        <v>6544</v>
      </c>
      <c r="M50" s="38">
        <v>0</v>
      </c>
      <c r="N50" s="38">
        <v>0</v>
      </c>
      <c r="P50" s="38">
        <v>322.35700000000003</v>
      </c>
      <c r="Q50" s="38">
        <v>0</v>
      </c>
      <c r="R50" s="38">
        <v>83557</v>
      </c>
      <c r="S50" s="38">
        <v>259.20699999999999</v>
      </c>
      <c r="U50" s="38">
        <v>54162</v>
      </c>
      <c r="V50" s="38">
        <v>104.58799999999999</v>
      </c>
      <c r="W50" s="38">
        <v>68442</v>
      </c>
      <c r="X50" s="38">
        <v>68442</v>
      </c>
      <c r="Z50" s="38">
        <v>0</v>
      </c>
      <c r="AA50" s="38">
        <v>1</v>
      </c>
      <c r="AB50" s="38">
        <v>1</v>
      </c>
      <c r="AC50" s="38">
        <v>0</v>
      </c>
      <c r="AD50" s="38" t="s">
        <v>303</v>
      </c>
      <c r="AE50" s="38">
        <v>0</v>
      </c>
      <c r="AH50" s="38">
        <v>0</v>
      </c>
      <c r="AI50" s="38">
        <v>0</v>
      </c>
      <c r="AJ50" s="38">
        <v>5105</v>
      </c>
      <c r="AK50" s="38">
        <v>1</v>
      </c>
      <c r="AL50" s="38" t="s">
        <v>41</v>
      </c>
      <c r="AM50" s="38">
        <v>0</v>
      </c>
      <c r="AN50" s="38">
        <v>0</v>
      </c>
      <c r="AO50" s="38">
        <v>0</v>
      </c>
      <c r="AP50" s="38">
        <v>0</v>
      </c>
      <c r="AQ50" s="38">
        <v>0</v>
      </c>
      <c r="AR50" s="38">
        <v>0</v>
      </c>
      <c r="AS50" s="38">
        <v>0</v>
      </c>
      <c r="AT50" s="38">
        <v>0</v>
      </c>
      <c r="AU50" s="38">
        <v>0</v>
      </c>
      <c r="AV50" s="38">
        <v>0</v>
      </c>
      <c r="AW50" s="38">
        <v>3175488</v>
      </c>
      <c r="AX50" s="38">
        <v>3107749</v>
      </c>
      <c r="AY50" s="38">
        <v>2315739</v>
      </c>
      <c r="AZ50" s="38">
        <v>83557</v>
      </c>
      <c r="BA50" s="38">
        <v>16.5</v>
      </c>
      <c r="BB50" s="38">
        <v>0</v>
      </c>
      <c r="BC50" s="38">
        <v>0</v>
      </c>
      <c r="BD50" s="38">
        <v>0</v>
      </c>
      <c r="BE50" s="38">
        <v>0</v>
      </c>
      <c r="BF50" s="38">
        <v>2600985</v>
      </c>
      <c r="BG50" s="38">
        <v>0</v>
      </c>
      <c r="BH50" s="38">
        <v>0</v>
      </c>
      <c r="BI50" s="38">
        <v>0</v>
      </c>
      <c r="BJ50" s="38">
        <v>12</v>
      </c>
      <c r="BK50" s="38">
        <v>0</v>
      </c>
      <c r="BL50" s="38">
        <v>0</v>
      </c>
      <c r="BM50" s="38">
        <v>0</v>
      </c>
      <c r="BN50" s="38">
        <v>0</v>
      </c>
      <c r="BO50" s="38">
        <v>0</v>
      </c>
      <c r="BP50" s="38">
        <v>0</v>
      </c>
      <c r="BQ50" s="38">
        <v>5393</v>
      </c>
      <c r="BR50" s="38">
        <v>1</v>
      </c>
      <c r="BS50" s="38">
        <v>0</v>
      </c>
      <c r="BT50" s="38">
        <v>0</v>
      </c>
      <c r="BU50" s="38">
        <v>0</v>
      </c>
      <c r="BV50" s="38">
        <v>0</v>
      </c>
      <c r="BW50" s="38">
        <v>0</v>
      </c>
      <c r="BX50" s="38">
        <v>0</v>
      </c>
      <c r="BY50" s="38">
        <v>0</v>
      </c>
      <c r="BZ50" s="38">
        <v>0</v>
      </c>
      <c r="CA50" s="38">
        <v>0</v>
      </c>
      <c r="CB50" s="38">
        <v>0</v>
      </c>
      <c r="CC50" s="38">
        <v>0</v>
      </c>
      <c r="CD50" s="38">
        <v>0</v>
      </c>
      <c r="CE50" s="38">
        <v>0</v>
      </c>
      <c r="CF50" s="38">
        <v>0</v>
      </c>
      <c r="CG50" s="38">
        <v>0</v>
      </c>
      <c r="CH50" s="38">
        <v>67739</v>
      </c>
      <c r="CI50" s="38">
        <v>0</v>
      </c>
      <c r="CJ50" s="38">
        <v>4</v>
      </c>
      <c r="CK50" s="38">
        <v>0</v>
      </c>
      <c r="CL50" s="38">
        <v>0</v>
      </c>
      <c r="CN50" s="38">
        <v>0</v>
      </c>
      <c r="CO50" s="38">
        <v>1</v>
      </c>
      <c r="CP50" s="38">
        <v>0</v>
      </c>
      <c r="CQ50" s="38">
        <v>1</v>
      </c>
      <c r="CR50" s="38">
        <v>318.74599999999998</v>
      </c>
      <c r="CS50" s="38">
        <v>0</v>
      </c>
      <c r="CT50" s="38">
        <v>0</v>
      </c>
      <c r="CU50" s="38">
        <v>0</v>
      </c>
      <c r="CV50" s="38">
        <v>0</v>
      </c>
      <c r="CW50" s="38">
        <v>0</v>
      </c>
      <c r="CX50" s="38">
        <v>0</v>
      </c>
      <c r="CY50" s="38">
        <v>0</v>
      </c>
      <c r="CZ50" s="38">
        <v>0</v>
      </c>
      <c r="DA50" s="38">
        <v>1</v>
      </c>
      <c r="DB50" s="38">
        <v>1928334</v>
      </c>
      <c r="DC50" s="38">
        <v>0</v>
      </c>
      <c r="DD50" s="38">
        <v>0</v>
      </c>
      <c r="DE50" s="38">
        <v>510864</v>
      </c>
      <c r="DF50" s="38">
        <v>510864</v>
      </c>
      <c r="DG50" s="38">
        <v>390.33</v>
      </c>
      <c r="DH50" s="38">
        <v>0</v>
      </c>
      <c r="DI50" s="38">
        <v>0</v>
      </c>
      <c r="DK50" s="38">
        <v>5393</v>
      </c>
      <c r="DL50" s="38">
        <v>0</v>
      </c>
      <c r="DM50" s="38">
        <v>164811</v>
      </c>
      <c r="DN50" s="38">
        <v>0</v>
      </c>
      <c r="DO50" s="38">
        <v>0</v>
      </c>
      <c r="DP50" s="38">
        <v>0</v>
      </c>
      <c r="DQ50" s="38">
        <v>0</v>
      </c>
      <c r="DR50" s="38">
        <v>0</v>
      </c>
      <c r="DS50" s="38">
        <v>0</v>
      </c>
      <c r="DT50" s="38">
        <v>0</v>
      </c>
      <c r="DU50" s="38">
        <v>0</v>
      </c>
      <c r="DV50" s="38">
        <v>0</v>
      </c>
      <c r="DW50" s="38">
        <v>0</v>
      </c>
      <c r="DX50" s="38">
        <v>0</v>
      </c>
      <c r="DY50" s="38">
        <v>0</v>
      </c>
      <c r="DZ50" s="38">
        <v>0</v>
      </c>
      <c r="EA50" s="38">
        <v>0</v>
      </c>
      <c r="EB50" s="38">
        <v>0</v>
      </c>
      <c r="EC50" s="38">
        <v>0</v>
      </c>
      <c r="ED50" s="38">
        <v>0</v>
      </c>
      <c r="EE50" s="38">
        <v>0</v>
      </c>
      <c r="EF50" s="38">
        <v>0</v>
      </c>
      <c r="EG50" s="38">
        <v>0</v>
      </c>
      <c r="EH50" s="38">
        <v>164811</v>
      </c>
      <c r="EI50" s="38">
        <v>0</v>
      </c>
      <c r="EJ50" s="38">
        <v>0</v>
      </c>
      <c r="EK50" s="38">
        <v>7.32</v>
      </c>
      <c r="EL50" s="38">
        <v>0</v>
      </c>
      <c r="EM50" s="38">
        <v>0</v>
      </c>
      <c r="EN50" s="38">
        <v>0.64500000000000002</v>
      </c>
      <c r="EO50" s="38">
        <v>0</v>
      </c>
      <c r="EP50" s="38">
        <v>0</v>
      </c>
      <c r="EQ50" s="38">
        <v>7.9649999999999999</v>
      </c>
      <c r="ER50" s="38">
        <v>0</v>
      </c>
      <c r="ES50" s="38">
        <v>25.184999999999999</v>
      </c>
      <c r="ET50" s="38">
        <v>8500</v>
      </c>
      <c r="EU50" s="38">
        <v>83557</v>
      </c>
      <c r="EV50" s="38">
        <v>0</v>
      </c>
      <c r="EW50" s="38">
        <v>0</v>
      </c>
      <c r="EX50" s="38">
        <v>0</v>
      </c>
      <c r="EZ50" s="38">
        <v>2623778</v>
      </c>
      <c r="FA50" s="38">
        <v>0</v>
      </c>
      <c r="FB50" s="38">
        <v>2707335</v>
      </c>
      <c r="FC50" s="38">
        <v>0.97325799999999996</v>
      </c>
      <c r="FD50" s="38">
        <v>0</v>
      </c>
      <c r="FE50" s="38">
        <v>393966</v>
      </c>
      <c r="FF50" s="38">
        <v>90005</v>
      </c>
      <c r="FG50" s="38">
        <v>6.0937999999999999E-2</v>
      </c>
      <c r="FH50" s="38">
        <v>5.5286000000000002E-2</v>
      </c>
      <c r="FI50" s="38">
        <v>0</v>
      </c>
      <c r="FJ50" s="38">
        <v>0</v>
      </c>
      <c r="FK50" s="38">
        <v>509.541</v>
      </c>
      <c r="FL50" s="38">
        <v>3259045</v>
      </c>
      <c r="FM50" s="38">
        <v>0</v>
      </c>
      <c r="FN50" s="38">
        <v>0</v>
      </c>
      <c r="FO50" s="38">
        <v>34884</v>
      </c>
      <c r="FP50" s="38">
        <v>0</v>
      </c>
      <c r="FQ50" s="38">
        <v>34884</v>
      </c>
      <c r="FR50" s="38">
        <v>34884</v>
      </c>
      <c r="FS50" s="38">
        <v>0</v>
      </c>
      <c r="FT50" s="38">
        <v>0</v>
      </c>
      <c r="FU50" s="38">
        <v>0</v>
      </c>
      <c r="FV50" s="38">
        <v>0</v>
      </c>
      <c r="FW50" s="38">
        <v>0</v>
      </c>
      <c r="FX50" s="38">
        <v>0</v>
      </c>
      <c r="FY50" s="38">
        <v>0</v>
      </c>
      <c r="FZ50" s="38">
        <v>0</v>
      </c>
      <c r="GA50" s="38">
        <v>0</v>
      </c>
      <c r="GB50" s="38">
        <v>0</v>
      </c>
      <c r="GC50" s="38">
        <v>0</v>
      </c>
      <c r="GD50" s="38">
        <v>0</v>
      </c>
      <c r="GF50" s="38">
        <v>0</v>
      </c>
      <c r="GG50" s="38">
        <v>0</v>
      </c>
      <c r="GH50" s="38">
        <v>0</v>
      </c>
      <c r="GI50" s="38">
        <v>0</v>
      </c>
      <c r="GJ50" s="38">
        <v>0</v>
      </c>
      <c r="GK50" s="38">
        <v>5192</v>
      </c>
      <c r="GL50" s="38">
        <v>14077</v>
      </c>
      <c r="GM50" s="38">
        <v>0</v>
      </c>
      <c r="GN50" s="38">
        <v>49454</v>
      </c>
      <c r="GO50" s="38">
        <v>0</v>
      </c>
      <c r="GP50" s="38">
        <v>3191306</v>
      </c>
      <c r="GQ50" s="38">
        <v>3191306</v>
      </c>
      <c r="GR50" s="38">
        <v>0</v>
      </c>
      <c r="GS50" s="38">
        <v>0</v>
      </c>
      <c r="GT50" s="38">
        <v>0</v>
      </c>
      <c r="HB50" s="38">
        <v>261892303</v>
      </c>
      <c r="HC50" s="38">
        <v>5.0736000000000003E-2</v>
      </c>
      <c r="HD50" s="38">
        <v>59239</v>
      </c>
      <c r="HE50" s="38">
        <v>0</v>
      </c>
      <c r="HF50" s="38">
        <v>0</v>
      </c>
      <c r="HG50" s="38">
        <v>0</v>
      </c>
      <c r="HH50" s="38">
        <v>0</v>
      </c>
      <c r="HI50" s="38">
        <v>0</v>
      </c>
      <c r="HJ50" s="38">
        <v>0</v>
      </c>
      <c r="HK50" s="38">
        <v>0</v>
      </c>
      <c r="HL50" s="38">
        <v>0</v>
      </c>
      <c r="HM50" s="38">
        <v>0</v>
      </c>
      <c r="HN50" s="38">
        <v>0</v>
      </c>
      <c r="HO50" s="38">
        <v>0</v>
      </c>
      <c r="HP50" s="38">
        <v>0</v>
      </c>
      <c r="HQ50" s="38">
        <v>0</v>
      </c>
      <c r="HR50" s="38">
        <v>0</v>
      </c>
      <c r="HS50" s="38">
        <v>0</v>
      </c>
      <c r="HT50" s="38">
        <v>0</v>
      </c>
      <c r="HU50" s="38">
        <v>0</v>
      </c>
      <c r="HV50" s="38">
        <v>0</v>
      </c>
      <c r="HW50" s="38">
        <v>0</v>
      </c>
      <c r="HX50" s="38">
        <v>0</v>
      </c>
      <c r="HY50" s="38">
        <v>0</v>
      </c>
      <c r="HZ50" s="38">
        <v>0</v>
      </c>
      <c r="IA50" s="38">
        <v>0</v>
      </c>
      <c r="IB50" s="38">
        <v>0</v>
      </c>
      <c r="IC50" s="38">
        <v>0</v>
      </c>
      <c r="ID50" s="38">
        <v>0</v>
      </c>
      <c r="IE50" s="38">
        <v>0</v>
      </c>
      <c r="IF50" s="38">
        <v>0</v>
      </c>
      <c r="IG50" s="38">
        <v>0</v>
      </c>
      <c r="IH50" s="38">
        <v>206</v>
      </c>
      <c r="II50" s="38">
        <v>0</v>
      </c>
      <c r="IJ50" s="38">
        <v>0</v>
      </c>
      <c r="IK50" s="38">
        <v>0</v>
      </c>
      <c r="IL50" s="38">
        <v>0</v>
      </c>
      <c r="IM50" s="38">
        <v>0</v>
      </c>
      <c r="IN50" s="38">
        <v>0</v>
      </c>
      <c r="IO50" s="38">
        <v>0</v>
      </c>
      <c r="IP50" s="38">
        <v>0</v>
      </c>
      <c r="IQ50" s="38">
        <v>0</v>
      </c>
      <c r="IR50" s="38">
        <v>0</v>
      </c>
      <c r="IS50" s="38">
        <v>0</v>
      </c>
      <c r="IT50" s="38">
        <v>0</v>
      </c>
      <c r="IU50" s="38">
        <v>0</v>
      </c>
      <c r="IV50" s="38">
        <v>0</v>
      </c>
      <c r="IW50" s="38">
        <v>0</v>
      </c>
      <c r="IX50" s="38">
        <v>0</v>
      </c>
      <c r="IY50" s="38">
        <v>0</v>
      </c>
      <c r="IZ50" s="38">
        <v>0</v>
      </c>
      <c r="JA50" s="38">
        <v>0</v>
      </c>
    </row>
    <row r="51" spans="1:261" x14ac:dyDescent="0.2">
      <c r="A51" s="38">
        <v>57803</v>
      </c>
      <c r="B51" s="38">
        <v>27549</v>
      </c>
      <c r="C51" s="38">
        <v>35</v>
      </c>
      <c r="D51" s="38">
        <v>2020</v>
      </c>
      <c r="E51" s="38">
        <v>5393</v>
      </c>
      <c r="F51" s="38">
        <v>0</v>
      </c>
      <c r="G51" s="38">
        <v>18851.758000000002</v>
      </c>
      <c r="H51" s="38">
        <v>17740.510999999999</v>
      </c>
      <c r="I51" s="38">
        <v>17740.510999999999</v>
      </c>
      <c r="J51" s="38">
        <v>18851.758000000002</v>
      </c>
      <c r="K51" s="38">
        <v>0</v>
      </c>
      <c r="L51" s="38">
        <v>6544</v>
      </c>
      <c r="M51" s="38">
        <v>0</v>
      </c>
      <c r="N51" s="38">
        <v>0</v>
      </c>
      <c r="P51" s="38">
        <v>17587.297999999999</v>
      </c>
      <c r="Q51" s="38">
        <v>0</v>
      </c>
      <c r="R51" s="38">
        <v>4558751</v>
      </c>
      <c r="S51" s="38">
        <v>259.20699999999999</v>
      </c>
      <c r="U51" s="38">
        <v>2955005</v>
      </c>
      <c r="V51" s="38">
        <v>5479.1769999999997</v>
      </c>
      <c r="W51" s="38">
        <v>3585573</v>
      </c>
      <c r="X51" s="38">
        <v>3585573</v>
      </c>
      <c r="Z51" s="38">
        <v>0</v>
      </c>
      <c r="AA51" s="38">
        <v>1</v>
      </c>
      <c r="AB51" s="38">
        <v>1</v>
      </c>
      <c r="AC51" s="38">
        <v>0</v>
      </c>
      <c r="AD51" s="38" t="s">
        <v>303</v>
      </c>
      <c r="AE51" s="38">
        <v>0</v>
      </c>
      <c r="AH51" s="38">
        <v>0</v>
      </c>
      <c r="AI51" s="38">
        <v>0</v>
      </c>
      <c r="AJ51" s="38">
        <v>5105</v>
      </c>
      <c r="AK51" s="38">
        <v>1</v>
      </c>
      <c r="AL51" s="38" t="s">
        <v>373</v>
      </c>
      <c r="AM51" s="38">
        <v>0</v>
      </c>
      <c r="AN51" s="38">
        <v>0</v>
      </c>
      <c r="AO51" s="38">
        <v>0</v>
      </c>
      <c r="AP51" s="38">
        <v>0</v>
      </c>
      <c r="AQ51" s="38">
        <v>0</v>
      </c>
      <c r="AR51" s="38">
        <v>0</v>
      </c>
      <c r="AS51" s="38">
        <v>0</v>
      </c>
      <c r="AT51" s="38">
        <v>0</v>
      </c>
      <c r="AU51" s="38">
        <v>0</v>
      </c>
      <c r="AV51" s="38">
        <v>0</v>
      </c>
      <c r="AW51" s="38">
        <v>186247417</v>
      </c>
      <c r="AX51" s="38">
        <v>180662007</v>
      </c>
      <c r="AY51" s="38">
        <v>132331516</v>
      </c>
      <c r="AZ51" s="38">
        <v>6260615</v>
      </c>
      <c r="BA51" s="38">
        <v>384.25</v>
      </c>
      <c r="BB51" s="38">
        <v>0</v>
      </c>
      <c r="BC51" s="38">
        <v>0</v>
      </c>
      <c r="BD51" s="38">
        <v>0</v>
      </c>
      <c r="BE51" s="38">
        <v>0</v>
      </c>
      <c r="BF51" s="38">
        <v>152627395</v>
      </c>
      <c r="BG51" s="38">
        <v>0</v>
      </c>
      <c r="BH51" s="38">
        <v>4415.84</v>
      </c>
      <c r="BI51" s="38">
        <v>1214356</v>
      </c>
      <c r="BJ51" s="38">
        <v>12</v>
      </c>
      <c r="BK51" s="38">
        <v>0</v>
      </c>
      <c r="BL51" s="38">
        <v>0</v>
      </c>
      <c r="BM51" s="38">
        <v>0</v>
      </c>
      <c r="BN51" s="38">
        <v>0</v>
      </c>
      <c r="BO51" s="38">
        <v>0</v>
      </c>
      <c r="BP51" s="38">
        <v>0</v>
      </c>
      <c r="BQ51" s="38">
        <v>5393</v>
      </c>
      <c r="BR51" s="38">
        <v>1</v>
      </c>
      <c r="BS51" s="38">
        <v>0</v>
      </c>
      <c r="BT51" s="38">
        <v>0</v>
      </c>
      <c r="BU51" s="38">
        <v>0</v>
      </c>
      <c r="BV51" s="38">
        <v>0</v>
      </c>
      <c r="BW51" s="38">
        <v>0</v>
      </c>
      <c r="BX51" s="38">
        <v>0</v>
      </c>
      <c r="BY51" s="38">
        <v>0</v>
      </c>
      <c r="BZ51" s="38">
        <v>0</v>
      </c>
      <c r="CA51" s="38">
        <v>1275.33</v>
      </c>
      <c r="CB51" s="38">
        <v>487508</v>
      </c>
      <c r="CC51" s="38">
        <v>0</v>
      </c>
      <c r="CD51" s="38">
        <v>0</v>
      </c>
      <c r="CE51" s="38">
        <v>0</v>
      </c>
      <c r="CF51" s="38">
        <v>0</v>
      </c>
      <c r="CG51" s="38">
        <v>0</v>
      </c>
      <c r="CH51" s="38">
        <v>3883546</v>
      </c>
      <c r="CI51" s="38">
        <v>0</v>
      </c>
      <c r="CJ51" s="38">
        <v>4</v>
      </c>
      <c r="CK51" s="38">
        <v>0</v>
      </c>
      <c r="CL51" s="38">
        <v>0</v>
      </c>
      <c r="CN51" s="38">
        <v>0</v>
      </c>
      <c r="CO51" s="38">
        <v>1</v>
      </c>
      <c r="CP51" s="38">
        <v>0</v>
      </c>
      <c r="CQ51" s="38">
        <v>5.4169999999999998</v>
      </c>
      <c r="CR51" s="38">
        <v>17530.063999999998</v>
      </c>
      <c r="CS51" s="38">
        <v>0</v>
      </c>
      <c r="CT51" s="38">
        <v>0</v>
      </c>
      <c r="CU51" s="38">
        <v>0</v>
      </c>
      <c r="CV51" s="38">
        <v>0</v>
      </c>
      <c r="CW51" s="38">
        <v>0</v>
      </c>
      <c r="CX51" s="38">
        <v>0</v>
      </c>
      <c r="CY51" s="38">
        <v>0</v>
      </c>
      <c r="CZ51" s="38">
        <v>0</v>
      </c>
      <c r="DA51" s="38">
        <v>1</v>
      </c>
      <c r="DB51" s="38">
        <v>116093904</v>
      </c>
      <c r="DC51" s="38">
        <v>0</v>
      </c>
      <c r="DD51" s="38">
        <v>0</v>
      </c>
      <c r="DE51" s="38">
        <v>19780326</v>
      </c>
      <c r="DF51" s="38">
        <v>19780326</v>
      </c>
      <c r="DG51" s="38">
        <v>15113.33</v>
      </c>
      <c r="DH51" s="38">
        <v>0</v>
      </c>
      <c r="DI51" s="38">
        <v>0</v>
      </c>
      <c r="DK51" s="38">
        <v>5393</v>
      </c>
      <c r="DL51" s="38">
        <v>0</v>
      </c>
      <c r="DM51" s="38">
        <v>12407113</v>
      </c>
      <c r="DN51" s="38">
        <v>0</v>
      </c>
      <c r="DO51" s="38">
        <v>0</v>
      </c>
      <c r="DP51" s="38">
        <v>0</v>
      </c>
      <c r="DQ51" s="38">
        <v>0</v>
      </c>
      <c r="DR51" s="38">
        <v>0</v>
      </c>
      <c r="DS51" s="38">
        <v>0</v>
      </c>
      <c r="DT51" s="38">
        <v>0</v>
      </c>
      <c r="DU51" s="38">
        <v>0</v>
      </c>
      <c r="DV51" s="38">
        <v>0</v>
      </c>
      <c r="DW51" s="38">
        <v>0</v>
      </c>
      <c r="DX51" s="38">
        <v>0</v>
      </c>
      <c r="DY51" s="38">
        <v>0</v>
      </c>
      <c r="DZ51" s="38">
        <v>0</v>
      </c>
      <c r="EA51" s="38">
        <v>0.77800000000000002</v>
      </c>
      <c r="EB51" s="38">
        <v>0</v>
      </c>
      <c r="EC51" s="38">
        <v>165.11500000000001</v>
      </c>
      <c r="ED51" s="38">
        <v>1188564</v>
      </c>
      <c r="EE51" s="38">
        <v>0</v>
      </c>
      <c r="EF51" s="38">
        <v>0</v>
      </c>
      <c r="EG51" s="38">
        <v>0</v>
      </c>
      <c r="EH51" s="38">
        <v>11218549</v>
      </c>
      <c r="EI51" s="38">
        <v>0</v>
      </c>
      <c r="EJ51" s="38">
        <v>0</v>
      </c>
      <c r="EK51" s="38">
        <v>430.99</v>
      </c>
      <c r="EL51" s="38">
        <v>0</v>
      </c>
      <c r="EM51" s="38">
        <v>88.022000000000006</v>
      </c>
      <c r="EN51" s="38">
        <v>30.68</v>
      </c>
      <c r="EO51" s="38">
        <v>0</v>
      </c>
      <c r="EP51" s="38">
        <v>0</v>
      </c>
      <c r="EQ51" s="38">
        <v>550.47</v>
      </c>
      <c r="ER51" s="38">
        <v>0</v>
      </c>
      <c r="ES51" s="38">
        <v>1714.326</v>
      </c>
      <c r="ET51" s="38">
        <v>193479</v>
      </c>
      <c r="EU51" s="38">
        <v>6260615</v>
      </c>
      <c r="EV51" s="38">
        <v>0</v>
      </c>
      <c r="EW51" s="38">
        <v>0</v>
      </c>
      <c r="EX51" s="38">
        <v>0</v>
      </c>
      <c r="EZ51" s="38">
        <v>152262293</v>
      </c>
      <c r="FA51" s="38">
        <v>0</v>
      </c>
      <c r="FB51" s="38">
        <v>158522908</v>
      </c>
      <c r="FC51" s="38">
        <v>0.97325799999999996</v>
      </c>
      <c r="FD51" s="38">
        <v>0</v>
      </c>
      <c r="FE51" s="38">
        <v>23118144</v>
      </c>
      <c r="FF51" s="38">
        <v>5281570</v>
      </c>
      <c r="FG51" s="38">
        <v>6.0937999999999999E-2</v>
      </c>
      <c r="FH51" s="38">
        <v>5.5286000000000002E-2</v>
      </c>
      <c r="FI51" s="38">
        <v>0</v>
      </c>
      <c r="FJ51" s="38">
        <v>0</v>
      </c>
      <c r="FK51" s="38">
        <v>29900.177</v>
      </c>
      <c r="FL51" s="38">
        <v>190806168</v>
      </c>
      <c r="FM51" s="38">
        <v>0</v>
      </c>
      <c r="FN51" s="38">
        <v>0</v>
      </c>
      <c r="FO51" s="38">
        <v>0</v>
      </c>
      <c r="FP51" s="38">
        <v>0</v>
      </c>
      <c r="FQ51" s="38">
        <v>0</v>
      </c>
      <c r="FR51" s="38">
        <v>0</v>
      </c>
      <c r="FS51" s="38">
        <v>0</v>
      </c>
      <c r="FT51" s="38">
        <v>0</v>
      </c>
      <c r="FU51" s="38">
        <v>1.903</v>
      </c>
      <c r="FV51" s="38">
        <v>0</v>
      </c>
      <c r="FW51" s="38">
        <v>0</v>
      </c>
      <c r="FX51" s="38">
        <v>0</v>
      </c>
      <c r="FY51" s="38">
        <v>0</v>
      </c>
      <c r="FZ51" s="38">
        <v>0</v>
      </c>
      <c r="GA51" s="38">
        <v>0</v>
      </c>
      <c r="GB51" s="38">
        <v>4954128</v>
      </c>
      <c r="GC51" s="38">
        <v>4954128</v>
      </c>
      <c r="GD51" s="38">
        <v>560.77700000000004</v>
      </c>
      <c r="GF51" s="38">
        <v>0</v>
      </c>
      <c r="GG51" s="38">
        <v>0</v>
      </c>
      <c r="GH51" s="38">
        <v>0</v>
      </c>
      <c r="GI51" s="38">
        <v>0</v>
      </c>
      <c r="GJ51" s="38">
        <v>0</v>
      </c>
      <c r="GK51" s="38">
        <v>5360</v>
      </c>
      <c r="GL51" s="38">
        <v>35199</v>
      </c>
      <c r="GM51" s="38">
        <v>0</v>
      </c>
      <c r="GN51" s="38">
        <v>0</v>
      </c>
      <c r="GO51" s="38">
        <v>0</v>
      </c>
      <c r="GP51" s="38">
        <v>186922622</v>
      </c>
      <c r="GQ51" s="38">
        <v>186922622</v>
      </c>
      <c r="GR51" s="38">
        <v>0</v>
      </c>
      <c r="GS51" s="38">
        <v>0</v>
      </c>
      <c r="GT51" s="38">
        <v>0</v>
      </c>
      <c r="HB51" s="38">
        <v>261892303</v>
      </c>
      <c r="HC51" s="38">
        <v>5.0736000000000003E-2</v>
      </c>
      <c r="HD51" s="38">
        <v>3690067</v>
      </c>
      <c r="HE51" s="38">
        <v>0</v>
      </c>
      <c r="HF51" s="38">
        <v>0</v>
      </c>
      <c r="HG51" s="38">
        <v>0</v>
      </c>
      <c r="HH51" s="38">
        <v>0</v>
      </c>
      <c r="HI51" s="38">
        <v>0</v>
      </c>
      <c r="HJ51" s="38">
        <v>0</v>
      </c>
      <c r="HK51" s="38">
        <v>0</v>
      </c>
      <c r="HL51" s="38">
        <v>0</v>
      </c>
      <c r="HM51" s="38">
        <v>0</v>
      </c>
      <c r="HN51" s="38">
        <v>0</v>
      </c>
      <c r="HO51" s="38">
        <v>0</v>
      </c>
      <c r="HP51" s="38">
        <v>0</v>
      </c>
      <c r="HQ51" s="38">
        <v>0</v>
      </c>
      <c r="HR51" s="38">
        <v>0</v>
      </c>
      <c r="HS51" s="38">
        <v>0</v>
      </c>
      <c r="HT51" s="38">
        <v>0</v>
      </c>
      <c r="HU51" s="38">
        <v>0</v>
      </c>
      <c r="HV51" s="38">
        <v>0</v>
      </c>
      <c r="HW51" s="38">
        <v>0</v>
      </c>
      <c r="HX51" s="38">
        <v>0</v>
      </c>
      <c r="HY51" s="38">
        <v>0</v>
      </c>
      <c r="HZ51" s="38">
        <v>0</v>
      </c>
      <c r="IA51" s="38">
        <v>0</v>
      </c>
      <c r="IB51" s="38">
        <v>0</v>
      </c>
      <c r="IC51" s="38">
        <v>0</v>
      </c>
      <c r="ID51" s="38">
        <v>0</v>
      </c>
      <c r="IE51" s="38">
        <v>0</v>
      </c>
      <c r="IF51" s="38">
        <v>0</v>
      </c>
      <c r="IG51" s="38">
        <v>0</v>
      </c>
      <c r="IH51" s="38">
        <v>6627</v>
      </c>
      <c r="II51" s="38">
        <v>0</v>
      </c>
      <c r="IJ51" s="38">
        <v>0</v>
      </c>
      <c r="IK51" s="38">
        <v>0</v>
      </c>
      <c r="IL51" s="38">
        <v>0</v>
      </c>
      <c r="IM51" s="38">
        <v>0</v>
      </c>
      <c r="IN51" s="38">
        <v>0</v>
      </c>
      <c r="IO51" s="38">
        <v>0</v>
      </c>
      <c r="IP51" s="38">
        <v>0</v>
      </c>
      <c r="IQ51" s="38">
        <v>0</v>
      </c>
      <c r="IR51" s="38">
        <v>0</v>
      </c>
      <c r="IS51" s="38">
        <v>0</v>
      </c>
      <c r="IT51" s="38">
        <v>0</v>
      </c>
      <c r="IU51" s="38">
        <v>0</v>
      </c>
      <c r="IV51" s="38">
        <v>0</v>
      </c>
      <c r="IW51" s="38">
        <v>0</v>
      </c>
      <c r="IX51" s="38">
        <v>0</v>
      </c>
      <c r="IY51" s="38">
        <v>0</v>
      </c>
      <c r="IZ51" s="38">
        <v>0</v>
      </c>
      <c r="JA51" s="38">
        <v>0</v>
      </c>
    </row>
    <row r="52" spans="1:261" x14ac:dyDescent="0.2">
      <c r="A52" s="38">
        <v>68803</v>
      </c>
      <c r="B52" s="38">
        <v>27549</v>
      </c>
      <c r="C52" s="38">
        <v>35</v>
      </c>
      <c r="D52" s="38">
        <v>2020</v>
      </c>
      <c r="E52" s="38">
        <v>5393</v>
      </c>
      <c r="F52" s="38">
        <v>0</v>
      </c>
      <c r="G52" s="38">
        <v>728.61699999999996</v>
      </c>
      <c r="H52" s="38">
        <v>665.17600000000004</v>
      </c>
      <c r="I52" s="38">
        <v>665.17600000000004</v>
      </c>
      <c r="J52" s="38">
        <v>728.61699999999996</v>
      </c>
      <c r="K52" s="38">
        <v>0</v>
      </c>
      <c r="L52" s="38">
        <v>6544</v>
      </c>
      <c r="M52" s="38">
        <v>0</v>
      </c>
      <c r="N52" s="38">
        <v>0</v>
      </c>
      <c r="P52" s="38">
        <v>686.90800000000002</v>
      </c>
      <c r="Q52" s="38">
        <v>0</v>
      </c>
      <c r="R52" s="38">
        <v>178051</v>
      </c>
      <c r="S52" s="38">
        <v>259.20699999999999</v>
      </c>
      <c r="U52" s="38">
        <v>115414</v>
      </c>
      <c r="V52" s="38">
        <v>11.164999999999999</v>
      </c>
      <c r="W52" s="38">
        <v>7306</v>
      </c>
      <c r="X52" s="38">
        <v>7306</v>
      </c>
      <c r="Z52" s="38">
        <v>0</v>
      </c>
      <c r="AA52" s="38">
        <v>1</v>
      </c>
      <c r="AB52" s="38">
        <v>1</v>
      </c>
      <c r="AC52" s="38">
        <v>0</v>
      </c>
      <c r="AD52" s="38" t="s">
        <v>303</v>
      </c>
      <c r="AE52" s="38">
        <v>0</v>
      </c>
      <c r="AH52" s="38">
        <v>0</v>
      </c>
      <c r="AI52" s="38">
        <v>0</v>
      </c>
      <c r="AJ52" s="38">
        <v>5105</v>
      </c>
      <c r="AK52" s="38">
        <v>1</v>
      </c>
      <c r="AL52" s="38" t="s">
        <v>326</v>
      </c>
      <c r="AM52" s="38">
        <v>0</v>
      </c>
      <c r="AN52" s="38">
        <v>0</v>
      </c>
      <c r="AO52" s="38">
        <v>0</v>
      </c>
      <c r="AP52" s="38">
        <v>0</v>
      </c>
      <c r="AQ52" s="38">
        <v>0</v>
      </c>
      <c r="AR52" s="38">
        <v>0</v>
      </c>
      <c r="AS52" s="38">
        <v>0</v>
      </c>
      <c r="AT52" s="38">
        <v>0</v>
      </c>
      <c r="AU52" s="38">
        <v>0</v>
      </c>
      <c r="AV52" s="38">
        <v>0</v>
      </c>
      <c r="AW52" s="38">
        <v>6263139</v>
      </c>
      <c r="AX52" s="38">
        <v>6104780</v>
      </c>
      <c r="AY52" s="38">
        <v>4279403</v>
      </c>
      <c r="AZ52" s="38">
        <v>193790</v>
      </c>
      <c r="BA52" s="38">
        <v>0</v>
      </c>
      <c r="BB52" s="38">
        <v>28608</v>
      </c>
      <c r="BC52" s="38">
        <v>28608</v>
      </c>
      <c r="BD52" s="38">
        <v>36.430999999999997</v>
      </c>
      <c r="BE52" s="38">
        <v>0</v>
      </c>
      <c r="BF52" s="38">
        <v>5177239</v>
      </c>
      <c r="BG52" s="38">
        <v>0</v>
      </c>
      <c r="BH52" s="38">
        <v>57.231999999999999</v>
      </c>
      <c r="BI52" s="38">
        <v>15739</v>
      </c>
      <c r="BJ52" s="38">
        <v>12</v>
      </c>
      <c r="BK52" s="38">
        <v>0</v>
      </c>
      <c r="BL52" s="38">
        <v>0</v>
      </c>
      <c r="BM52" s="38">
        <v>0</v>
      </c>
      <c r="BN52" s="38">
        <v>0</v>
      </c>
      <c r="BO52" s="38">
        <v>0</v>
      </c>
      <c r="BP52" s="38">
        <v>0</v>
      </c>
      <c r="BQ52" s="38">
        <v>5393</v>
      </c>
      <c r="BR52" s="38">
        <v>1</v>
      </c>
      <c r="BS52" s="38">
        <v>0</v>
      </c>
      <c r="BT52" s="38">
        <v>0</v>
      </c>
      <c r="BU52" s="38">
        <v>0</v>
      </c>
      <c r="BV52" s="38">
        <v>0</v>
      </c>
      <c r="BW52" s="38">
        <v>0</v>
      </c>
      <c r="BX52" s="38">
        <v>0</v>
      </c>
      <c r="BY52" s="38">
        <v>0</v>
      </c>
      <c r="BZ52" s="38">
        <v>0</v>
      </c>
      <c r="CA52" s="38">
        <v>0</v>
      </c>
      <c r="CB52" s="38">
        <v>0</v>
      </c>
      <c r="CC52" s="38">
        <v>0</v>
      </c>
      <c r="CD52" s="38">
        <v>0</v>
      </c>
      <c r="CE52" s="38">
        <v>0</v>
      </c>
      <c r="CF52" s="38">
        <v>0</v>
      </c>
      <c r="CG52" s="38">
        <v>0</v>
      </c>
      <c r="CH52" s="38">
        <v>142620</v>
      </c>
      <c r="CI52" s="38">
        <v>0</v>
      </c>
      <c r="CJ52" s="38">
        <v>4</v>
      </c>
      <c r="CK52" s="38">
        <v>0</v>
      </c>
      <c r="CL52" s="38">
        <v>0</v>
      </c>
      <c r="CN52" s="38">
        <v>0</v>
      </c>
      <c r="CO52" s="38">
        <v>1</v>
      </c>
      <c r="CP52" s="38">
        <v>0</v>
      </c>
      <c r="CQ52" s="38">
        <v>0</v>
      </c>
      <c r="CR52" s="38">
        <v>686.37599999999998</v>
      </c>
      <c r="CS52" s="38">
        <v>0</v>
      </c>
      <c r="CT52" s="38">
        <v>0</v>
      </c>
      <c r="CU52" s="38">
        <v>0</v>
      </c>
      <c r="CV52" s="38">
        <v>0</v>
      </c>
      <c r="CW52" s="38">
        <v>0</v>
      </c>
      <c r="CX52" s="38">
        <v>0</v>
      </c>
      <c r="CY52" s="38">
        <v>0</v>
      </c>
      <c r="CZ52" s="38">
        <v>0</v>
      </c>
      <c r="DA52" s="38">
        <v>1</v>
      </c>
      <c r="DB52" s="38">
        <v>4352912</v>
      </c>
      <c r="DC52" s="38">
        <v>0</v>
      </c>
      <c r="DD52" s="38">
        <v>0</v>
      </c>
      <c r="DE52" s="38">
        <v>177997</v>
      </c>
      <c r="DF52" s="38">
        <v>177997</v>
      </c>
      <c r="DG52" s="38">
        <v>136</v>
      </c>
      <c r="DH52" s="38">
        <v>0</v>
      </c>
      <c r="DI52" s="38">
        <v>0</v>
      </c>
      <c r="DK52" s="38">
        <v>5393</v>
      </c>
      <c r="DL52" s="38">
        <v>0</v>
      </c>
      <c r="DM52" s="38">
        <v>199511</v>
      </c>
      <c r="DN52" s="38">
        <v>0</v>
      </c>
      <c r="DO52" s="38">
        <v>0</v>
      </c>
      <c r="DP52" s="38">
        <v>0</v>
      </c>
      <c r="DQ52" s="38">
        <v>0</v>
      </c>
      <c r="DR52" s="38">
        <v>0</v>
      </c>
      <c r="DS52" s="38">
        <v>0</v>
      </c>
      <c r="DT52" s="38">
        <v>0</v>
      </c>
      <c r="DU52" s="38">
        <v>0</v>
      </c>
      <c r="DV52" s="38">
        <v>0</v>
      </c>
      <c r="DW52" s="38">
        <v>0</v>
      </c>
      <c r="DX52" s="38">
        <v>0</v>
      </c>
      <c r="DY52" s="38">
        <v>0</v>
      </c>
      <c r="DZ52" s="38">
        <v>0</v>
      </c>
      <c r="EA52" s="38">
        <v>0</v>
      </c>
      <c r="EB52" s="38">
        <v>0</v>
      </c>
      <c r="EC52" s="38">
        <v>23.957000000000001</v>
      </c>
      <c r="ED52" s="38">
        <v>172452</v>
      </c>
      <c r="EE52" s="38">
        <v>0</v>
      </c>
      <c r="EF52" s="38">
        <v>0</v>
      </c>
      <c r="EG52" s="38">
        <v>0</v>
      </c>
      <c r="EH52" s="38">
        <v>27059</v>
      </c>
      <c r="EI52" s="38">
        <v>0</v>
      </c>
      <c r="EJ52" s="38">
        <v>0</v>
      </c>
      <c r="EK52" s="38">
        <v>0</v>
      </c>
      <c r="EL52" s="38">
        <v>0</v>
      </c>
      <c r="EM52" s="38">
        <v>0</v>
      </c>
      <c r="EN52" s="38">
        <v>0.82699999999999996</v>
      </c>
      <c r="EO52" s="38">
        <v>0</v>
      </c>
      <c r="EP52" s="38">
        <v>0</v>
      </c>
      <c r="EQ52" s="38">
        <v>0.82699999999999996</v>
      </c>
      <c r="ER52" s="38">
        <v>0</v>
      </c>
      <c r="ES52" s="38">
        <v>4.1349999999999998</v>
      </c>
      <c r="ET52" s="38">
        <v>0</v>
      </c>
      <c r="EU52" s="38">
        <v>193790</v>
      </c>
      <c r="EV52" s="38">
        <v>0</v>
      </c>
      <c r="EW52" s="38">
        <v>0</v>
      </c>
      <c r="EX52" s="38">
        <v>0</v>
      </c>
      <c r="EZ52" s="38">
        <v>5141440</v>
      </c>
      <c r="FA52" s="38">
        <v>0</v>
      </c>
      <c r="FB52" s="38">
        <v>5335230</v>
      </c>
      <c r="FC52" s="38">
        <v>0.97325799999999996</v>
      </c>
      <c r="FD52" s="38">
        <v>0</v>
      </c>
      <c r="FE52" s="38">
        <v>784185</v>
      </c>
      <c r="FF52" s="38">
        <v>179155</v>
      </c>
      <c r="FG52" s="38">
        <v>6.0937999999999999E-2</v>
      </c>
      <c r="FH52" s="38">
        <v>5.5286000000000002E-2</v>
      </c>
      <c r="FI52" s="38">
        <v>0</v>
      </c>
      <c r="FJ52" s="38">
        <v>0</v>
      </c>
      <c r="FK52" s="38">
        <v>1014.237</v>
      </c>
      <c r="FL52" s="38">
        <v>6441190</v>
      </c>
      <c r="FM52" s="38">
        <v>0</v>
      </c>
      <c r="FN52" s="38">
        <v>0</v>
      </c>
      <c r="FO52" s="38">
        <v>0</v>
      </c>
      <c r="FP52" s="38">
        <v>0</v>
      </c>
      <c r="FQ52" s="38">
        <v>0</v>
      </c>
      <c r="FR52" s="38">
        <v>0</v>
      </c>
      <c r="FS52" s="38">
        <v>0</v>
      </c>
      <c r="FT52" s="38">
        <v>0</v>
      </c>
      <c r="FU52" s="38">
        <v>0</v>
      </c>
      <c r="FV52" s="38">
        <v>0</v>
      </c>
      <c r="FW52" s="38">
        <v>0</v>
      </c>
      <c r="FX52" s="38">
        <v>0</v>
      </c>
      <c r="FY52" s="38">
        <v>0</v>
      </c>
      <c r="FZ52" s="38">
        <v>0</v>
      </c>
      <c r="GA52" s="38">
        <v>0</v>
      </c>
      <c r="GB52" s="38">
        <v>553157</v>
      </c>
      <c r="GC52" s="38">
        <v>553157</v>
      </c>
      <c r="GD52" s="38">
        <v>62.613999999999997</v>
      </c>
      <c r="GF52" s="38">
        <v>0</v>
      </c>
      <c r="GG52" s="38">
        <v>0</v>
      </c>
      <c r="GH52" s="38">
        <v>0</v>
      </c>
      <c r="GI52" s="38">
        <v>0</v>
      </c>
      <c r="GJ52" s="38">
        <v>0</v>
      </c>
      <c r="GK52" s="38">
        <v>0</v>
      </c>
      <c r="GL52" s="38">
        <v>0</v>
      </c>
      <c r="GM52" s="38">
        <v>0</v>
      </c>
      <c r="GN52" s="38">
        <v>0</v>
      </c>
      <c r="GO52" s="38">
        <v>0</v>
      </c>
      <c r="GP52" s="38">
        <v>6298570</v>
      </c>
      <c r="GQ52" s="38">
        <v>6298570</v>
      </c>
      <c r="GR52" s="38">
        <v>0</v>
      </c>
      <c r="GS52" s="38">
        <v>0</v>
      </c>
      <c r="GT52" s="38">
        <v>0</v>
      </c>
      <c r="HB52" s="38">
        <v>261892303</v>
      </c>
      <c r="HC52" s="38">
        <v>5.0736000000000003E-2</v>
      </c>
      <c r="HD52" s="38">
        <v>142620</v>
      </c>
      <c r="HE52" s="38">
        <v>0</v>
      </c>
      <c r="HF52" s="38">
        <v>0</v>
      </c>
      <c r="HG52" s="38">
        <v>0</v>
      </c>
      <c r="HH52" s="38">
        <v>0</v>
      </c>
      <c r="HI52" s="38">
        <v>0</v>
      </c>
      <c r="HJ52" s="38">
        <v>0</v>
      </c>
      <c r="HK52" s="38">
        <v>0</v>
      </c>
      <c r="HL52" s="38">
        <v>0</v>
      </c>
      <c r="HM52" s="38">
        <v>0</v>
      </c>
      <c r="HN52" s="38">
        <v>0</v>
      </c>
      <c r="HO52" s="38">
        <v>0</v>
      </c>
      <c r="HP52" s="38">
        <v>0</v>
      </c>
      <c r="HQ52" s="38">
        <v>0</v>
      </c>
      <c r="HR52" s="38">
        <v>0</v>
      </c>
      <c r="HS52" s="38">
        <v>0</v>
      </c>
      <c r="HT52" s="38">
        <v>0</v>
      </c>
      <c r="HU52" s="38">
        <v>0</v>
      </c>
      <c r="HV52" s="38">
        <v>0</v>
      </c>
      <c r="HW52" s="38">
        <v>0</v>
      </c>
      <c r="HX52" s="38">
        <v>0</v>
      </c>
      <c r="HY52" s="38">
        <v>0</v>
      </c>
      <c r="HZ52" s="38">
        <v>0</v>
      </c>
      <c r="IA52" s="38">
        <v>0</v>
      </c>
      <c r="IB52" s="38">
        <v>0</v>
      </c>
      <c r="IC52" s="38">
        <v>0</v>
      </c>
      <c r="ID52" s="38">
        <v>0</v>
      </c>
      <c r="IE52" s="38">
        <v>0</v>
      </c>
      <c r="IF52" s="38">
        <v>0</v>
      </c>
      <c r="IG52" s="38">
        <v>0</v>
      </c>
      <c r="IH52" s="38">
        <v>37</v>
      </c>
      <c r="II52" s="38">
        <v>0</v>
      </c>
      <c r="IJ52" s="38">
        <v>0</v>
      </c>
      <c r="IK52" s="38">
        <v>0</v>
      </c>
      <c r="IL52" s="38">
        <v>0</v>
      </c>
      <c r="IM52" s="38">
        <v>0</v>
      </c>
      <c r="IN52" s="38">
        <v>0</v>
      </c>
      <c r="IO52" s="38">
        <v>0</v>
      </c>
      <c r="IP52" s="38">
        <v>0</v>
      </c>
      <c r="IQ52" s="38">
        <v>0</v>
      </c>
      <c r="IR52" s="38">
        <v>0</v>
      </c>
      <c r="IS52" s="38">
        <v>0</v>
      </c>
      <c r="IT52" s="38">
        <v>0</v>
      </c>
      <c r="IU52" s="38">
        <v>0</v>
      </c>
      <c r="IV52" s="38">
        <v>0</v>
      </c>
      <c r="IW52" s="38">
        <v>0</v>
      </c>
      <c r="IX52" s="38">
        <v>0</v>
      </c>
      <c r="IY52" s="38">
        <v>0</v>
      </c>
      <c r="IZ52" s="38">
        <v>0</v>
      </c>
      <c r="JA52" s="38">
        <v>0</v>
      </c>
    </row>
    <row r="53" spans="1:261" x14ac:dyDescent="0.2">
      <c r="A53" s="38">
        <v>71803</v>
      </c>
      <c r="B53" s="38">
        <v>27549</v>
      </c>
      <c r="C53" s="38">
        <v>35</v>
      </c>
      <c r="D53" s="38">
        <v>2020</v>
      </c>
      <c r="E53" s="38">
        <v>5393</v>
      </c>
      <c r="F53" s="38">
        <v>0</v>
      </c>
      <c r="G53" s="38">
        <v>180.733</v>
      </c>
      <c r="H53" s="38">
        <v>177.43199999999999</v>
      </c>
      <c r="I53" s="38">
        <v>177.43199999999999</v>
      </c>
      <c r="J53" s="38">
        <v>180.733</v>
      </c>
      <c r="K53" s="38">
        <v>0</v>
      </c>
      <c r="L53" s="38">
        <v>6544</v>
      </c>
      <c r="M53" s="38">
        <v>0</v>
      </c>
      <c r="N53" s="38">
        <v>0</v>
      </c>
      <c r="P53" s="38">
        <v>193.34200000000001</v>
      </c>
      <c r="Q53" s="38">
        <v>0</v>
      </c>
      <c r="R53" s="38">
        <v>50116</v>
      </c>
      <c r="S53" s="38">
        <v>259.20699999999999</v>
      </c>
      <c r="U53" s="38">
        <v>32485</v>
      </c>
      <c r="V53" s="38">
        <v>42.502000000000002</v>
      </c>
      <c r="W53" s="38">
        <v>27813</v>
      </c>
      <c r="X53" s="38">
        <v>27813</v>
      </c>
      <c r="Z53" s="38">
        <v>0</v>
      </c>
      <c r="AA53" s="38">
        <v>1</v>
      </c>
      <c r="AB53" s="38">
        <v>1</v>
      </c>
      <c r="AC53" s="38">
        <v>0</v>
      </c>
      <c r="AD53" s="38" t="s">
        <v>303</v>
      </c>
      <c r="AE53" s="38">
        <v>0</v>
      </c>
      <c r="AH53" s="38">
        <v>0</v>
      </c>
      <c r="AI53" s="38">
        <v>0</v>
      </c>
      <c r="AJ53" s="38">
        <v>5105</v>
      </c>
      <c r="AK53" s="38">
        <v>1</v>
      </c>
      <c r="AL53" s="38" t="s">
        <v>483</v>
      </c>
      <c r="AM53" s="38">
        <v>0</v>
      </c>
      <c r="AN53" s="38">
        <v>0</v>
      </c>
      <c r="AO53" s="38">
        <v>0</v>
      </c>
      <c r="AP53" s="38">
        <v>0</v>
      </c>
      <c r="AQ53" s="38">
        <v>0</v>
      </c>
      <c r="AR53" s="38">
        <v>0</v>
      </c>
      <c r="AS53" s="38">
        <v>0</v>
      </c>
      <c r="AT53" s="38">
        <v>0</v>
      </c>
      <c r="AU53" s="38">
        <v>0</v>
      </c>
      <c r="AV53" s="38">
        <v>0</v>
      </c>
      <c r="AW53" s="38">
        <v>1952530</v>
      </c>
      <c r="AX53" s="38">
        <v>1860888</v>
      </c>
      <c r="AY53" s="38">
        <v>1377532</v>
      </c>
      <c r="AZ53" s="38">
        <v>99818</v>
      </c>
      <c r="BA53" s="38">
        <v>7.25</v>
      </c>
      <c r="BB53" s="38">
        <v>0</v>
      </c>
      <c r="BC53" s="38">
        <v>0</v>
      </c>
      <c r="BD53" s="38">
        <v>0</v>
      </c>
      <c r="BE53" s="38">
        <v>0</v>
      </c>
      <c r="BF53" s="38">
        <v>1574724</v>
      </c>
      <c r="BG53" s="38">
        <v>0</v>
      </c>
      <c r="BH53" s="38">
        <v>244.44200000000001</v>
      </c>
      <c r="BI53" s="38">
        <v>49702</v>
      </c>
      <c r="BJ53" s="38">
        <v>12</v>
      </c>
      <c r="BK53" s="38">
        <v>0</v>
      </c>
      <c r="BL53" s="38">
        <v>0</v>
      </c>
      <c r="BM53" s="38">
        <v>0</v>
      </c>
      <c r="BN53" s="38">
        <v>0</v>
      </c>
      <c r="BO53" s="38">
        <v>0</v>
      </c>
      <c r="BP53" s="38">
        <v>0</v>
      </c>
      <c r="BQ53" s="38">
        <v>5393</v>
      </c>
      <c r="BR53" s="38">
        <v>1</v>
      </c>
      <c r="BS53" s="38">
        <v>0</v>
      </c>
      <c r="BT53" s="38">
        <v>0</v>
      </c>
      <c r="BU53" s="38">
        <v>0</v>
      </c>
      <c r="BV53" s="38">
        <v>0</v>
      </c>
      <c r="BW53" s="38">
        <v>0</v>
      </c>
      <c r="BX53" s="38">
        <v>0</v>
      </c>
      <c r="BY53" s="38">
        <v>0</v>
      </c>
      <c r="BZ53" s="38">
        <v>0</v>
      </c>
      <c r="CA53" s="38">
        <v>0</v>
      </c>
      <c r="CB53" s="38">
        <v>0</v>
      </c>
      <c r="CC53" s="38">
        <v>0</v>
      </c>
      <c r="CD53" s="38">
        <v>0</v>
      </c>
      <c r="CE53" s="38">
        <v>0</v>
      </c>
      <c r="CF53" s="38">
        <v>0</v>
      </c>
      <c r="CG53" s="38">
        <v>0</v>
      </c>
      <c r="CH53" s="38">
        <v>41940</v>
      </c>
      <c r="CI53" s="38">
        <v>0</v>
      </c>
      <c r="CJ53" s="38">
        <v>4</v>
      </c>
      <c r="CK53" s="38">
        <v>0</v>
      </c>
      <c r="CL53" s="38">
        <v>0</v>
      </c>
      <c r="CN53" s="38">
        <v>0</v>
      </c>
      <c r="CO53" s="38">
        <v>1</v>
      </c>
      <c r="CP53" s="38">
        <v>1.206</v>
      </c>
      <c r="CQ53" s="38">
        <v>11.75</v>
      </c>
      <c r="CR53" s="38">
        <v>197.304</v>
      </c>
      <c r="CS53" s="38">
        <v>0</v>
      </c>
      <c r="CT53" s="38">
        <v>0</v>
      </c>
      <c r="CU53" s="38">
        <v>0</v>
      </c>
      <c r="CV53" s="38">
        <v>0</v>
      </c>
      <c r="CW53" s="38">
        <v>0</v>
      </c>
      <c r="CX53" s="38">
        <v>0</v>
      </c>
      <c r="CY53" s="38">
        <v>0</v>
      </c>
      <c r="CZ53" s="38">
        <v>0</v>
      </c>
      <c r="DA53" s="38">
        <v>1</v>
      </c>
      <c r="DB53" s="38">
        <v>1161115</v>
      </c>
      <c r="DC53" s="38">
        <v>0</v>
      </c>
      <c r="DD53" s="38">
        <v>0</v>
      </c>
      <c r="DE53" s="38">
        <v>258920</v>
      </c>
      <c r="DF53" s="38">
        <v>277940</v>
      </c>
      <c r="DG53" s="38">
        <v>197.83</v>
      </c>
      <c r="DH53" s="38">
        <v>0</v>
      </c>
      <c r="DI53" s="38">
        <v>19020</v>
      </c>
      <c r="DK53" s="38">
        <v>5393</v>
      </c>
      <c r="DL53" s="38">
        <v>0</v>
      </c>
      <c r="DM53" s="38">
        <v>121962</v>
      </c>
      <c r="DN53" s="38">
        <v>0</v>
      </c>
      <c r="DO53" s="38">
        <v>0</v>
      </c>
      <c r="DP53" s="38">
        <v>0</v>
      </c>
      <c r="DQ53" s="38">
        <v>0</v>
      </c>
      <c r="DR53" s="38">
        <v>0</v>
      </c>
      <c r="DS53" s="38">
        <v>0</v>
      </c>
      <c r="DT53" s="38">
        <v>0</v>
      </c>
      <c r="DU53" s="38">
        <v>0</v>
      </c>
      <c r="DV53" s="38">
        <v>0</v>
      </c>
      <c r="DW53" s="38">
        <v>0</v>
      </c>
      <c r="DX53" s="38">
        <v>0</v>
      </c>
      <c r="DY53" s="38">
        <v>0</v>
      </c>
      <c r="DZ53" s="38">
        <v>0</v>
      </c>
      <c r="EA53" s="38">
        <v>0</v>
      </c>
      <c r="EB53" s="38">
        <v>0</v>
      </c>
      <c r="EC53" s="38">
        <v>16.943000000000001</v>
      </c>
      <c r="ED53" s="38">
        <v>121962</v>
      </c>
      <c r="EE53" s="38">
        <v>0</v>
      </c>
      <c r="EF53" s="38">
        <v>0</v>
      </c>
      <c r="EG53" s="38">
        <v>0</v>
      </c>
      <c r="EH53" s="38">
        <v>0</v>
      </c>
      <c r="EI53" s="38">
        <v>0</v>
      </c>
      <c r="EJ53" s="38">
        <v>0</v>
      </c>
      <c r="EK53" s="38">
        <v>0</v>
      </c>
      <c r="EL53" s="38">
        <v>0</v>
      </c>
      <c r="EM53" s="38">
        <v>0</v>
      </c>
      <c r="EN53" s="38">
        <v>0</v>
      </c>
      <c r="EO53" s="38">
        <v>0</v>
      </c>
      <c r="EP53" s="38">
        <v>0</v>
      </c>
      <c r="EQ53" s="38">
        <v>0</v>
      </c>
      <c r="ER53" s="38">
        <v>0</v>
      </c>
      <c r="ES53" s="38">
        <v>0</v>
      </c>
      <c r="ET53" s="38">
        <v>6563</v>
      </c>
      <c r="EU53" s="38">
        <v>99818</v>
      </c>
      <c r="EV53" s="38">
        <v>0</v>
      </c>
      <c r="EW53" s="38">
        <v>0</v>
      </c>
      <c r="EX53" s="38">
        <v>0</v>
      </c>
      <c r="EZ53" s="38">
        <v>1567876</v>
      </c>
      <c r="FA53" s="38">
        <v>0</v>
      </c>
      <c r="FB53" s="38">
        <v>1667694</v>
      </c>
      <c r="FC53" s="38">
        <v>0.97325799999999996</v>
      </c>
      <c r="FD53" s="38">
        <v>0</v>
      </c>
      <c r="FE53" s="38">
        <v>238520</v>
      </c>
      <c r="FF53" s="38">
        <v>54492</v>
      </c>
      <c r="FG53" s="38">
        <v>6.0937999999999999E-2</v>
      </c>
      <c r="FH53" s="38">
        <v>5.5286000000000002E-2</v>
      </c>
      <c r="FI53" s="38">
        <v>0</v>
      </c>
      <c r="FJ53" s="38">
        <v>0</v>
      </c>
      <c r="FK53" s="38">
        <v>308.49299999999999</v>
      </c>
      <c r="FL53" s="38">
        <v>2002646</v>
      </c>
      <c r="FM53" s="38">
        <v>0</v>
      </c>
      <c r="FN53" s="38">
        <v>0</v>
      </c>
      <c r="FO53" s="38">
        <v>0</v>
      </c>
      <c r="FP53" s="38">
        <v>0</v>
      </c>
      <c r="FQ53" s="38">
        <v>0</v>
      </c>
      <c r="FR53" s="38">
        <v>0</v>
      </c>
      <c r="FS53" s="38">
        <v>0</v>
      </c>
      <c r="FT53" s="38">
        <v>0</v>
      </c>
      <c r="FU53" s="38">
        <v>0</v>
      </c>
      <c r="FV53" s="38">
        <v>0</v>
      </c>
      <c r="FW53" s="38">
        <v>0</v>
      </c>
      <c r="FX53" s="38">
        <v>0</v>
      </c>
      <c r="FY53" s="38">
        <v>0</v>
      </c>
      <c r="FZ53" s="38">
        <v>0</v>
      </c>
      <c r="GA53" s="38">
        <v>0</v>
      </c>
      <c r="GB53" s="38">
        <v>29162</v>
      </c>
      <c r="GC53" s="38">
        <v>29162</v>
      </c>
      <c r="GD53" s="38">
        <v>3.3010000000000002</v>
      </c>
      <c r="GF53" s="38">
        <v>0</v>
      </c>
      <c r="GG53" s="38">
        <v>0</v>
      </c>
      <c r="GH53" s="38">
        <v>0</v>
      </c>
      <c r="GI53" s="38">
        <v>0</v>
      </c>
      <c r="GJ53" s="38">
        <v>0</v>
      </c>
      <c r="GK53" s="38">
        <v>5113</v>
      </c>
      <c r="GL53" s="38">
        <v>7493</v>
      </c>
      <c r="GM53" s="38">
        <v>0</v>
      </c>
      <c r="GN53" s="38">
        <v>0</v>
      </c>
      <c r="GO53" s="38">
        <v>0</v>
      </c>
      <c r="GP53" s="38">
        <v>1960706</v>
      </c>
      <c r="GQ53" s="38">
        <v>1960706</v>
      </c>
      <c r="GR53" s="38">
        <v>0</v>
      </c>
      <c r="GS53" s="38">
        <v>0</v>
      </c>
      <c r="GT53" s="38">
        <v>0</v>
      </c>
      <c r="HB53" s="38">
        <v>261892303</v>
      </c>
      <c r="HC53" s="38">
        <v>5.0736000000000003E-2</v>
      </c>
      <c r="HD53" s="38">
        <v>35377</v>
      </c>
      <c r="HE53" s="38">
        <v>0</v>
      </c>
      <c r="HF53" s="38">
        <v>0</v>
      </c>
      <c r="HG53" s="38">
        <v>0</v>
      </c>
      <c r="HH53" s="38">
        <v>0</v>
      </c>
      <c r="HI53" s="38">
        <v>0</v>
      </c>
      <c r="HJ53" s="38">
        <v>0</v>
      </c>
      <c r="HK53" s="38">
        <v>0</v>
      </c>
      <c r="HL53" s="38">
        <v>0</v>
      </c>
      <c r="HM53" s="38">
        <v>0</v>
      </c>
      <c r="HN53" s="38">
        <v>0</v>
      </c>
      <c r="HO53" s="38">
        <v>0</v>
      </c>
      <c r="HP53" s="38">
        <v>0</v>
      </c>
      <c r="HQ53" s="38">
        <v>0</v>
      </c>
      <c r="HR53" s="38">
        <v>0</v>
      </c>
      <c r="HS53" s="38">
        <v>0</v>
      </c>
      <c r="HT53" s="38">
        <v>0</v>
      </c>
      <c r="HU53" s="38">
        <v>0</v>
      </c>
      <c r="HV53" s="38">
        <v>0</v>
      </c>
      <c r="HW53" s="38">
        <v>0</v>
      </c>
      <c r="HX53" s="38">
        <v>0</v>
      </c>
      <c r="HY53" s="38">
        <v>0</v>
      </c>
      <c r="HZ53" s="38">
        <v>0</v>
      </c>
      <c r="IA53" s="38">
        <v>0</v>
      </c>
      <c r="IB53" s="38">
        <v>0</v>
      </c>
      <c r="IC53" s="38">
        <v>0</v>
      </c>
      <c r="ID53" s="38">
        <v>0</v>
      </c>
      <c r="IE53" s="38">
        <v>0</v>
      </c>
      <c r="IF53" s="38">
        <v>0</v>
      </c>
      <c r="IG53" s="38">
        <v>0</v>
      </c>
      <c r="IH53" s="38">
        <v>0</v>
      </c>
      <c r="II53" s="38">
        <v>197.304</v>
      </c>
      <c r="IJ53" s="38">
        <v>0</v>
      </c>
      <c r="IK53" s="38">
        <v>0</v>
      </c>
      <c r="IL53" s="38">
        <v>0</v>
      </c>
      <c r="IM53" s="38">
        <v>0</v>
      </c>
      <c r="IN53" s="38">
        <v>0</v>
      </c>
      <c r="IO53" s="38">
        <v>0</v>
      </c>
      <c r="IP53" s="38">
        <v>0</v>
      </c>
      <c r="IQ53" s="38">
        <v>0</v>
      </c>
      <c r="IR53" s="38">
        <v>0</v>
      </c>
      <c r="IS53" s="38">
        <v>0</v>
      </c>
      <c r="IT53" s="38">
        <v>0</v>
      </c>
      <c r="IU53" s="38">
        <v>0</v>
      </c>
      <c r="IV53" s="38">
        <v>0</v>
      </c>
      <c r="IW53" s="38">
        <v>0</v>
      </c>
      <c r="IX53" s="38">
        <v>0</v>
      </c>
      <c r="IY53" s="38">
        <v>0</v>
      </c>
      <c r="IZ53" s="38">
        <v>0</v>
      </c>
      <c r="JA53" s="38">
        <v>0</v>
      </c>
    </row>
    <row r="54" spans="1:261" x14ac:dyDescent="0.2">
      <c r="A54" s="38">
        <v>101803</v>
      </c>
      <c r="B54" s="38">
        <v>27549</v>
      </c>
      <c r="C54" s="38">
        <v>35</v>
      </c>
      <c r="D54" s="38">
        <v>2020</v>
      </c>
      <c r="E54" s="38">
        <v>5393</v>
      </c>
      <c r="F54" s="38">
        <v>0</v>
      </c>
      <c r="G54" s="38">
        <v>921.37800000000004</v>
      </c>
      <c r="H54" s="38">
        <v>902.40300000000002</v>
      </c>
      <c r="I54" s="38">
        <v>902.40300000000002</v>
      </c>
      <c r="J54" s="38">
        <v>921.37800000000004</v>
      </c>
      <c r="K54" s="38">
        <v>0</v>
      </c>
      <c r="L54" s="38">
        <v>6544</v>
      </c>
      <c r="M54" s="38">
        <v>0</v>
      </c>
      <c r="N54" s="38">
        <v>0</v>
      </c>
      <c r="P54" s="38">
        <v>869.96799999999996</v>
      </c>
      <c r="Q54" s="38">
        <v>0</v>
      </c>
      <c r="R54" s="38">
        <v>225502</v>
      </c>
      <c r="S54" s="38">
        <v>259.20699999999999</v>
      </c>
      <c r="U54" s="38">
        <v>146172</v>
      </c>
      <c r="V54" s="38">
        <v>15.518000000000001</v>
      </c>
      <c r="W54" s="38">
        <v>10155</v>
      </c>
      <c r="X54" s="38">
        <v>10155</v>
      </c>
      <c r="Z54" s="38">
        <v>0</v>
      </c>
      <c r="AA54" s="38">
        <v>1</v>
      </c>
      <c r="AB54" s="38">
        <v>1</v>
      </c>
      <c r="AC54" s="38">
        <v>0</v>
      </c>
      <c r="AD54" s="38" t="s">
        <v>303</v>
      </c>
      <c r="AE54" s="38">
        <v>0</v>
      </c>
      <c r="AH54" s="38">
        <v>0</v>
      </c>
      <c r="AI54" s="38">
        <v>0</v>
      </c>
      <c r="AJ54" s="38">
        <v>5105</v>
      </c>
      <c r="AK54" s="38">
        <v>1</v>
      </c>
      <c r="AL54" s="38" t="s">
        <v>90</v>
      </c>
      <c r="AM54" s="38">
        <v>0</v>
      </c>
      <c r="AN54" s="38">
        <v>0</v>
      </c>
      <c r="AO54" s="38">
        <v>0</v>
      </c>
      <c r="AP54" s="38">
        <v>0</v>
      </c>
      <c r="AQ54" s="38">
        <v>0</v>
      </c>
      <c r="AR54" s="38">
        <v>0</v>
      </c>
      <c r="AS54" s="38">
        <v>0</v>
      </c>
      <c r="AT54" s="38">
        <v>0</v>
      </c>
      <c r="AU54" s="38">
        <v>0</v>
      </c>
      <c r="AV54" s="38">
        <v>-89159</v>
      </c>
      <c r="AW54" s="38">
        <v>8107238</v>
      </c>
      <c r="AX54" s="38">
        <v>7919761</v>
      </c>
      <c r="AY54" s="38">
        <v>6125692</v>
      </c>
      <c r="AZ54" s="38">
        <v>225502</v>
      </c>
      <c r="BA54" s="38">
        <v>14.25</v>
      </c>
      <c r="BB54" s="38">
        <v>0</v>
      </c>
      <c r="BC54" s="38">
        <v>0</v>
      </c>
      <c r="BD54" s="38">
        <v>0</v>
      </c>
      <c r="BE54" s="38">
        <v>0</v>
      </c>
      <c r="BF54" s="38">
        <v>6711938</v>
      </c>
      <c r="BG54" s="38">
        <v>0</v>
      </c>
      <c r="BH54" s="38">
        <v>0</v>
      </c>
      <c r="BI54" s="38">
        <v>0</v>
      </c>
      <c r="BJ54" s="38">
        <v>12</v>
      </c>
      <c r="BK54" s="38">
        <v>0</v>
      </c>
      <c r="BL54" s="38">
        <v>0</v>
      </c>
      <c r="BM54" s="38">
        <v>0</v>
      </c>
      <c r="BN54" s="38">
        <v>0</v>
      </c>
      <c r="BO54" s="38">
        <v>0</v>
      </c>
      <c r="BP54" s="38">
        <v>0</v>
      </c>
      <c r="BQ54" s="38">
        <v>5393</v>
      </c>
      <c r="BR54" s="38">
        <v>1</v>
      </c>
      <c r="BS54" s="38">
        <v>0</v>
      </c>
      <c r="BT54" s="38">
        <v>0</v>
      </c>
      <c r="BU54" s="38">
        <v>0</v>
      </c>
      <c r="BV54" s="38">
        <v>0</v>
      </c>
      <c r="BW54" s="38">
        <v>0</v>
      </c>
      <c r="BX54" s="38">
        <v>0</v>
      </c>
      <c r="BY54" s="38">
        <v>0</v>
      </c>
      <c r="BZ54" s="38">
        <v>0</v>
      </c>
      <c r="CA54" s="38">
        <v>0</v>
      </c>
      <c r="CB54" s="38">
        <v>0</v>
      </c>
      <c r="CC54" s="38">
        <v>0</v>
      </c>
      <c r="CD54" s="38">
        <v>0</v>
      </c>
      <c r="CE54" s="38">
        <v>0</v>
      </c>
      <c r="CF54" s="38">
        <v>0</v>
      </c>
      <c r="CG54" s="38">
        <v>0</v>
      </c>
      <c r="CH54" s="38">
        <v>187477</v>
      </c>
      <c r="CI54" s="38">
        <v>0</v>
      </c>
      <c r="CJ54" s="38">
        <v>5</v>
      </c>
      <c r="CK54" s="38">
        <v>0</v>
      </c>
      <c r="CL54" s="38">
        <v>0</v>
      </c>
      <c r="CN54" s="38">
        <v>0</v>
      </c>
      <c r="CO54" s="38">
        <v>1</v>
      </c>
      <c r="CP54" s="38">
        <v>0</v>
      </c>
      <c r="CQ54" s="38">
        <v>0</v>
      </c>
      <c r="CR54" s="38">
        <v>869.71299999999997</v>
      </c>
      <c r="CS54" s="38">
        <v>0</v>
      </c>
      <c r="CT54" s="38">
        <v>0</v>
      </c>
      <c r="CU54" s="38">
        <v>0</v>
      </c>
      <c r="CV54" s="38">
        <v>0</v>
      </c>
      <c r="CW54" s="38">
        <v>0</v>
      </c>
      <c r="CX54" s="38">
        <v>0</v>
      </c>
      <c r="CY54" s="38">
        <v>0</v>
      </c>
      <c r="CZ54" s="38">
        <v>0</v>
      </c>
      <c r="DA54" s="38">
        <v>1</v>
      </c>
      <c r="DB54" s="38">
        <v>5905325</v>
      </c>
      <c r="DC54" s="38">
        <v>0</v>
      </c>
      <c r="DD54" s="38">
        <v>0</v>
      </c>
      <c r="DE54" s="38">
        <v>291430</v>
      </c>
      <c r="DF54" s="38">
        <v>291430</v>
      </c>
      <c r="DG54" s="38">
        <v>222.67</v>
      </c>
      <c r="DH54" s="38">
        <v>0</v>
      </c>
      <c r="DI54" s="38">
        <v>0</v>
      </c>
      <c r="DK54" s="38">
        <v>5393</v>
      </c>
      <c r="DL54" s="38">
        <v>0</v>
      </c>
      <c r="DM54" s="38">
        <v>638500</v>
      </c>
      <c r="DN54" s="38">
        <v>0</v>
      </c>
      <c r="DO54" s="38">
        <v>0</v>
      </c>
      <c r="DP54" s="38">
        <v>0</v>
      </c>
      <c r="DQ54" s="38">
        <v>0</v>
      </c>
      <c r="DR54" s="38">
        <v>0</v>
      </c>
      <c r="DS54" s="38">
        <v>0</v>
      </c>
      <c r="DT54" s="38">
        <v>0</v>
      </c>
      <c r="DU54" s="38">
        <v>0</v>
      </c>
      <c r="DV54" s="38">
        <v>0</v>
      </c>
      <c r="DW54" s="38">
        <v>0</v>
      </c>
      <c r="DX54" s="38">
        <v>0</v>
      </c>
      <c r="DY54" s="38">
        <v>0</v>
      </c>
      <c r="DZ54" s="38">
        <v>0</v>
      </c>
      <c r="EA54" s="38">
        <v>0</v>
      </c>
      <c r="EB54" s="38">
        <v>0</v>
      </c>
      <c r="EC54" s="38">
        <v>49.353000000000002</v>
      </c>
      <c r="ED54" s="38">
        <v>355263</v>
      </c>
      <c r="EE54" s="38">
        <v>0</v>
      </c>
      <c r="EF54" s="38">
        <v>0</v>
      </c>
      <c r="EG54" s="38">
        <v>0</v>
      </c>
      <c r="EH54" s="38">
        <v>283237</v>
      </c>
      <c r="EI54" s="38">
        <v>0</v>
      </c>
      <c r="EJ54" s="38">
        <v>0</v>
      </c>
      <c r="EK54" s="38">
        <v>10.563000000000001</v>
      </c>
      <c r="EL54" s="38">
        <v>0</v>
      </c>
      <c r="EM54" s="38">
        <v>0.81599999999999995</v>
      </c>
      <c r="EN54" s="38">
        <v>1.829</v>
      </c>
      <c r="EO54" s="38">
        <v>0</v>
      </c>
      <c r="EP54" s="38">
        <v>0</v>
      </c>
      <c r="EQ54" s="38">
        <v>13.208</v>
      </c>
      <c r="ER54" s="38">
        <v>0</v>
      </c>
      <c r="ES54" s="38">
        <v>43.281999999999996</v>
      </c>
      <c r="ET54" s="38">
        <v>7125</v>
      </c>
      <c r="EU54" s="38">
        <v>225502</v>
      </c>
      <c r="EV54" s="38">
        <v>0</v>
      </c>
      <c r="EW54" s="38">
        <v>0</v>
      </c>
      <c r="EX54" s="38">
        <v>0</v>
      </c>
      <c r="EZ54" s="38">
        <v>6670856</v>
      </c>
      <c r="FA54" s="38">
        <v>0</v>
      </c>
      <c r="FB54" s="38">
        <v>6896358</v>
      </c>
      <c r="FC54" s="38">
        <v>0.97325799999999996</v>
      </c>
      <c r="FD54" s="38">
        <v>0</v>
      </c>
      <c r="FE54" s="38">
        <v>1016643</v>
      </c>
      <c r="FF54" s="38">
        <v>232262</v>
      </c>
      <c r="FG54" s="38">
        <v>6.0937999999999999E-2</v>
      </c>
      <c r="FH54" s="38">
        <v>5.5286000000000002E-2</v>
      </c>
      <c r="FI54" s="38">
        <v>0</v>
      </c>
      <c r="FJ54" s="38">
        <v>0</v>
      </c>
      <c r="FK54" s="38">
        <v>1314.8889999999999</v>
      </c>
      <c r="FL54" s="38">
        <v>8332740</v>
      </c>
      <c r="FM54" s="38">
        <v>0</v>
      </c>
      <c r="FN54" s="38">
        <v>0</v>
      </c>
      <c r="FO54" s="38">
        <v>0</v>
      </c>
      <c r="FP54" s="38">
        <v>0</v>
      </c>
      <c r="FQ54" s="38">
        <v>0</v>
      </c>
      <c r="FR54" s="38">
        <v>0</v>
      </c>
      <c r="FS54" s="38">
        <v>0</v>
      </c>
      <c r="FT54" s="38">
        <v>0</v>
      </c>
      <c r="FU54" s="38">
        <v>0</v>
      </c>
      <c r="FV54" s="38">
        <v>0</v>
      </c>
      <c r="FW54" s="38">
        <v>0</v>
      </c>
      <c r="FX54" s="38">
        <v>0</v>
      </c>
      <c r="FY54" s="38">
        <v>0</v>
      </c>
      <c r="FZ54" s="38">
        <v>0</v>
      </c>
      <c r="GA54" s="38">
        <v>0</v>
      </c>
      <c r="GB54" s="38">
        <v>50948</v>
      </c>
      <c r="GC54" s="38">
        <v>50948</v>
      </c>
      <c r="GD54" s="38">
        <v>5.7670000000000003</v>
      </c>
      <c r="GF54" s="38">
        <v>0</v>
      </c>
      <c r="GG54" s="38">
        <v>0</v>
      </c>
      <c r="GH54" s="38">
        <v>0</v>
      </c>
      <c r="GI54" s="38">
        <v>0</v>
      </c>
      <c r="GJ54" s="38">
        <v>0</v>
      </c>
      <c r="GK54" s="38">
        <v>5081</v>
      </c>
      <c r="GL54" s="38">
        <v>8781</v>
      </c>
      <c r="GM54" s="38">
        <v>0</v>
      </c>
      <c r="GN54" s="38">
        <v>0</v>
      </c>
      <c r="GO54" s="38">
        <v>0</v>
      </c>
      <c r="GP54" s="38">
        <v>8145263</v>
      </c>
      <c r="GQ54" s="38">
        <v>8145263</v>
      </c>
      <c r="GR54" s="38">
        <v>0</v>
      </c>
      <c r="GS54" s="38">
        <v>0</v>
      </c>
      <c r="GT54" s="38">
        <v>0</v>
      </c>
      <c r="HB54" s="38">
        <v>261892303</v>
      </c>
      <c r="HC54" s="38">
        <v>5.0736000000000003E-2</v>
      </c>
      <c r="HD54" s="38">
        <v>180352</v>
      </c>
      <c r="HE54" s="38">
        <v>0</v>
      </c>
      <c r="HF54" s="38">
        <v>0</v>
      </c>
      <c r="HG54" s="38">
        <v>0</v>
      </c>
      <c r="HH54" s="38">
        <v>0</v>
      </c>
      <c r="HI54" s="38">
        <v>0</v>
      </c>
      <c r="HJ54" s="38">
        <v>0</v>
      </c>
      <c r="HK54" s="38">
        <v>0</v>
      </c>
      <c r="HL54" s="38">
        <v>0</v>
      </c>
      <c r="HM54" s="38">
        <v>0</v>
      </c>
      <c r="HN54" s="38">
        <v>0</v>
      </c>
      <c r="HO54" s="38">
        <v>0</v>
      </c>
      <c r="HP54" s="38">
        <v>0</v>
      </c>
      <c r="HQ54" s="38">
        <v>0</v>
      </c>
      <c r="HR54" s="38">
        <v>0</v>
      </c>
      <c r="HS54" s="38">
        <v>0</v>
      </c>
      <c r="HT54" s="38">
        <v>0</v>
      </c>
      <c r="HU54" s="38">
        <v>0</v>
      </c>
      <c r="HV54" s="38">
        <v>0</v>
      </c>
      <c r="HW54" s="38">
        <v>0</v>
      </c>
      <c r="HX54" s="38">
        <v>0</v>
      </c>
      <c r="HY54" s="38">
        <v>0</v>
      </c>
      <c r="HZ54" s="38">
        <v>0</v>
      </c>
      <c r="IA54" s="38">
        <v>0</v>
      </c>
      <c r="IB54" s="38">
        <v>0</v>
      </c>
      <c r="IC54" s="38">
        <v>0</v>
      </c>
      <c r="ID54" s="38">
        <v>0</v>
      </c>
      <c r="IE54" s="38">
        <v>0</v>
      </c>
      <c r="IF54" s="38">
        <v>0</v>
      </c>
      <c r="IG54" s="38">
        <v>0</v>
      </c>
      <c r="IH54" s="38">
        <v>113</v>
      </c>
      <c r="II54" s="38">
        <v>0</v>
      </c>
      <c r="IJ54" s="38">
        <v>0</v>
      </c>
      <c r="IK54" s="38">
        <v>0</v>
      </c>
      <c r="IL54" s="38">
        <v>0</v>
      </c>
      <c r="IM54" s="38">
        <v>0</v>
      </c>
      <c r="IN54" s="38">
        <v>0</v>
      </c>
      <c r="IO54" s="38">
        <v>0</v>
      </c>
      <c r="IP54" s="38">
        <v>0</v>
      </c>
      <c r="IQ54" s="38">
        <v>0</v>
      </c>
      <c r="IR54" s="38">
        <v>0</v>
      </c>
      <c r="IS54" s="38">
        <v>0</v>
      </c>
      <c r="IT54" s="38">
        <v>0</v>
      </c>
      <c r="IU54" s="38">
        <v>0</v>
      </c>
      <c r="IV54" s="38">
        <v>0</v>
      </c>
      <c r="IW54" s="38">
        <v>0</v>
      </c>
      <c r="IX54" s="38">
        <v>0</v>
      </c>
      <c r="IY54" s="38">
        <v>0</v>
      </c>
      <c r="IZ54" s="38">
        <v>0</v>
      </c>
      <c r="JA54" s="38">
        <v>0</v>
      </c>
    </row>
    <row r="55" spans="1:261" x14ac:dyDescent="0.2">
      <c r="A55" s="38">
        <v>105803</v>
      </c>
      <c r="B55" s="38">
        <v>27549</v>
      </c>
      <c r="C55" s="38">
        <v>35</v>
      </c>
      <c r="D55" s="38">
        <v>2020</v>
      </c>
      <c r="E55" s="38">
        <v>5393</v>
      </c>
      <c r="F55" s="38">
        <v>0</v>
      </c>
      <c r="G55" s="38">
        <v>175.81200000000001</v>
      </c>
      <c r="H55" s="38">
        <v>71.509</v>
      </c>
      <c r="I55" s="38">
        <v>71.509</v>
      </c>
      <c r="J55" s="38">
        <v>175.81200000000001</v>
      </c>
      <c r="K55" s="38">
        <v>0</v>
      </c>
      <c r="L55" s="38">
        <v>6544</v>
      </c>
      <c r="M55" s="38">
        <v>0</v>
      </c>
      <c r="N55" s="38">
        <v>0</v>
      </c>
      <c r="P55" s="38">
        <v>173.25299999999999</v>
      </c>
      <c r="Q55" s="38">
        <v>0</v>
      </c>
      <c r="R55" s="38">
        <v>44908</v>
      </c>
      <c r="S55" s="38">
        <v>259.20699999999999</v>
      </c>
      <c r="U55" s="38">
        <v>29109</v>
      </c>
      <c r="V55" s="38">
        <v>2.5019999999999998</v>
      </c>
      <c r="W55" s="38">
        <v>1637</v>
      </c>
      <c r="X55" s="38">
        <v>1637</v>
      </c>
      <c r="Z55" s="38">
        <v>0</v>
      </c>
      <c r="AA55" s="38">
        <v>1</v>
      </c>
      <c r="AB55" s="38">
        <v>1</v>
      </c>
      <c r="AC55" s="38">
        <v>0</v>
      </c>
      <c r="AD55" s="38" t="s">
        <v>303</v>
      </c>
      <c r="AE55" s="38">
        <v>0</v>
      </c>
      <c r="AH55" s="38">
        <v>0</v>
      </c>
      <c r="AI55" s="38">
        <v>0</v>
      </c>
      <c r="AJ55" s="38">
        <v>5105</v>
      </c>
      <c r="AK55" s="38">
        <v>1</v>
      </c>
      <c r="AL55" s="38" t="s">
        <v>360</v>
      </c>
      <c r="AM55" s="38">
        <v>0</v>
      </c>
      <c r="AN55" s="38">
        <v>0</v>
      </c>
      <c r="AO55" s="38">
        <v>0</v>
      </c>
      <c r="AP55" s="38">
        <v>0</v>
      </c>
      <c r="AQ55" s="38">
        <v>0</v>
      </c>
      <c r="AR55" s="38">
        <v>0</v>
      </c>
      <c r="AS55" s="38">
        <v>0</v>
      </c>
      <c r="AT55" s="38">
        <v>0</v>
      </c>
      <c r="AU55" s="38">
        <v>0</v>
      </c>
      <c r="AV55" s="38">
        <v>0</v>
      </c>
      <c r="AW55" s="38">
        <v>3965816</v>
      </c>
      <c r="AX55" s="38">
        <v>3904177</v>
      </c>
      <c r="AY55" s="38">
        <v>2628532</v>
      </c>
      <c r="AZ55" s="38">
        <v>72133</v>
      </c>
      <c r="BA55" s="38">
        <v>0</v>
      </c>
      <c r="BB55" s="38">
        <v>0</v>
      </c>
      <c r="BC55" s="38">
        <v>0</v>
      </c>
      <c r="BD55" s="38">
        <v>0</v>
      </c>
      <c r="BE55" s="38">
        <v>0</v>
      </c>
      <c r="BF55" s="38">
        <v>3254163</v>
      </c>
      <c r="BG55" s="38">
        <v>0</v>
      </c>
      <c r="BH55" s="38">
        <v>99</v>
      </c>
      <c r="BI55" s="38">
        <v>27225</v>
      </c>
      <c r="BJ55" s="38">
        <v>12</v>
      </c>
      <c r="BK55" s="38">
        <v>0</v>
      </c>
      <c r="BL55" s="38">
        <v>0</v>
      </c>
      <c r="BM55" s="38">
        <v>0</v>
      </c>
      <c r="BN55" s="38">
        <v>0</v>
      </c>
      <c r="BO55" s="38">
        <v>0</v>
      </c>
      <c r="BP55" s="38">
        <v>0</v>
      </c>
      <c r="BQ55" s="38">
        <v>5393</v>
      </c>
      <c r="BR55" s="38">
        <v>1</v>
      </c>
      <c r="BS55" s="38">
        <v>0</v>
      </c>
      <c r="BT55" s="38">
        <v>0</v>
      </c>
      <c r="BU55" s="38">
        <v>0</v>
      </c>
      <c r="BV55" s="38">
        <v>0</v>
      </c>
      <c r="BW55" s="38">
        <v>0</v>
      </c>
      <c r="BX55" s="38">
        <v>0</v>
      </c>
      <c r="BY55" s="38">
        <v>0</v>
      </c>
      <c r="BZ55" s="38">
        <v>0</v>
      </c>
      <c r="CA55" s="38">
        <v>0</v>
      </c>
      <c r="CB55" s="38">
        <v>0</v>
      </c>
      <c r="CC55" s="38">
        <v>0</v>
      </c>
      <c r="CD55" s="38">
        <v>0</v>
      </c>
      <c r="CE55" s="38">
        <v>0</v>
      </c>
      <c r="CF55" s="38">
        <v>0</v>
      </c>
      <c r="CG55" s="38">
        <v>0</v>
      </c>
      <c r="CH55" s="38">
        <v>34414</v>
      </c>
      <c r="CI55" s="38">
        <v>0</v>
      </c>
      <c r="CJ55" s="38">
        <v>4</v>
      </c>
      <c r="CK55" s="38">
        <v>0</v>
      </c>
      <c r="CL55" s="38">
        <v>0</v>
      </c>
      <c r="CN55" s="38">
        <v>0</v>
      </c>
      <c r="CO55" s="38">
        <v>1</v>
      </c>
      <c r="CP55" s="38">
        <v>0</v>
      </c>
      <c r="CQ55" s="38">
        <v>0</v>
      </c>
      <c r="CR55" s="38">
        <v>178.101</v>
      </c>
      <c r="CS55" s="38">
        <v>0</v>
      </c>
      <c r="CT55" s="38">
        <v>0</v>
      </c>
      <c r="CU55" s="38">
        <v>0</v>
      </c>
      <c r="CV55" s="38">
        <v>0</v>
      </c>
      <c r="CW55" s="38">
        <v>0</v>
      </c>
      <c r="CX55" s="38">
        <v>0</v>
      </c>
      <c r="CY55" s="38">
        <v>0</v>
      </c>
      <c r="CZ55" s="38">
        <v>0</v>
      </c>
      <c r="DA55" s="38">
        <v>1</v>
      </c>
      <c r="DB55" s="38">
        <v>467955</v>
      </c>
      <c r="DC55" s="38">
        <v>0</v>
      </c>
      <c r="DD55" s="38">
        <v>0</v>
      </c>
      <c r="DE55" s="38">
        <v>237115</v>
      </c>
      <c r="DF55" s="38">
        <v>237115</v>
      </c>
      <c r="DG55" s="38">
        <v>181.17</v>
      </c>
      <c r="DH55" s="38">
        <v>0</v>
      </c>
      <c r="DI55" s="38">
        <v>0</v>
      </c>
      <c r="DK55" s="38">
        <v>5393</v>
      </c>
      <c r="DL55" s="38">
        <v>0</v>
      </c>
      <c r="DM55" s="38">
        <v>2586584</v>
      </c>
      <c r="DN55" s="38">
        <v>0</v>
      </c>
      <c r="DO55" s="38">
        <v>0</v>
      </c>
      <c r="DP55" s="38">
        <v>0</v>
      </c>
      <c r="DQ55" s="38">
        <v>0</v>
      </c>
      <c r="DR55" s="38">
        <v>0</v>
      </c>
      <c r="DS55" s="38">
        <v>0</v>
      </c>
      <c r="DT55" s="38">
        <v>0</v>
      </c>
      <c r="DU55" s="38">
        <v>0</v>
      </c>
      <c r="DV55" s="38">
        <v>0</v>
      </c>
      <c r="DW55" s="38">
        <v>0</v>
      </c>
      <c r="DX55" s="38">
        <v>0</v>
      </c>
      <c r="DY55" s="38">
        <v>0</v>
      </c>
      <c r="DZ55" s="38">
        <v>0</v>
      </c>
      <c r="EA55" s="38">
        <v>0</v>
      </c>
      <c r="EB55" s="38">
        <v>0</v>
      </c>
      <c r="EC55" s="38">
        <v>0.64400000000000002</v>
      </c>
      <c r="ED55" s="38">
        <v>4636</v>
      </c>
      <c r="EE55" s="38">
        <v>0</v>
      </c>
      <c r="EF55" s="38">
        <v>0</v>
      </c>
      <c r="EG55" s="38">
        <v>0</v>
      </c>
      <c r="EH55" s="38">
        <v>55100</v>
      </c>
      <c r="EI55" s="38">
        <v>2526848</v>
      </c>
      <c r="EJ55" s="38">
        <v>96.533000000000001</v>
      </c>
      <c r="EK55" s="38">
        <v>0.98499999999999999</v>
      </c>
      <c r="EL55" s="38">
        <v>0</v>
      </c>
      <c r="EM55" s="38">
        <v>0</v>
      </c>
      <c r="EN55" s="38">
        <v>1.093</v>
      </c>
      <c r="EO55" s="38">
        <v>0</v>
      </c>
      <c r="EP55" s="38">
        <v>0</v>
      </c>
      <c r="EQ55" s="38">
        <v>98.611000000000004</v>
      </c>
      <c r="ER55" s="38">
        <v>0</v>
      </c>
      <c r="ES55" s="38">
        <v>8.42</v>
      </c>
      <c r="ET55" s="38">
        <v>0</v>
      </c>
      <c r="EU55" s="38">
        <v>72133</v>
      </c>
      <c r="EV55" s="38">
        <v>0</v>
      </c>
      <c r="EW55" s="38">
        <v>0</v>
      </c>
      <c r="EX55" s="38">
        <v>0</v>
      </c>
      <c r="EZ55" s="38">
        <v>3298668</v>
      </c>
      <c r="FA55" s="38">
        <v>0</v>
      </c>
      <c r="FB55" s="38">
        <v>3370801</v>
      </c>
      <c r="FC55" s="38">
        <v>0.97325799999999996</v>
      </c>
      <c r="FD55" s="38">
        <v>0</v>
      </c>
      <c r="FE55" s="38">
        <v>492901</v>
      </c>
      <c r="FF55" s="38">
        <v>112608</v>
      </c>
      <c r="FG55" s="38">
        <v>6.0937999999999999E-2</v>
      </c>
      <c r="FH55" s="38">
        <v>5.5286000000000002E-2</v>
      </c>
      <c r="FI55" s="38">
        <v>0</v>
      </c>
      <c r="FJ55" s="38">
        <v>0</v>
      </c>
      <c r="FK55" s="38">
        <v>637.50099999999998</v>
      </c>
      <c r="FL55" s="38">
        <v>4010724</v>
      </c>
      <c r="FM55" s="38">
        <v>0</v>
      </c>
      <c r="FN55" s="38">
        <v>0</v>
      </c>
      <c r="FO55" s="38">
        <v>0</v>
      </c>
      <c r="FP55" s="38">
        <v>0</v>
      </c>
      <c r="FQ55" s="38">
        <v>0</v>
      </c>
      <c r="FR55" s="38">
        <v>0</v>
      </c>
      <c r="FS55" s="38">
        <v>0</v>
      </c>
      <c r="FT55" s="38">
        <v>0</v>
      </c>
      <c r="FU55" s="38">
        <v>0</v>
      </c>
      <c r="FV55" s="38">
        <v>0</v>
      </c>
      <c r="FW55" s="38">
        <v>0</v>
      </c>
      <c r="FX55" s="38">
        <v>0</v>
      </c>
      <c r="FY55" s="38">
        <v>0</v>
      </c>
      <c r="FZ55" s="38">
        <v>0</v>
      </c>
      <c r="GA55" s="38">
        <v>0</v>
      </c>
      <c r="GB55" s="38">
        <v>50285</v>
      </c>
      <c r="GC55" s="38">
        <v>50285</v>
      </c>
      <c r="GD55" s="38">
        <v>5.6920000000000002</v>
      </c>
      <c r="GF55" s="38">
        <v>0</v>
      </c>
      <c r="GG55" s="38">
        <v>0</v>
      </c>
      <c r="GH55" s="38">
        <v>0</v>
      </c>
      <c r="GI55" s="38">
        <v>0</v>
      </c>
      <c r="GJ55" s="38">
        <v>0</v>
      </c>
      <c r="GK55" s="38">
        <v>0</v>
      </c>
      <c r="GL55" s="38">
        <v>0</v>
      </c>
      <c r="GM55" s="38">
        <v>0</v>
      </c>
      <c r="GN55" s="38">
        <v>0</v>
      </c>
      <c r="GO55" s="38">
        <v>0</v>
      </c>
      <c r="GP55" s="38">
        <v>3976310</v>
      </c>
      <c r="GQ55" s="38">
        <v>3976310</v>
      </c>
      <c r="GR55" s="38">
        <v>0</v>
      </c>
      <c r="GS55" s="38">
        <v>0</v>
      </c>
      <c r="GT55" s="38">
        <v>0</v>
      </c>
      <c r="HB55" s="38">
        <v>261892303</v>
      </c>
      <c r="HC55" s="38">
        <v>5.0736000000000003E-2</v>
      </c>
      <c r="HD55" s="38">
        <v>34414</v>
      </c>
      <c r="HE55" s="38">
        <v>0</v>
      </c>
      <c r="HF55" s="38">
        <v>0</v>
      </c>
      <c r="HG55" s="38">
        <v>0</v>
      </c>
      <c r="HH55" s="38">
        <v>0</v>
      </c>
      <c r="HI55" s="38">
        <v>0</v>
      </c>
      <c r="HJ55" s="38">
        <v>0</v>
      </c>
      <c r="HK55" s="38">
        <v>0</v>
      </c>
      <c r="HL55" s="38">
        <v>0</v>
      </c>
      <c r="HM55" s="38">
        <v>0</v>
      </c>
      <c r="HN55" s="38">
        <v>0</v>
      </c>
      <c r="HO55" s="38">
        <v>0</v>
      </c>
      <c r="HP55" s="38">
        <v>0</v>
      </c>
      <c r="HQ55" s="38">
        <v>0</v>
      </c>
      <c r="HR55" s="38">
        <v>0</v>
      </c>
      <c r="HS55" s="38">
        <v>0</v>
      </c>
      <c r="HT55" s="38">
        <v>0</v>
      </c>
      <c r="HU55" s="38">
        <v>0</v>
      </c>
      <c r="HV55" s="38">
        <v>0</v>
      </c>
      <c r="HW55" s="38">
        <v>0</v>
      </c>
      <c r="HX55" s="38">
        <v>0</v>
      </c>
      <c r="HY55" s="38">
        <v>0</v>
      </c>
      <c r="HZ55" s="38">
        <v>0</v>
      </c>
      <c r="IA55" s="38">
        <v>0</v>
      </c>
      <c r="IB55" s="38">
        <v>0</v>
      </c>
      <c r="IC55" s="38">
        <v>0</v>
      </c>
      <c r="ID55" s="38">
        <v>0</v>
      </c>
      <c r="IE55" s="38">
        <v>0</v>
      </c>
      <c r="IF55" s="38">
        <v>0</v>
      </c>
      <c r="IG55" s="38">
        <v>0</v>
      </c>
      <c r="IH55" s="38">
        <v>9</v>
      </c>
      <c r="II55" s="38">
        <v>178.101</v>
      </c>
      <c r="IJ55" s="38">
        <v>0</v>
      </c>
      <c r="IK55" s="38">
        <v>0</v>
      </c>
      <c r="IL55" s="38">
        <v>0</v>
      </c>
      <c r="IM55" s="38">
        <v>0</v>
      </c>
      <c r="IN55" s="38">
        <v>0</v>
      </c>
      <c r="IO55" s="38">
        <v>0</v>
      </c>
      <c r="IP55" s="38">
        <v>0</v>
      </c>
      <c r="IQ55" s="38">
        <v>0</v>
      </c>
      <c r="IR55" s="38">
        <v>0</v>
      </c>
      <c r="IS55" s="38">
        <v>0</v>
      </c>
      <c r="IT55" s="38">
        <v>0</v>
      </c>
      <c r="IU55" s="38">
        <v>0</v>
      </c>
      <c r="IV55" s="38">
        <v>0</v>
      </c>
      <c r="IW55" s="38">
        <v>0</v>
      </c>
      <c r="IX55" s="38">
        <v>0</v>
      </c>
      <c r="IY55" s="38">
        <v>0</v>
      </c>
      <c r="IZ55" s="38">
        <v>0</v>
      </c>
      <c r="JA55" s="38">
        <v>0</v>
      </c>
    </row>
    <row r="56" spans="1:261" x14ac:dyDescent="0.2">
      <c r="A56" s="38">
        <v>123803</v>
      </c>
      <c r="B56" s="38">
        <v>27549</v>
      </c>
      <c r="C56" s="38">
        <v>35</v>
      </c>
      <c r="D56" s="38">
        <v>2020</v>
      </c>
      <c r="E56" s="38">
        <v>5393</v>
      </c>
      <c r="F56" s="38">
        <v>0</v>
      </c>
      <c r="G56" s="38">
        <v>381</v>
      </c>
      <c r="H56" s="38">
        <v>374.97800000000001</v>
      </c>
      <c r="I56" s="38">
        <v>374.97800000000001</v>
      </c>
      <c r="J56" s="38">
        <v>381</v>
      </c>
      <c r="K56" s="38">
        <v>0</v>
      </c>
      <c r="L56" s="38">
        <v>6544</v>
      </c>
      <c r="M56" s="38">
        <v>0</v>
      </c>
      <c r="N56" s="38">
        <v>0</v>
      </c>
      <c r="P56" s="38">
        <v>371.42700000000002</v>
      </c>
      <c r="Q56" s="38">
        <v>0</v>
      </c>
      <c r="R56" s="38">
        <v>96276</v>
      </c>
      <c r="S56" s="38">
        <v>259.20699999999999</v>
      </c>
      <c r="U56" s="38">
        <v>62407</v>
      </c>
      <c r="V56" s="38">
        <v>0</v>
      </c>
      <c r="W56" s="38">
        <v>0</v>
      </c>
      <c r="X56" s="38">
        <v>0</v>
      </c>
      <c r="Z56" s="38">
        <v>0</v>
      </c>
      <c r="AA56" s="38">
        <v>1</v>
      </c>
      <c r="AB56" s="38">
        <v>1</v>
      </c>
      <c r="AC56" s="38">
        <v>0</v>
      </c>
      <c r="AD56" s="38" t="s">
        <v>303</v>
      </c>
      <c r="AE56" s="38">
        <v>0</v>
      </c>
      <c r="AH56" s="38">
        <v>0</v>
      </c>
      <c r="AI56" s="38">
        <v>0</v>
      </c>
      <c r="AJ56" s="38">
        <v>5105</v>
      </c>
      <c r="AK56" s="38">
        <v>1</v>
      </c>
      <c r="AL56" s="38" t="s">
        <v>344</v>
      </c>
      <c r="AM56" s="38">
        <v>0</v>
      </c>
      <c r="AN56" s="38">
        <v>0</v>
      </c>
      <c r="AO56" s="38">
        <v>0</v>
      </c>
      <c r="AP56" s="38">
        <v>0</v>
      </c>
      <c r="AQ56" s="38">
        <v>0</v>
      </c>
      <c r="AR56" s="38">
        <v>0</v>
      </c>
      <c r="AS56" s="38">
        <v>0</v>
      </c>
      <c r="AT56" s="38">
        <v>0</v>
      </c>
      <c r="AU56" s="38">
        <v>0</v>
      </c>
      <c r="AV56" s="38">
        <v>-53205</v>
      </c>
      <c r="AW56" s="38">
        <v>3811921</v>
      </c>
      <c r="AX56" s="38">
        <v>3702898</v>
      </c>
      <c r="AY56" s="38">
        <v>2723376</v>
      </c>
      <c r="AZ56" s="38">
        <v>116076</v>
      </c>
      <c r="BA56" s="38">
        <v>26.5</v>
      </c>
      <c r="BB56" s="38">
        <v>0</v>
      </c>
      <c r="BC56" s="38">
        <v>0</v>
      </c>
      <c r="BD56" s="38">
        <v>0</v>
      </c>
      <c r="BE56" s="38">
        <v>0</v>
      </c>
      <c r="BF56" s="38">
        <v>3095447</v>
      </c>
      <c r="BG56" s="38">
        <v>0</v>
      </c>
      <c r="BH56" s="38">
        <v>72</v>
      </c>
      <c r="BI56" s="38">
        <v>19800</v>
      </c>
      <c r="BJ56" s="38">
        <v>12</v>
      </c>
      <c r="BK56" s="38">
        <v>0</v>
      </c>
      <c r="BL56" s="38">
        <v>0</v>
      </c>
      <c r="BM56" s="38">
        <v>0</v>
      </c>
      <c r="BN56" s="38">
        <v>0</v>
      </c>
      <c r="BO56" s="38">
        <v>0</v>
      </c>
      <c r="BP56" s="38">
        <v>0</v>
      </c>
      <c r="BQ56" s="38">
        <v>5393</v>
      </c>
      <c r="BR56" s="38">
        <v>1</v>
      </c>
      <c r="BS56" s="38">
        <v>0</v>
      </c>
      <c r="BT56" s="38">
        <v>0</v>
      </c>
      <c r="BU56" s="38">
        <v>0</v>
      </c>
      <c r="BV56" s="38">
        <v>0</v>
      </c>
      <c r="BW56" s="38">
        <v>0</v>
      </c>
      <c r="BX56" s="38">
        <v>0</v>
      </c>
      <c r="BY56" s="38">
        <v>0</v>
      </c>
      <c r="BZ56" s="38">
        <v>0</v>
      </c>
      <c r="CA56" s="38">
        <v>0</v>
      </c>
      <c r="CB56" s="38">
        <v>0</v>
      </c>
      <c r="CC56" s="38">
        <v>0</v>
      </c>
      <c r="CD56" s="38">
        <v>0</v>
      </c>
      <c r="CE56" s="38">
        <v>0</v>
      </c>
      <c r="CF56" s="38">
        <v>0</v>
      </c>
      <c r="CG56" s="38">
        <v>0</v>
      </c>
      <c r="CH56" s="38">
        <v>89223</v>
      </c>
      <c r="CI56" s="38">
        <v>0</v>
      </c>
      <c r="CJ56" s="38">
        <v>4</v>
      </c>
      <c r="CK56" s="38">
        <v>0</v>
      </c>
      <c r="CL56" s="38">
        <v>0</v>
      </c>
      <c r="CN56" s="38">
        <v>0</v>
      </c>
      <c r="CO56" s="38">
        <v>1</v>
      </c>
      <c r="CP56" s="38">
        <v>0</v>
      </c>
      <c r="CQ56" s="38">
        <v>5.5830000000000002</v>
      </c>
      <c r="CR56" s="38">
        <v>354.89299999999997</v>
      </c>
      <c r="CS56" s="38">
        <v>0</v>
      </c>
      <c r="CT56" s="38">
        <v>0</v>
      </c>
      <c r="CU56" s="38">
        <v>0</v>
      </c>
      <c r="CV56" s="38">
        <v>0</v>
      </c>
      <c r="CW56" s="38">
        <v>0</v>
      </c>
      <c r="CX56" s="38">
        <v>0</v>
      </c>
      <c r="CY56" s="38">
        <v>0</v>
      </c>
      <c r="CZ56" s="38">
        <v>0</v>
      </c>
      <c r="DA56" s="38">
        <v>1</v>
      </c>
      <c r="DB56" s="38">
        <v>2453856</v>
      </c>
      <c r="DC56" s="38">
        <v>0</v>
      </c>
      <c r="DD56" s="38">
        <v>0</v>
      </c>
      <c r="DE56" s="38">
        <v>599208</v>
      </c>
      <c r="DF56" s="38">
        <v>599208</v>
      </c>
      <c r="DG56" s="38">
        <v>457.83</v>
      </c>
      <c r="DH56" s="38">
        <v>0</v>
      </c>
      <c r="DI56" s="38">
        <v>0</v>
      </c>
      <c r="DK56" s="38">
        <v>5393</v>
      </c>
      <c r="DL56" s="38">
        <v>0</v>
      </c>
      <c r="DM56" s="38">
        <v>75665</v>
      </c>
      <c r="DN56" s="38">
        <v>0</v>
      </c>
      <c r="DO56" s="38">
        <v>0</v>
      </c>
      <c r="DP56" s="38">
        <v>0</v>
      </c>
      <c r="DQ56" s="38">
        <v>0</v>
      </c>
      <c r="DR56" s="38">
        <v>0</v>
      </c>
      <c r="DS56" s="38">
        <v>0</v>
      </c>
      <c r="DT56" s="38">
        <v>0</v>
      </c>
      <c r="DU56" s="38">
        <v>0</v>
      </c>
      <c r="DV56" s="38">
        <v>0</v>
      </c>
      <c r="DW56" s="38">
        <v>0</v>
      </c>
      <c r="DX56" s="38">
        <v>0</v>
      </c>
      <c r="DY56" s="38">
        <v>0</v>
      </c>
      <c r="DZ56" s="38">
        <v>0</v>
      </c>
      <c r="EA56" s="38">
        <v>0</v>
      </c>
      <c r="EB56" s="38">
        <v>0</v>
      </c>
      <c r="EC56" s="38">
        <v>9.7750000000000004</v>
      </c>
      <c r="ED56" s="38">
        <v>70364</v>
      </c>
      <c r="EE56" s="38">
        <v>0</v>
      </c>
      <c r="EF56" s="38">
        <v>0</v>
      </c>
      <c r="EG56" s="38">
        <v>0</v>
      </c>
      <c r="EH56" s="38">
        <v>5301</v>
      </c>
      <c r="EI56" s="38">
        <v>0</v>
      </c>
      <c r="EJ56" s="38">
        <v>0</v>
      </c>
      <c r="EK56" s="38">
        <v>0</v>
      </c>
      <c r="EL56" s="38">
        <v>0</v>
      </c>
      <c r="EM56" s="38">
        <v>0</v>
      </c>
      <c r="EN56" s="38">
        <v>0.16200000000000001</v>
      </c>
      <c r="EO56" s="38">
        <v>0</v>
      </c>
      <c r="EP56" s="38">
        <v>0</v>
      </c>
      <c r="EQ56" s="38">
        <v>0.16200000000000001</v>
      </c>
      <c r="ER56" s="38">
        <v>0</v>
      </c>
      <c r="ES56" s="38">
        <v>0.81</v>
      </c>
      <c r="ET56" s="38">
        <v>14646</v>
      </c>
      <c r="EU56" s="38">
        <v>116076</v>
      </c>
      <c r="EV56" s="38">
        <v>0</v>
      </c>
      <c r="EW56" s="38">
        <v>0</v>
      </c>
      <c r="EX56" s="38">
        <v>0</v>
      </c>
      <c r="EZ56" s="38">
        <v>3126921</v>
      </c>
      <c r="FA56" s="38">
        <v>0</v>
      </c>
      <c r="FB56" s="38">
        <v>3242997</v>
      </c>
      <c r="FC56" s="38">
        <v>0.97325799999999996</v>
      </c>
      <c r="FD56" s="38">
        <v>0</v>
      </c>
      <c r="FE56" s="38">
        <v>468861</v>
      </c>
      <c r="FF56" s="38">
        <v>107116</v>
      </c>
      <c r="FG56" s="38">
        <v>6.0937999999999999E-2</v>
      </c>
      <c r="FH56" s="38">
        <v>5.5286000000000002E-2</v>
      </c>
      <c r="FI56" s="38">
        <v>0</v>
      </c>
      <c r="FJ56" s="38">
        <v>0</v>
      </c>
      <c r="FK56" s="38">
        <v>606.40800000000002</v>
      </c>
      <c r="FL56" s="38">
        <v>3908197</v>
      </c>
      <c r="FM56" s="38">
        <v>0</v>
      </c>
      <c r="FN56" s="38">
        <v>0</v>
      </c>
      <c r="FO56" s="38">
        <v>42698</v>
      </c>
      <c r="FP56" s="38">
        <v>0</v>
      </c>
      <c r="FQ56" s="38">
        <v>42698</v>
      </c>
      <c r="FR56" s="38">
        <v>42698</v>
      </c>
      <c r="FS56" s="38">
        <v>0</v>
      </c>
      <c r="FT56" s="38">
        <v>0</v>
      </c>
      <c r="FU56" s="38">
        <v>0</v>
      </c>
      <c r="FV56" s="38">
        <v>0</v>
      </c>
      <c r="FW56" s="38">
        <v>0</v>
      </c>
      <c r="FX56" s="38">
        <v>0</v>
      </c>
      <c r="FY56" s="38">
        <v>0</v>
      </c>
      <c r="FZ56" s="38">
        <v>0</v>
      </c>
      <c r="GA56" s="38">
        <v>0</v>
      </c>
      <c r="GB56" s="38">
        <v>51770</v>
      </c>
      <c r="GC56" s="38">
        <v>51770</v>
      </c>
      <c r="GD56" s="38">
        <v>5.86</v>
      </c>
      <c r="GF56" s="38">
        <v>0</v>
      </c>
      <c r="GG56" s="38">
        <v>0</v>
      </c>
      <c r="GH56" s="38">
        <v>0</v>
      </c>
      <c r="GI56" s="38">
        <v>0</v>
      </c>
      <c r="GJ56" s="38">
        <v>0</v>
      </c>
      <c r="GK56" s="38">
        <v>5375</v>
      </c>
      <c r="GL56" s="38">
        <v>12000</v>
      </c>
      <c r="GM56" s="38">
        <v>0</v>
      </c>
      <c r="GN56" s="38">
        <v>44080</v>
      </c>
      <c r="GO56" s="38">
        <v>0</v>
      </c>
      <c r="GP56" s="38">
        <v>3818974</v>
      </c>
      <c r="GQ56" s="38">
        <v>3818974</v>
      </c>
      <c r="GR56" s="38">
        <v>0</v>
      </c>
      <c r="GS56" s="38">
        <v>0</v>
      </c>
      <c r="GT56" s="38">
        <v>0</v>
      </c>
      <c r="HB56" s="38">
        <v>261892303</v>
      </c>
      <c r="HC56" s="38">
        <v>5.0736000000000003E-2</v>
      </c>
      <c r="HD56" s="38">
        <v>74577</v>
      </c>
      <c r="HE56" s="38">
        <v>0</v>
      </c>
      <c r="HF56" s="38">
        <v>0</v>
      </c>
      <c r="HG56" s="38">
        <v>0</v>
      </c>
      <c r="HH56" s="38">
        <v>0</v>
      </c>
      <c r="HI56" s="38">
        <v>0</v>
      </c>
      <c r="HJ56" s="38">
        <v>0</v>
      </c>
      <c r="HK56" s="38">
        <v>0</v>
      </c>
      <c r="HL56" s="38">
        <v>0</v>
      </c>
      <c r="HM56" s="38">
        <v>0</v>
      </c>
      <c r="HN56" s="38">
        <v>0</v>
      </c>
      <c r="HO56" s="38">
        <v>0</v>
      </c>
      <c r="HP56" s="38">
        <v>0</v>
      </c>
      <c r="HQ56" s="38">
        <v>0</v>
      </c>
      <c r="HR56" s="38">
        <v>0</v>
      </c>
      <c r="HS56" s="38">
        <v>0</v>
      </c>
      <c r="HT56" s="38">
        <v>0</v>
      </c>
      <c r="HU56" s="38">
        <v>0</v>
      </c>
      <c r="HV56" s="38">
        <v>0</v>
      </c>
      <c r="HW56" s="38">
        <v>0</v>
      </c>
      <c r="HX56" s="38">
        <v>0</v>
      </c>
      <c r="HY56" s="38">
        <v>0</v>
      </c>
      <c r="HZ56" s="38">
        <v>0</v>
      </c>
      <c r="IA56" s="38">
        <v>0</v>
      </c>
      <c r="IB56" s="38">
        <v>0</v>
      </c>
      <c r="IC56" s="38">
        <v>0</v>
      </c>
      <c r="ID56" s="38">
        <v>0</v>
      </c>
      <c r="IE56" s="38">
        <v>0</v>
      </c>
      <c r="IF56" s="38">
        <v>0</v>
      </c>
      <c r="IG56" s="38">
        <v>0</v>
      </c>
      <c r="IH56" s="38">
        <v>46</v>
      </c>
      <c r="II56" s="38">
        <v>0</v>
      </c>
      <c r="IJ56" s="38">
        <v>0</v>
      </c>
      <c r="IK56" s="38">
        <v>0</v>
      </c>
      <c r="IL56" s="38">
        <v>0</v>
      </c>
      <c r="IM56" s="38">
        <v>0</v>
      </c>
      <c r="IN56" s="38">
        <v>0</v>
      </c>
      <c r="IO56" s="38">
        <v>0</v>
      </c>
      <c r="IP56" s="38">
        <v>0</v>
      </c>
      <c r="IQ56" s="38">
        <v>0</v>
      </c>
      <c r="IR56" s="38">
        <v>0</v>
      </c>
      <c r="IS56" s="38">
        <v>0</v>
      </c>
      <c r="IT56" s="38">
        <v>0</v>
      </c>
      <c r="IU56" s="38">
        <v>0</v>
      </c>
      <c r="IV56" s="38">
        <v>0</v>
      </c>
      <c r="IW56" s="38">
        <v>0</v>
      </c>
      <c r="IX56" s="38">
        <v>0</v>
      </c>
      <c r="IY56" s="38">
        <v>0</v>
      </c>
      <c r="IZ56" s="38">
        <v>0</v>
      </c>
      <c r="JA56" s="38">
        <v>0</v>
      </c>
    </row>
    <row r="57" spans="1:261" x14ac:dyDescent="0.2">
      <c r="A57" s="38">
        <v>152803</v>
      </c>
      <c r="B57" s="38">
        <v>27549</v>
      </c>
      <c r="C57" s="38">
        <v>35</v>
      </c>
      <c r="D57" s="38">
        <v>2020</v>
      </c>
      <c r="E57" s="38">
        <v>5393</v>
      </c>
      <c r="F57" s="38">
        <v>0</v>
      </c>
      <c r="G57" s="38">
        <v>170.422</v>
      </c>
      <c r="H57" s="38">
        <v>128.18799999999999</v>
      </c>
      <c r="I57" s="38">
        <v>128.18799999999999</v>
      </c>
      <c r="J57" s="38">
        <v>170.422</v>
      </c>
      <c r="K57" s="38">
        <v>0</v>
      </c>
      <c r="L57" s="38">
        <v>6544</v>
      </c>
      <c r="M57" s="38">
        <v>0</v>
      </c>
      <c r="N57" s="38">
        <v>0</v>
      </c>
      <c r="P57" s="38">
        <v>182.56</v>
      </c>
      <c r="Q57" s="38">
        <v>0</v>
      </c>
      <c r="R57" s="38">
        <v>47321</v>
      </c>
      <c r="S57" s="38">
        <v>259.20699999999999</v>
      </c>
      <c r="U57" s="38">
        <v>30673</v>
      </c>
      <c r="V57" s="38">
        <v>5.5279999999999996</v>
      </c>
      <c r="W57" s="38">
        <v>3618</v>
      </c>
      <c r="X57" s="38">
        <v>3618</v>
      </c>
      <c r="Z57" s="38">
        <v>0</v>
      </c>
      <c r="AA57" s="38">
        <v>1</v>
      </c>
      <c r="AB57" s="38">
        <v>1</v>
      </c>
      <c r="AC57" s="38">
        <v>0</v>
      </c>
      <c r="AD57" s="38" t="s">
        <v>303</v>
      </c>
      <c r="AE57" s="38">
        <v>0</v>
      </c>
      <c r="AH57" s="38">
        <v>0</v>
      </c>
      <c r="AI57" s="38">
        <v>0</v>
      </c>
      <c r="AJ57" s="38">
        <v>5105</v>
      </c>
      <c r="AK57" s="38">
        <v>1</v>
      </c>
      <c r="AL57" s="38" t="s">
        <v>484</v>
      </c>
      <c r="AM57" s="38">
        <v>0</v>
      </c>
      <c r="AN57" s="38">
        <v>0</v>
      </c>
      <c r="AO57" s="38">
        <v>0</v>
      </c>
      <c r="AP57" s="38">
        <v>0</v>
      </c>
      <c r="AQ57" s="38">
        <v>0</v>
      </c>
      <c r="AR57" s="38">
        <v>0</v>
      </c>
      <c r="AS57" s="38">
        <v>0</v>
      </c>
      <c r="AT57" s="38">
        <v>0</v>
      </c>
      <c r="AU57" s="38">
        <v>0</v>
      </c>
      <c r="AV57" s="38">
        <v>0</v>
      </c>
      <c r="AW57" s="38">
        <v>1992047</v>
      </c>
      <c r="AX57" s="38">
        <v>1909006</v>
      </c>
      <c r="AY57" s="38">
        <v>1356859</v>
      </c>
      <c r="AZ57" s="38">
        <v>91315</v>
      </c>
      <c r="BA57" s="38">
        <v>5.5</v>
      </c>
      <c r="BB57" s="38">
        <v>0</v>
      </c>
      <c r="BC57" s="38">
        <v>0</v>
      </c>
      <c r="BD57" s="38">
        <v>0</v>
      </c>
      <c r="BE57" s="38">
        <v>0</v>
      </c>
      <c r="BF57" s="38">
        <v>1612071</v>
      </c>
      <c r="BG57" s="38">
        <v>0</v>
      </c>
      <c r="BH57" s="38">
        <v>159.977</v>
      </c>
      <c r="BI57" s="38">
        <v>43994</v>
      </c>
      <c r="BJ57" s="38">
        <v>12</v>
      </c>
      <c r="BK57" s="38">
        <v>0</v>
      </c>
      <c r="BL57" s="38">
        <v>0</v>
      </c>
      <c r="BM57" s="38">
        <v>0</v>
      </c>
      <c r="BN57" s="38">
        <v>0</v>
      </c>
      <c r="BO57" s="38">
        <v>0</v>
      </c>
      <c r="BP57" s="38">
        <v>0</v>
      </c>
      <c r="BQ57" s="38">
        <v>5393</v>
      </c>
      <c r="BR57" s="38">
        <v>1</v>
      </c>
      <c r="BS57" s="38">
        <v>0</v>
      </c>
      <c r="BT57" s="38">
        <v>0</v>
      </c>
      <c r="BU57" s="38">
        <v>0</v>
      </c>
      <c r="BV57" s="38">
        <v>0</v>
      </c>
      <c r="BW57" s="38">
        <v>0</v>
      </c>
      <c r="BX57" s="38">
        <v>0</v>
      </c>
      <c r="BY57" s="38">
        <v>0</v>
      </c>
      <c r="BZ57" s="38">
        <v>0</v>
      </c>
      <c r="CA57" s="38">
        <v>0</v>
      </c>
      <c r="CB57" s="38">
        <v>0</v>
      </c>
      <c r="CC57" s="38">
        <v>0</v>
      </c>
      <c r="CD57" s="38">
        <v>0</v>
      </c>
      <c r="CE57" s="38">
        <v>0</v>
      </c>
      <c r="CF57" s="38">
        <v>0</v>
      </c>
      <c r="CG57" s="38">
        <v>0</v>
      </c>
      <c r="CH57" s="38">
        <v>39047</v>
      </c>
      <c r="CI57" s="38">
        <v>0</v>
      </c>
      <c r="CJ57" s="38">
        <v>4</v>
      </c>
      <c r="CK57" s="38">
        <v>0</v>
      </c>
      <c r="CL57" s="38">
        <v>0</v>
      </c>
      <c r="CN57" s="38">
        <v>0</v>
      </c>
      <c r="CO57" s="38">
        <v>1</v>
      </c>
      <c r="CP57" s="38">
        <v>2.6080000000000001</v>
      </c>
      <c r="CQ57" s="38">
        <v>11.75</v>
      </c>
      <c r="CR57" s="38">
        <v>181.35400000000001</v>
      </c>
      <c r="CS57" s="38">
        <v>0</v>
      </c>
      <c r="CT57" s="38">
        <v>0</v>
      </c>
      <c r="CU57" s="38">
        <v>0</v>
      </c>
      <c r="CV57" s="38">
        <v>0</v>
      </c>
      <c r="CW57" s="38">
        <v>0</v>
      </c>
      <c r="CX57" s="38">
        <v>0</v>
      </c>
      <c r="CY57" s="38">
        <v>0</v>
      </c>
      <c r="CZ57" s="38">
        <v>0</v>
      </c>
      <c r="DA57" s="38">
        <v>1</v>
      </c>
      <c r="DB57" s="38">
        <v>838862</v>
      </c>
      <c r="DC57" s="38">
        <v>0</v>
      </c>
      <c r="DD57" s="38">
        <v>0</v>
      </c>
      <c r="DE57" s="38">
        <v>218792</v>
      </c>
      <c r="DF57" s="38">
        <v>259923</v>
      </c>
      <c r="DG57" s="38">
        <v>167.17</v>
      </c>
      <c r="DH57" s="38">
        <v>0</v>
      </c>
      <c r="DI57" s="38">
        <v>41131</v>
      </c>
      <c r="DK57" s="38">
        <v>5393</v>
      </c>
      <c r="DL57" s="38">
        <v>0</v>
      </c>
      <c r="DM57" s="38">
        <v>182900</v>
      </c>
      <c r="DN57" s="38">
        <v>0</v>
      </c>
      <c r="DO57" s="38">
        <v>0</v>
      </c>
      <c r="DP57" s="38">
        <v>0</v>
      </c>
      <c r="DQ57" s="38">
        <v>0</v>
      </c>
      <c r="DR57" s="38">
        <v>0</v>
      </c>
      <c r="DS57" s="38">
        <v>0</v>
      </c>
      <c r="DT57" s="38">
        <v>0</v>
      </c>
      <c r="DU57" s="38">
        <v>0</v>
      </c>
      <c r="DV57" s="38">
        <v>0</v>
      </c>
      <c r="DW57" s="38">
        <v>0</v>
      </c>
      <c r="DX57" s="38">
        <v>0</v>
      </c>
      <c r="DY57" s="38">
        <v>0</v>
      </c>
      <c r="DZ57" s="38">
        <v>0</v>
      </c>
      <c r="EA57" s="38">
        <v>0</v>
      </c>
      <c r="EB57" s="38">
        <v>0</v>
      </c>
      <c r="EC57" s="38">
        <v>24.702999999999999</v>
      </c>
      <c r="ED57" s="38">
        <v>177822</v>
      </c>
      <c r="EE57" s="38">
        <v>0</v>
      </c>
      <c r="EF57" s="38">
        <v>0</v>
      </c>
      <c r="EG57" s="38">
        <v>0</v>
      </c>
      <c r="EH57" s="38">
        <v>5078</v>
      </c>
      <c r="EI57" s="38">
        <v>0</v>
      </c>
      <c r="EJ57" s="38">
        <v>0</v>
      </c>
      <c r="EK57" s="38">
        <v>0.192</v>
      </c>
      <c r="EL57" s="38">
        <v>0</v>
      </c>
      <c r="EM57" s="38">
        <v>0</v>
      </c>
      <c r="EN57" s="38">
        <v>0.04</v>
      </c>
      <c r="EO57" s="38">
        <v>0</v>
      </c>
      <c r="EP57" s="38">
        <v>0</v>
      </c>
      <c r="EQ57" s="38">
        <v>0.23200000000000001</v>
      </c>
      <c r="ER57" s="38">
        <v>0</v>
      </c>
      <c r="ES57" s="38">
        <v>0.77600000000000002</v>
      </c>
      <c r="ET57" s="38">
        <v>5688</v>
      </c>
      <c r="EU57" s="38">
        <v>91315</v>
      </c>
      <c r="EV57" s="38">
        <v>0</v>
      </c>
      <c r="EW57" s="38">
        <v>0</v>
      </c>
      <c r="EX57" s="38">
        <v>0</v>
      </c>
      <c r="EZ57" s="38">
        <v>1609044</v>
      </c>
      <c r="FA57" s="38">
        <v>0</v>
      </c>
      <c r="FB57" s="38">
        <v>1700359</v>
      </c>
      <c r="FC57" s="38">
        <v>0.97325799999999996</v>
      </c>
      <c r="FD57" s="38">
        <v>0</v>
      </c>
      <c r="FE57" s="38">
        <v>244177</v>
      </c>
      <c r="FF57" s="38">
        <v>55785</v>
      </c>
      <c r="FG57" s="38">
        <v>6.0937999999999999E-2</v>
      </c>
      <c r="FH57" s="38">
        <v>5.5286000000000002E-2</v>
      </c>
      <c r="FI57" s="38">
        <v>0</v>
      </c>
      <c r="FJ57" s="38">
        <v>0</v>
      </c>
      <c r="FK57" s="38">
        <v>315.81</v>
      </c>
      <c r="FL57" s="38">
        <v>2039368</v>
      </c>
      <c r="FM57" s="38">
        <v>0</v>
      </c>
      <c r="FN57" s="38">
        <v>0</v>
      </c>
      <c r="FO57" s="38">
        <v>0</v>
      </c>
      <c r="FP57" s="38">
        <v>0</v>
      </c>
      <c r="FQ57" s="38">
        <v>0</v>
      </c>
      <c r="FR57" s="38">
        <v>0</v>
      </c>
      <c r="FS57" s="38">
        <v>0</v>
      </c>
      <c r="FT57" s="38">
        <v>0</v>
      </c>
      <c r="FU57" s="38">
        <v>0</v>
      </c>
      <c r="FV57" s="38">
        <v>0</v>
      </c>
      <c r="FW57" s="38">
        <v>0</v>
      </c>
      <c r="FX57" s="38">
        <v>0</v>
      </c>
      <c r="FY57" s="38">
        <v>0</v>
      </c>
      <c r="FZ57" s="38">
        <v>0</v>
      </c>
      <c r="GA57" s="38">
        <v>0</v>
      </c>
      <c r="GB57" s="38">
        <v>371062</v>
      </c>
      <c r="GC57" s="38">
        <v>371062</v>
      </c>
      <c r="GD57" s="38">
        <v>42.002000000000002</v>
      </c>
      <c r="GF57" s="38">
        <v>0</v>
      </c>
      <c r="GG57" s="38">
        <v>0</v>
      </c>
      <c r="GH57" s="38">
        <v>0</v>
      </c>
      <c r="GI57" s="38">
        <v>0</v>
      </c>
      <c r="GJ57" s="38">
        <v>0</v>
      </c>
      <c r="GK57" s="38">
        <v>5105</v>
      </c>
      <c r="GL57" s="38">
        <v>4357</v>
      </c>
      <c r="GM57" s="38">
        <v>0</v>
      </c>
      <c r="GN57" s="38">
        <v>0</v>
      </c>
      <c r="GO57" s="38">
        <v>0</v>
      </c>
      <c r="GP57" s="38">
        <v>2000321</v>
      </c>
      <c r="GQ57" s="38">
        <v>2000321</v>
      </c>
      <c r="GR57" s="38">
        <v>0</v>
      </c>
      <c r="GS57" s="38">
        <v>0</v>
      </c>
      <c r="GT57" s="38">
        <v>0</v>
      </c>
      <c r="HB57" s="38">
        <v>261892303</v>
      </c>
      <c r="HC57" s="38">
        <v>5.0736000000000003E-2</v>
      </c>
      <c r="HD57" s="38">
        <v>33359</v>
      </c>
      <c r="HE57" s="38">
        <v>0</v>
      </c>
      <c r="HF57" s="38">
        <v>0</v>
      </c>
      <c r="HG57" s="38">
        <v>0</v>
      </c>
      <c r="HH57" s="38">
        <v>0</v>
      </c>
      <c r="HI57" s="38">
        <v>0</v>
      </c>
      <c r="HJ57" s="38">
        <v>0</v>
      </c>
      <c r="HK57" s="38">
        <v>0</v>
      </c>
      <c r="HL57" s="38">
        <v>0</v>
      </c>
      <c r="HM57" s="38">
        <v>0</v>
      </c>
      <c r="HN57" s="38">
        <v>0</v>
      </c>
      <c r="HO57" s="38">
        <v>0</v>
      </c>
      <c r="HP57" s="38">
        <v>0</v>
      </c>
      <c r="HQ57" s="38">
        <v>0</v>
      </c>
      <c r="HR57" s="38">
        <v>0</v>
      </c>
      <c r="HS57" s="38">
        <v>0</v>
      </c>
      <c r="HT57" s="38">
        <v>0</v>
      </c>
      <c r="HU57" s="38">
        <v>0</v>
      </c>
      <c r="HV57" s="38">
        <v>0</v>
      </c>
      <c r="HW57" s="38">
        <v>0</v>
      </c>
      <c r="HX57" s="38">
        <v>0</v>
      </c>
      <c r="HY57" s="38">
        <v>0</v>
      </c>
      <c r="HZ57" s="38">
        <v>0</v>
      </c>
      <c r="IA57" s="38">
        <v>0</v>
      </c>
      <c r="IB57" s="38">
        <v>0</v>
      </c>
      <c r="IC57" s="38">
        <v>0</v>
      </c>
      <c r="ID57" s="38">
        <v>0</v>
      </c>
      <c r="IE57" s="38">
        <v>0</v>
      </c>
      <c r="IF57" s="38">
        <v>0</v>
      </c>
      <c r="IG57" s="38">
        <v>0</v>
      </c>
      <c r="IH57" s="38">
        <v>0</v>
      </c>
      <c r="II57" s="38">
        <v>0</v>
      </c>
      <c r="IJ57" s="38">
        <v>0</v>
      </c>
      <c r="IK57" s="38">
        <v>0</v>
      </c>
      <c r="IL57" s="38">
        <v>0</v>
      </c>
      <c r="IM57" s="38">
        <v>0</v>
      </c>
      <c r="IN57" s="38">
        <v>0</v>
      </c>
      <c r="IO57" s="38">
        <v>0</v>
      </c>
      <c r="IP57" s="38">
        <v>0</v>
      </c>
      <c r="IQ57" s="38">
        <v>0</v>
      </c>
      <c r="IR57" s="38">
        <v>0</v>
      </c>
      <c r="IS57" s="38">
        <v>0</v>
      </c>
      <c r="IT57" s="38">
        <v>0</v>
      </c>
      <c r="IU57" s="38">
        <v>0</v>
      </c>
      <c r="IV57" s="38">
        <v>0</v>
      </c>
      <c r="IW57" s="38">
        <v>0</v>
      </c>
      <c r="IX57" s="38">
        <v>0</v>
      </c>
      <c r="IY57" s="38">
        <v>0</v>
      </c>
      <c r="IZ57" s="38">
        <v>0</v>
      </c>
      <c r="JA57" s="38">
        <v>0</v>
      </c>
    </row>
    <row r="58" spans="1:261" x14ac:dyDescent="0.2">
      <c r="A58" s="38">
        <v>227803</v>
      </c>
      <c r="B58" s="38">
        <v>27549</v>
      </c>
      <c r="C58" s="38">
        <v>35</v>
      </c>
      <c r="D58" s="38">
        <v>2020</v>
      </c>
      <c r="E58" s="38">
        <v>5393</v>
      </c>
      <c r="F58" s="38">
        <v>0</v>
      </c>
      <c r="G58" s="38">
        <v>1782.673</v>
      </c>
      <c r="H58" s="38">
        <v>1680.2080000000001</v>
      </c>
      <c r="I58" s="38">
        <v>1680.2080000000001</v>
      </c>
      <c r="J58" s="38">
        <v>1782.673</v>
      </c>
      <c r="K58" s="38">
        <v>0</v>
      </c>
      <c r="L58" s="38">
        <v>6544</v>
      </c>
      <c r="M58" s="38">
        <v>0</v>
      </c>
      <c r="N58" s="38">
        <v>0</v>
      </c>
      <c r="P58" s="38">
        <v>1817.7819999999999</v>
      </c>
      <c r="Q58" s="38">
        <v>0</v>
      </c>
      <c r="R58" s="38">
        <v>471182</v>
      </c>
      <c r="S58" s="38">
        <v>259.20699999999999</v>
      </c>
      <c r="U58" s="38">
        <v>305422</v>
      </c>
      <c r="V58" s="38">
        <v>705.72199999999998</v>
      </c>
      <c r="W58" s="38">
        <v>461824</v>
      </c>
      <c r="X58" s="38">
        <v>461824</v>
      </c>
      <c r="Z58" s="38">
        <v>0</v>
      </c>
      <c r="AA58" s="38">
        <v>1</v>
      </c>
      <c r="AB58" s="38">
        <v>1</v>
      </c>
      <c r="AC58" s="38">
        <v>0</v>
      </c>
      <c r="AD58" s="38" t="s">
        <v>303</v>
      </c>
      <c r="AE58" s="38">
        <v>0</v>
      </c>
      <c r="AH58" s="38">
        <v>0</v>
      </c>
      <c r="AI58" s="38">
        <v>0</v>
      </c>
      <c r="AJ58" s="38">
        <v>5105</v>
      </c>
      <c r="AK58" s="38">
        <v>1</v>
      </c>
      <c r="AL58" s="38" t="s">
        <v>354</v>
      </c>
      <c r="AM58" s="38">
        <v>0</v>
      </c>
      <c r="AN58" s="38">
        <v>0</v>
      </c>
      <c r="AO58" s="38">
        <v>0</v>
      </c>
      <c r="AP58" s="38">
        <v>0</v>
      </c>
      <c r="AQ58" s="38">
        <v>0</v>
      </c>
      <c r="AR58" s="38">
        <v>0</v>
      </c>
      <c r="AS58" s="38">
        <v>0</v>
      </c>
      <c r="AT58" s="38">
        <v>0</v>
      </c>
      <c r="AU58" s="38">
        <v>0</v>
      </c>
      <c r="AV58" s="38">
        <v>-38615</v>
      </c>
      <c r="AW58" s="38">
        <v>17818623</v>
      </c>
      <c r="AX58" s="38">
        <v>17360603</v>
      </c>
      <c r="AY58" s="38">
        <v>12329784</v>
      </c>
      <c r="AZ58" s="38">
        <v>548155</v>
      </c>
      <c r="BA58" s="38">
        <v>63.417000000000002</v>
      </c>
      <c r="BB58" s="38">
        <v>0</v>
      </c>
      <c r="BC58" s="38">
        <v>0</v>
      </c>
      <c r="BD58" s="38">
        <v>0</v>
      </c>
      <c r="BE58" s="38">
        <v>0</v>
      </c>
      <c r="BF58" s="38">
        <v>14693920</v>
      </c>
      <c r="BG58" s="38">
        <v>0</v>
      </c>
      <c r="BH58" s="38">
        <v>279.89999999999998</v>
      </c>
      <c r="BI58" s="38">
        <v>76973</v>
      </c>
      <c r="BJ58" s="38">
        <v>12</v>
      </c>
      <c r="BK58" s="38">
        <v>0</v>
      </c>
      <c r="BL58" s="38">
        <v>0</v>
      </c>
      <c r="BM58" s="38">
        <v>0</v>
      </c>
      <c r="BN58" s="38">
        <v>0</v>
      </c>
      <c r="BO58" s="38">
        <v>0</v>
      </c>
      <c r="BP58" s="38">
        <v>0</v>
      </c>
      <c r="BQ58" s="38">
        <v>5393</v>
      </c>
      <c r="BR58" s="38">
        <v>1</v>
      </c>
      <c r="BS58" s="38">
        <v>0</v>
      </c>
      <c r="BT58" s="38">
        <v>0</v>
      </c>
      <c r="BU58" s="38">
        <v>0</v>
      </c>
      <c r="BV58" s="38">
        <v>0</v>
      </c>
      <c r="BW58" s="38">
        <v>0</v>
      </c>
      <c r="BX58" s="38">
        <v>0</v>
      </c>
      <c r="BY58" s="38">
        <v>0</v>
      </c>
      <c r="BZ58" s="38">
        <v>0</v>
      </c>
      <c r="CA58" s="38">
        <v>0</v>
      </c>
      <c r="CB58" s="38">
        <v>0</v>
      </c>
      <c r="CC58" s="38">
        <v>0</v>
      </c>
      <c r="CD58" s="38">
        <v>0</v>
      </c>
      <c r="CE58" s="38">
        <v>0</v>
      </c>
      <c r="CF58" s="38">
        <v>0</v>
      </c>
      <c r="CG58" s="38">
        <v>0</v>
      </c>
      <c r="CH58" s="38">
        <v>381047</v>
      </c>
      <c r="CI58" s="38">
        <v>0</v>
      </c>
      <c r="CJ58" s="38">
        <v>4</v>
      </c>
      <c r="CK58" s="38">
        <v>0</v>
      </c>
      <c r="CL58" s="38">
        <v>0</v>
      </c>
      <c r="CN58" s="38">
        <v>0</v>
      </c>
      <c r="CO58" s="38">
        <v>1</v>
      </c>
      <c r="CP58" s="38">
        <v>0</v>
      </c>
      <c r="CQ58" s="38">
        <v>1.583</v>
      </c>
      <c r="CR58" s="38">
        <v>1817.575</v>
      </c>
      <c r="CS58" s="38">
        <v>0</v>
      </c>
      <c r="CT58" s="38">
        <v>0</v>
      </c>
      <c r="CU58" s="38">
        <v>0</v>
      </c>
      <c r="CV58" s="38">
        <v>0</v>
      </c>
      <c r="CW58" s="38">
        <v>0</v>
      </c>
      <c r="CX58" s="38">
        <v>0</v>
      </c>
      <c r="CY58" s="38">
        <v>0</v>
      </c>
      <c r="CZ58" s="38">
        <v>0</v>
      </c>
      <c r="DA58" s="38">
        <v>1</v>
      </c>
      <c r="DB58" s="38">
        <v>10995281</v>
      </c>
      <c r="DC58" s="38">
        <v>0</v>
      </c>
      <c r="DD58" s="38">
        <v>0</v>
      </c>
      <c r="DE58" s="38">
        <v>1894920</v>
      </c>
      <c r="DF58" s="38">
        <v>1894920</v>
      </c>
      <c r="DG58" s="38">
        <v>1447.83</v>
      </c>
      <c r="DH58" s="38">
        <v>0</v>
      </c>
      <c r="DI58" s="38">
        <v>0</v>
      </c>
      <c r="DK58" s="38">
        <v>5393</v>
      </c>
      <c r="DL58" s="38">
        <v>0</v>
      </c>
      <c r="DM58" s="38">
        <v>1346298</v>
      </c>
      <c r="DN58" s="38">
        <v>0</v>
      </c>
      <c r="DO58" s="38">
        <v>0</v>
      </c>
      <c r="DP58" s="38">
        <v>0</v>
      </c>
      <c r="DQ58" s="38">
        <v>0</v>
      </c>
      <c r="DR58" s="38">
        <v>0</v>
      </c>
      <c r="DS58" s="38">
        <v>0</v>
      </c>
      <c r="DT58" s="38">
        <v>0</v>
      </c>
      <c r="DU58" s="38">
        <v>0</v>
      </c>
      <c r="DV58" s="38">
        <v>0</v>
      </c>
      <c r="DW58" s="38">
        <v>0</v>
      </c>
      <c r="DX58" s="38">
        <v>0</v>
      </c>
      <c r="DY58" s="38">
        <v>0</v>
      </c>
      <c r="DZ58" s="38">
        <v>0</v>
      </c>
      <c r="EA58" s="38">
        <v>0</v>
      </c>
      <c r="EB58" s="38">
        <v>0</v>
      </c>
      <c r="EC58" s="38">
        <v>26.460999999999999</v>
      </c>
      <c r="ED58" s="38">
        <v>190477</v>
      </c>
      <c r="EE58" s="38">
        <v>0</v>
      </c>
      <c r="EF58" s="38">
        <v>0</v>
      </c>
      <c r="EG58" s="38">
        <v>0</v>
      </c>
      <c r="EH58" s="38">
        <v>1155821</v>
      </c>
      <c r="EI58" s="38">
        <v>0</v>
      </c>
      <c r="EJ58" s="38">
        <v>0</v>
      </c>
      <c r="EK58" s="38">
        <v>44.688000000000002</v>
      </c>
      <c r="EL58" s="38">
        <v>0</v>
      </c>
      <c r="EM58" s="38">
        <v>10.157999999999999</v>
      </c>
      <c r="EN58" s="38">
        <v>2.4169999999999998</v>
      </c>
      <c r="EO58" s="38">
        <v>0</v>
      </c>
      <c r="EP58" s="38">
        <v>0</v>
      </c>
      <c r="EQ58" s="38">
        <v>57.262999999999998</v>
      </c>
      <c r="ER58" s="38">
        <v>0</v>
      </c>
      <c r="ES58" s="38">
        <v>176.62299999999999</v>
      </c>
      <c r="ET58" s="38">
        <v>32104</v>
      </c>
      <c r="EU58" s="38">
        <v>548155</v>
      </c>
      <c r="EV58" s="38">
        <v>0</v>
      </c>
      <c r="EW58" s="38">
        <v>0</v>
      </c>
      <c r="EX58" s="38">
        <v>0</v>
      </c>
      <c r="EZ58" s="38">
        <v>14626474</v>
      </c>
      <c r="FA58" s="38">
        <v>0</v>
      </c>
      <c r="FB58" s="38">
        <v>15174629</v>
      </c>
      <c r="FC58" s="38">
        <v>0.97325799999999996</v>
      </c>
      <c r="FD58" s="38">
        <v>0</v>
      </c>
      <c r="FE58" s="38">
        <v>2225656</v>
      </c>
      <c r="FF58" s="38">
        <v>508473</v>
      </c>
      <c r="FG58" s="38">
        <v>6.0937999999999999E-2</v>
      </c>
      <c r="FH58" s="38">
        <v>5.5286000000000002E-2</v>
      </c>
      <c r="FI58" s="38">
        <v>0</v>
      </c>
      <c r="FJ58" s="38">
        <v>0</v>
      </c>
      <c r="FK58" s="38">
        <v>2878.5839999999998</v>
      </c>
      <c r="FL58" s="38">
        <v>18289805</v>
      </c>
      <c r="FM58" s="38">
        <v>0</v>
      </c>
      <c r="FN58" s="38">
        <v>0</v>
      </c>
      <c r="FO58" s="38">
        <v>0</v>
      </c>
      <c r="FP58" s="38">
        <v>0</v>
      </c>
      <c r="FQ58" s="38">
        <v>0</v>
      </c>
      <c r="FR58" s="38">
        <v>0</v>
      </c>
      <c r="FS58" s="38">
        <v>0</v>
      </c>
      <c r="FT58" s="38">
        <v>0</v>
      </c>
      <c r="FU58" s="38">
        <v>0</v>
      </c>
      <c r="FV58" s="38">
        <v>0</v>
      </c>
      <c r="FW58" s="38">
        <v>0</v>
      </c>
      <c r="FX58" s="38">
        <v>0</v>
      </c>
      <c r="FY58" s="38">
        <v>0</v>
      </c>
      <c r="FZ58" s="38">
        <v>0</v>
      </c>
      <c r="GA58" s="38">
        <v>0</v>
      </c>
      <c r="GB58" s="38">
        <v>399333</v>
      </c>
      <c r="GC58" s="38">
        <v>399333</v>
      </c>
      <c r="GD58" s="38">
        <v>45.201999999999998</v>
      </c>
      <c r="GF58" s="38">
        <v>0</v>
      </c>
      <c r="GG58" s="38">
        <v>0</v>
      </c>
      <c r="GH58" s="38">
        <v>0</v>
      </c>
      <c r="GI58" s="38">
        <v>0</v>
      </c>
      <c r="GJ58" s="38">
        <v>0</v>
      </c>
      <c r="GK58" s="38">
        <v>5240</v>
      </c>
      <c r="GL58" s="38">
        <v>5584</v>
      </c>
      <c r="GM58" s="38">
        <v>0</v>
      </c>
      <c r="GN58" s="38">
        <v>0</v>
      </c>
      <c r="GO58" s="38">
        <v>0</v>
      </c>
      <c r="GP58" s="38">
        <v>17908758</v>
      </c>
      <c r="GQ58" s="38">
        <v>17908758</v>
      </c>
      <c r="GR58" s="38">
        <v>0</v>
      </c>
      <c r="GS58" s="38">
        <v>0</v>
      </c>
      <c r="GT58" s="38">
        <v>0</v>
      </c>
      <c r="HB58" s="38">
        <v>261892303</v>
      </c>
      <c r="HC58" s="38">
        <v>5.0736000000000003E-2</v>
      </c>
      <c r="HD58" s="38">
        <v>348943</v>
      </c>
      <c r="HE58" s="38">
        <v>0</v>
      </c>
      <c r="HF58" s="38">
        <v>0</v>
      </c>
      <c r="HG58" s="38">
        <v>0</v>
      </c>
      <c r="HH58" s="38">
        <v>0</v>
      </c>
      <c r="HI58" s="38">
        <v>0</v>
      </c>
      <c r="HJ58" s="38">
        <v>0</v>
      </c>
      <c r="HK58" s="38">
        <v>0</v>
      </c>
      <c r="HL58" s="38">
        <v>0</v>
      </c>
      <c r="HM58" s="38">
        <v>0</v>
      </c>
      <c r="HN58" s="38">
        <v>0</v>
      </c>
      <c r="HO58" s="38">
        <v>0</v>
      </c>
      <c r="HP58" s="38">
        <v>0</v>
      </c>
      <c r="HQ58" s="38">
        <v>0</v>
      </c>
      <c r="HR58" s="38">
        <v>0</v>
      </c>
      <c r="HS58" s="38">
        <v>0</v>
      </c>
      <c r="HT58" s="38">
        <v>0</v>
      </c>
      <c r="HU58" s="38">
        <v>0</v>
      </c>
      <c r="HV58" s="38">
        <v>0</v>
      </c>
      <c r="HW58" s="38">
        <v>0</v>
      </c>
      <c r="HX58" s="38">
        <v>0</v>
      </c>
      <c r="HY58" s="38">
        <v>0</v>
      </c>
      <c r="HZ58" s="38">
        <v>0</v>
      </c>
      <c r="IA58" s="38">
        <v>0</v>
      </c>
      <c r="IB58" s="38">
        <v>0</v>
      </c>
      <c r="IC58" s="38">
        <v>0</v>
      </c>
      <c r="ID58" s="38">
        <v>0</v>
      </c>
      <c r="IE58" s="38">
        <v>0</v>
      </c>
      <c r="IF58" s="38">
        <v>0</v>
      </c>
      <c r="IG58" s="38">
        <v>0</v>
      </c>
      <c r="IH58" s="38">
        <v>808</v>
      </c>
      <c r="II58" s="38">
        <v>0</v>
      </c>
      <c r="IJ58" s="38">
        <v>0</v>
      </c>
      <c r="IK58" s="38">
        <v>0</v>
      </c>
      <c r="IL58" s="38">
        <v>0</v>
      </c>
      <c r="IM58" s="38">
        <v>0</v>
      </c>
      <c r="IN58" s="38">
        <v>0</v>
      </c>
      <c r="IO58" s="38">
        <v>0</v>
      </c>
      <c r="IP58" s="38">
        <v>0</v>
      </c>
      <c r="IQ58" s="38">
        <v>0</v>
      </c>
      <c r="IR58" s="38">
        <v>0</v>
      </c>
      <c r="IS58" s="38">
        <v>0</v>
      </c>
      <c r="IT58" s="38">
        <v>0</v>
      </c>
      <c r="IU58" s="38">
        <v>0</v>
      </c>
      <c r="IV58" s="38">
        <v>0</v>
      </c>
      <c r="IW58" s="38">
        <v>0</v>
      </c>
      <c r="IX58" s="38">
        <v>0</v>
      </c>
      <c r="IY58" s="38">
        <v>0</v>
      </c>
      <c r="IZ58" s="38">
        <v>0</v>
      </c>
      <c r="JA58" s="38">
        <v>0</v>
      </c>
    </row>
    <row r="59" spans="1:261" x14ac:dyDescent="0.2">
      <c r="A59" s="38">
        <v>14804</v>
      </c>
      <c r="B59" s="38">
        <v>27549</v>
      </c>
      <c r="C59" s="38">
        <v>35</v>
      </c>
      <c r="D59" s="38">
        <v>2020</v>
      </c>
      <c r="E59" s="38">
        <v>5393</v>
      </c>
      <c r="F59" s="38">
        <v>0</v>
      </c>
      <c r="G59" s="38">
        <v>1764.95</v>
      </c>
      <c r="H59" s="38">
        <v>1639.384</v>
      </c>
      <c r="I59" s="38">
        <v>1639.384</v>
      </c>
      <c r="J59" s="38">
        <v>1764.95</v>
      </c>
      <c r="K59" s="38">
        <v>0</v>
      </c>
      <c r="L59" s="38">
        <v>6544</v>
      </c>
      <c r="M59" s="38">
        <v>0</v>
      </c>
      <c r="N59" s="38">
        <v>0</v>
      </c>
      <c r="P59" s="38">
        <v>1671.818</v>
      </c>
      <c r="Q59" s="38">
        <v>0</v>
      </c>
      <c r="R59" s="38">
        <v>433347</v>
      </c>
      <c r="S59" s="38">
        <v>259.20699999999999</v>
      </c>
      <c r="U59" s="38">
        <v>280898</v>
      </c>
      <c r="V59" s="38">
        <v>14.917</v>
      </c>
      <c r="W59" s="38">
        <v>9762</v>
      </c>
      <c r="X59" s="38">
        <v>9762</v>
      </c>
      <c r="Z59" s="38">
        <v>0</v>
      </c>
      <c r="AA59" s="38">
        <v>1</v>
      </c>
      <c r="AB59" s="38">
        <v>1</v>
      </c>
      <c r="AC59" s="38">
        <v>0</v>
      </c>
      <c r="AD59" s="38" t="s">
        <v>303</v>
      </c>
      <c r="AE59" s="38">
        <v>0</v>
      </c>
      <c r="AH59" s="38">
        <v>0</v>
      </c>
      <c r="AI59" s="38">
        <v>0</v>
      </c>
      <c r="AJ59" s="38">
        <v>5105</v>
      </c>
      <c r="AK59" s="38">
        <v>1</v>
      </c>
      <c r="AL59" s="38" t="s">
        <v>1</v>
      </c>
      <c r="AM59" s="38">
        <v>0</v>
      </c>
      <c r="AN59" s="38">
        <v>0</v>
      </c>
      <c r="AO59" s="38">
        <v>0</v>
      </c>
      <c r="AP59" s="38">
        <v>0</v>
      </c>
      <c r="AQ59" s="38">
        <v>0</v>
      </c>
      <c r="AR59" s="38">
        <v>0</v>
      </c>
      <c r="AS59" s="38">
        <v>0</v>
      </c>
      <c r="AT59" s="38">
        <v>0</v>
      </c>
      <c r="AU59" s="38">
        <v>0</v>
      </c>
      <c r="AV59" s="38">
        <v>-18645</v>
      </c>
      <c r="AW59" s="38">
        <v>16062708</v>
      </c>
      <c r="AX59" s="38">
        <v>15569169</v>
      </c>
      <c r="AY59" s="38">
        <v>10918641</v>
      </c>
      <c r="AZ59" s="38">
        <v>561162</v>
      </c>
      <c r="BA59" s="38">
        <v>35.75</v>
      </c>
      <c r="BB59" s="38">
        <v>0</v>
      </c>
      <c r="BC59" s="38">
        <v>0</v>
      </c>
      <c r="BD59" s="38">
        <v>0</v>
      </c>
      <c r="BE59" s="38">
        <v>0</v>
      </c>
      <c r="BF59" s="38">
        <v>13186547</v>
      </c>
      <c r="BG59" s="38">
        <v>0</v>
      </c>
      <c r="BH59" s="38">
        <v>464.78300000000002</v>
      </c>
      <c r="BI59" s="38">
        <v>127815</v>
      </c>
      <c r="BJ59" s="38">
        <v>12</v>
      </c>
      <c r="BK59" s="38">
        <v>0</v>
      </c>
      <c r="BL59" s="38">
        <v>0</v>
      </c>
      <c r="BM59" s="38">
        <v>0</v>
      </c>
      <c r="BN59" s="38">
        <v>0</v>
      </c>
      <c r="BO59" s="38">
        <v>0</v>
      </c>
      <c r="BP59" s="38">
        <v>0</v>
      </c>
      <c r="BQ59" s="38">
        <v>5393</v>
      </c>
      <c r="BR59" s="38">
        <v>1</v>
      </c>
      <c r="BS59" s="38">
        <v>0</v>
      </c>
      <c r="BT59" s="38">
        <v>0</v>
      </c>
      <c r="BU59" s="38">
        <v>0</v>
      </c>
      <c r="BV59" s="38">
        <v>0</v>
      </c>
      <c r="BW59" s="38">
        <v>0</v>
      </c>
      <c r="BX59" s="38">
        <v>0</v>
      </c>
      <c r="BY59" s="38">
        <v>0</v>
      </c>
      <c r="BZ59" s="38">
        <v>0</v>
      </c>
      <c r="CA59" s="38">
        <v>0</v>
      </c>
      <c r="CB59" s="38">
        <v>0</v>
      </c>
      <c r="CC59" s="38">
        <v>0</v>
      </c>
      <c r="CD59" s="38">
        <v>0</v>
      </c>
      <c r="CE59" s="38">
        <v>0</v>
      </c>
      <c r="CF59" s="38">
        <v>0</v>
      </c>
      <c r="CG59" s="38">
        <v>0</v>
      </c>
      <c r="CH59" s="38">
        <v>365724</v>
      </c>
      <c r="CI59" s="38">
        <v>0</v>
      </c>
      <c r="CJ59" s="38">
        <v>4</v>
      </c>
      <c r="CK59" s="38">
        <v>0</v>
      </c>
      <c r="CL59" s="38">
        <v>0</v>
      </c>
      <c r="CN59" s="38">
        <v>0</v>
      </c>
      <c r="CO59" s="38">
        <v>1</v>
      </c>
      <c r="CP59" s="38">
        <v>0</v>
      </c>
      <c r="CQ59" s="38">
        <v>9.5</v>
      </c>
      <c r="CR59" s="38">
        <v>1657.922</v>
      </c>
      <c r="CS59" s="38">
        <v>0</v>
      </c>
      <c r="CT59" s="38">
        <v>0</v>
      </c>
      <c r="CU59" s="38">
        <v>0</v>
      </c>
      <c r="CV59" s="38">
        <v>0</v>
      </c>
      <c r="CW59" s="38">
        <v>0</v>
      </c>
      <c r="CX59" s="38">
        <v>0</v>
      </c>
      <c r="CY59" s="38">
        <v>0</v>
      </c>
      <c r="CZ59" s="38">
        <v>0</v>
      </c>
      <c r="DA59" s="38">
        <v>1</v>
      </c>
      <c r="DB59" s="38">
        <v>10728129</v>
      </c>
      <c r="DC59" s="38">
        <v>0</v>
      </c>
      <c r="DD59" s="38">
        <v>0</v>
      </c>
      <c r="DE59" s="38">
        <v>358611</v>
      </c>
      <c r="DF59" s="38">
        <v>358611</v>
      </c>
      <c r="DG59" s="38">
        <v>274</v>
      </c>
      <c r="DH59" s="38">
        <v>0</v>
      </c>
      <c r="DI59" s="38">
        <v>0</v>
      </c>
      <c r="DK59" s="38">
        <v>5393</v>
      </c>
      <c r="DL59" s="38">
        <v>0</v>
      </c>
      <c r="DM59" s="38">
        <v>2089526</v>
      </c>
      <c r="DN59" s="38">
        <v>0</v>
      </c>
      <c r="DO59" s="38">
        <v>0</v>
      </c>
      <c r="DP59" s="38">
        <v>0</v>
      </c>
      <c r="DQ59" s="38">
        <v>0</v>
      </c>
      <c r="DR59" s="38">
        <v>0</v>
      </c>
      <c r="DS59" s="38">
        <v>0</v>
      </c>
      <c r="DT59" s="38">
        <v>0</v>
      </c>
      <c r="DU59" s="38">
        <v>0</v>
      </c>
      <c r="DV59" s="38">
        <v>0</v>
      </c>
      <c r="DW59" s="38">
        <v>0</v>
      </c>
      <c r="DX59" s="38">
        <v>0</v>
      </c>
      <c r="DY59" s="38">
        <v>0</v>
      </c>
      <c r="DZ59" s="38">
        <v>0</v>
      </c>
      <c r="EA59" s="38">
        <v>0</v>
      </c>
      <c r="EB59" s="38">
        <v>0</v>
      </c>
      <c r="EC59" s="38">
        <v>17.632999999999999</v>
      </c>
      <c r="ED59" s="38">
        <v>126929</v>
      </c>
      <c r="EE59" s="38">
        <v>0</v>
      </c>
      <c r="EF59" s="38">
        <v>0</v>
      </c>
      <c r="EG59" s="38">
        <v>0</v>
      </c>
      <c r="EH59" s="38">
        <v>919353</v>
      </c>
      <c r="EI59" s="38">
        <v>1043244</v>
      </c>
      <c r="EJ59" s="38">
        <v>39.854999999999997</v>
      </c>
      <c r="EK59" s="38">
        <v>40.543999999999997</v>
      </c>
      <c r="EL59" s="38">
        <v>0</v>
      </c>
      <c r="EM59" s="38">
        <v>0.81200000000000006</v>
      </c>
      <c r="EN59" s="38">
        <v>3.2839999999999998</v>
      </c>
      <c r="EO59" s="38">
        <v>0</v>
      </c>
      <c r="EP59" s="38">
        <v>0</v>
      </c>
      <c r="EQ59" s="38">
        <v>84.495000000000005</v>
      </c>
      <c r="ER59" s="38">
        <v>0</v>
      </c>
      <c r="ES59" s="38">
        <v>140.488</v>
      </c>
      <c r="ET59" s="38">
        <v>20250</v>
      </c>
      <c r="EU59" s="38">
        <v>561162</v>
      </c>
      <c r="EV59" s="38">
        <v>0</v>
      </c>
      <c r="EW59" s="38">
        <v>0</v>
      </c>
      <c r="EX59" s="38">
        <v>0</v>
      </c>
      <c r="EZ59" s="38">
        <v>13115519</v>
      </c>
      <c r="FA59" s="38">
        <v>0</v>
      </c>
      <c r="FB59" s="38">
        <v>13676681</v>
      </c>
      <c r="FC59" s="38">
        <v>0.97325799999999996</v>
      </c>
      <c r="FD59" s="38">
        <v>0</v>
      </c>
      <c r="FE59" s="38">
        <v>1997338</v>
      </c>
      <c r="FF59" s="38">
        <v>456312</v>
      </c>
      <c r="FG59" s="38">
        <v>6.0937999999999999E-2</v>
      </c>
      <c r="FH59" s="38">
        <v>5.5286000000000002E-2</v>
      </c>
      <c r="FI59" s="38">
        <v>0</v>
      </c>
      <c r="FJ59" s="38">
        <v>0</v>
      </c>
      <c r="FK59" s="38">
        <v>2583.2849999999999</v>
      </c>
      <c r="FL59" s="38">
        <v>16496055</v>
      </c>
      <c r="FM59" s="38">
        <v>0</v>
      </c>
      <c r="FN59" s="38">
        <v>0</v>
      </c>
      <c r="FO59" s="38">
        <v>0</v>
      </c>
      <c r="FP59" s="38">
        <v>0</v>
      </c>
      <c r="FQ59" s="38">
        <v>0</v>
      </c>
      <c r="FR59" s="38">
        <v>0</v>
      </c>
      <c r="FS59" s="38">
        <v>0</v>
      </c>
      <c r="FT59" s="38">
        <v>0</v>
      </c>
      <c r="FU59" s="38">
        <v>0</v>
      </c>
      <c r="FV59" s="38">
        <v>0</v>
      </c>
      <c r="FW59" s="38">
        <v>0</v>
      </c>
      <c r="FX59" s="38">
        <v>0</v>
      </c>
      <c r="FY59" s="38">
        <v>0</v>
      </c>
      <c r="FZ59" s="38">
        <v>0</v>
      </c>
      <c r="GA59" s="38">
        <v>0</v>
      </c>
      <c r="GB59" s="38">
        <v>362838</v>
      </c>
      <c r="GC59" s="38">
        <v>362838</v>
      </c>
      <c r="GD59" s="38">
        <v>41.070999999999998</v>
      </c>
      <c r="GF59" s="38">
        <v>0</v>
      </c>
      <c r="GG59" s="38">
        <v>0</v>
      </c>
      <c r="GH59" s="38">
        <v>0</v>
      </c>
      <c r="GI59" s="38">
        <v>0</v>
      </c>
      <c r="GJ59" s="38">
        <v>0</v>
      </c>
      <c r="GK59" s="38">
        <v>5134</v>
      </c>
      <c r="GL59" s="38">
        <v>8046</v>
      </c>
      <c r="GM59" s="38">
        <v>0</v>
      </c>
      <c r="GN59" s="38">
        <v>0</v>
      </c>
      <c r="GO59" s="38">
        <v>0</v>
      </c>
      <c r="GP59" s="38">
        <v>16130331</v>
      </c>
      <c r="GQ59" s="38">
        <v>16130331</v>
      </c>
      <c r="GR59" s="38">
        <v>0</v>
      </c>
      <c r="GS59" s="38">
        <v>0</v>
      </c>
      <c r="GT59" s="38">
        <v>0</v>
      </c>
      <c r="HB59" s="38">
        <v>261892303</v>
      </c>
      <c r="HC59" s="38">
        <v>5.0736000000000003E-2</v>
      </c>
      <c r="HD59" s="38">
        <v>345474</v>
      </c>
      <c r="HE59" s="38">
        <v>0</v>
      </c>
      <c r="HF59" s="38">
        <v>0</v>
      </c>
      <c r="HG59" s="38">
        <v>0</v>
      </c>
      <c r="HH59" s="38">
        <v>0</v>
      </c>
      <c r="HI59" s="38">
        <v>0</v>
      </c>
      <c r="HJ59" s="38">
        <v>0</v>
      </c>
      <c r="HK59" s="38">
        <v>0</v>
      </c>
      <c r="HL59" s="38">
        <v>0</v>
      </c>
      <c r="HM59" s="38">
        <v>0</v>
      </c>
      <c r="HN59" s="38">
        <v>0</v>
      </c>
      <c r="HO59" s="38">
        <v>0</v>
      </c>
      <c r="HP59" s="38">
        <v>0</v>
      </c>
      <c r="HQ59" s="38">
        <v>0</v>
      </c>
      <c r="HR59" s="38">
        <v>0</v>
      </c>
      <c r="HS59" s="38">
        <v>0</v>
      </c>
      <c r="HT59" s="38">
        <v>0</v>
      </c>
      <c r="HU59" s="38">
        <v>0</v>
      </c>
      <c r="HV59" s="38">
        <v>0</v>
      </c>
      <c r="HW59" s="38">
        <v>0</v>
      </c>
      <c r="HX59" s="38">
        <v>0</v>
      </c>
      <c r="HY59" s="38">
        <v>0</v>
      </c>
      <c r="HZ59" s="38">
        <v>0</v>
      </c>
      <c r="IA59" s="38">
        <v>0</v>
      </c>
      <c r="IB59" s="38">
        <v>0</v>
      </c>
      <c r="IC59" s="38">
        <v>0</v>
      </c>
      <c r="ID59" s="38">
        <v>0</v>
      </c>
      <c r="IE59" s="38">
        <v>0</v>
      </c>
      <c r="IF59" s="38">
        <v>0</v>
      </c>
      <c r="IG59" s="38">
        <v>0</v>
      </c>
      <c r="IH59" s="38">
        <v>108</v>
      </c>
      <c r="II59" s="38">
        <v>68.379000000000005</v>
      </c>
      <c r="IJ59" s="38">
        <v>0</v>
      </c>
      <c r="IK59" s="38">
        <v>0</v>
      </c>
      <c r="IL59" s="38">
        <v>0</v>
      </c>
      <c r="IM59" s="38">
        <v>0</v>
      </c>
      <c r="IN59" s="38">
        <v>0</v>
      </c>
      <c r="IO59" s="38">
        <v>0</v>
      </c>
      <c r="IP59" s="38">
        <v>0</v>
      </c>
      <c r="IQ59" s="38">
        <v>0</v>
      </c>
      <c r="IR59" s="38">
        <v>0</v>
      </c>
      <c r="IS59" s="38">
        <v>0</v>
      </c>
      <c r="IT59" s="38">
        <v>0</v>
      </c>
      <c r="IU59" s="38">
        <v>0</v>
      </c>
      <c r="IV59" s="38">
        <v>0</v>
      </c>
      <c r="IW59" s="38">
        <v>0</v>
      </c>
      <c r="IX59" s="38">
        <v>0</v>
      </c>
      <c r="IY59" s="38">
        <v>0</v>
      </c>
      <c r="IZ59" s="38">
        <v>0</v>
      </c>
      <c r="JA59" s="38">
        <v>0</v>
      </c>
    </row>
    <row r="60" spans="1:261" x14ac:dyDescent="0.2">
      <c r="A60" s="38">
        <v>57804</v>
      </c>
      <c r="B60" s="38">
        <v>27549</v>
      </c>
      <c r="C60" s="38">
        <v>35</v>
      </c>
      <c r="D60" s="38">
        <v>2020</v>
      </c>
      <c r="E60" s="38">
        <v>5393</v>
      </c>
      <c r="F60" s="38">
        <v>0</v>
      </c>
      <c r="G60" s="38">
        <v>4648.7730000000001</v>
      </c>
      <c r="H60" s="38">
        <v>4306.6180000000004</v>
      </c>
      <c r="I60" s="38">
        <v>4306.6180000000004</v>
      </c>
      <c r="J60" s="38">
        <v>4648.7730000000001</v>
      </c>
      <c r="K60" s="38">
        <v>0</v>
      </c>
      <c r="L60" s="38">
        <v>6544</v>
      </c>
      <c r="M60" s="38">
        <v>0</v>
      </c>
      <c r="N60" s="38">
        <v>0</v>
      </c>
      <c r="P60" s="38">
        <v>4655.41</v>
      </c>
      <c r="Q60" s="38">
        <v>0</v>
      </c>
      <c r="R60" s="38">
        <v>1206715</v>
      </c>
      <c r="S60" s="38">
        <v>259.20699999999999</v>
      </c>
      <c r="U60" s="38">
        <v>782199</v>
      </c>
      <c r="V60" s="38">
        <v>994.19799999999998</v>
      </c>
      <c r="W60" s="38">
        <v>650603</v>
      </c>
      <c r="X60" s="38">
        <v>650603</v>
      </c>
      <c r="Z60" s="38">
        <v>0</v>
      </c>
      <c r="AA60" s="38">
        <v>1</v>
      </c>
      <c r="AB60" s="38">
        <v>1</v>
      </c>
      <c r="AC60" s="38">
        <v>0</v>
      </c>
      <c r="AD60" s="38" t="s">
        <v>303</v>
      </c>
      <c r="AE60" s="38">
        <v>0</v>
      </c>
      <c r="AH60" s="38">
        <v>0</v>
      </c>
      <c r="AI60" s="38">
        <v>0</v>
      </c>
      <c r="AJ60" s="38">
        <v>5105</v>
      </c>
      <c r="AK60" s="38">
        <v>1</v>
      </c>
      <c r="AL60" s="38" t="s">
        <v>311</v>
      </c>
      <c r="AM60" s="38">
        <v>0</v>
      </c>
      <c r="AN60" s="38">
        <v>0</v>
      </c>
      <c r="AO60" s="38">
        <v>0</v>
      </c>
      <c r="AP60" s="38">
        <v>0</v>
      </c>
      <c r="AQ60" s="38">
        <v>0</v>
      </c>
      <c r="AR60" s="38">
        <v>0</v>
      </c>
      <c r="AS60" s="38">
        <v>0</v>
      </c>
      <c r="AT60" s="38">
        <v>0</v>
      </c>
      <c r="AU60" s="38">
        <v>0</v>
      </c>
      <c r="AV60" s="38">
        <v>0</v>
      </c>
      <c r="AW60" s="38">
        <v>49418143</v>
      </c>
      <c r="AX60" s="38">
        <v>47229773</v>
      </c>
      <c r="AY60" s="38">
        <v>33805158</v>
      </c>
      <c r="AZ60" s="38">
        <v>2485128</v>
      </c>
      <c r="BA60" s="38">
        <v>0</v>
      </c>
      <c r="BB60" s="38">
        <v>0</v>
      </c>
      <c r="BC60" s="38">
        <v>0</v>
      </c>
      <c r="BD60" s="38">
        <v>0</v>
      </c>
      <c r="BE60" s="38">
        <v>0</v>
      </c>
      <c r="BF60" s="38">
        <v>39093581</v>
      </c>
      <c r="BG60" s="38">
        <v>0</v>
      </c>
      <c r="BH60" s="38">
        <v>4960.7820000000002</v>
      </c>
      <c r="BI60" s="38">
        <v>1278413</v>
      </c>
      <c r="BJ60" s="38">
        <v>12</v>
      </c>
      <c r="BK60" s="38">
        <v>0</v>
      </c>
      <c r="BL60" s="38">
        <v>0</v>
      </c>
      <c r="BM60" s="38">
        <v>0</v>
      </c>
      <c r="BN60" s="38">
        <v>0</v>
      </c>
      <c r="BO60" s="38">
        <v>0</v>
      </c>
      <c r="BP60" s="38">
        <v>0</v>
      </c>
      <c r="BQ60" s="38">
        <v>5393</v>
      </c>
      <c r="BR60" s="38">
        <v>1</v>
      </c>
      <c r="BS60" s="38">
        <v>0</v>
      </c>
      <c r="BT60" s="38">
        <v>0</v>
      </c>
      <c r="BU60" s="38">
        <v>0</v>
      </c>
      <c r="BV60" s="38">
        <v>0</v>
      </c>
      <c r="BW60" s="38">
        <v>0</v>
      </c>
      <c r="BX60" s="38">
        <v>0</v>
      </c>
      <c r="BY60" s="38">
        <v>0</v>
      </c>
      <c r="BZ60" s="38">
        <v>0</v>
      </c>
      <c r="CA60" s="38">
        <v>0</v>
      </c>
      <c r="CB60" s="38">
        <v>0</v>
      </c>
      <c r="CC60" s="38">
        <v>0</v>
      </c>
      <c r="CD60" s="38">
        <v>0</v>
      </c>
      <c r="CE60" s="38">
        <v>0</v>
      </c>
      <c r="CF60" s="38">
        <v>0</v>
      </c>
      <c r="CG60" s="38">
        <v>0</v>
      </c>
      <c r="CH60" s="38">
        <v>909957</v>
      </c>
      <c r="CI60" s="38">
        <v>0</v>
      </c>
      <c r="CJ60" s="38">
        <v>4</v>
      </c>
      <c r="CK60" s="38">
        <v>0</v>
      </c>
      <c r="CL60" s="38">
        <v>0</v>
      </c>
      <c r="CN60" s="38">
        <v>0</v>
      </c>
      <c r="CO60" s="38">
        <v>1</v>
      </c>
      <c r="CP60" s="38">
        <v>0</v>
      </c>
      <c r="CQ60" s="38">
        <v>0</v>
      </c>
      <c r="CR60" s="38">
        <v>4587.973</v>
      </c>
      <c r="CS60" s="38">
        <v>0</v>
      </c>
      <c r="CT60" s="38">
        <v>0</v>
      </c>
      <c r="CU60" s="38">
        <v>0</v>
      </c>
      <c r="CV60" s="38">
        <v>0</v>
      </c>
      <c r="CW60" s="38">
        <v>0</v>
      </c>
      <c r="CX60" s="38">
        <v>0</v>
      </c>
      <c r="CY60" s="38">
        <v>0</v>
      </c>
      <c r="CZ60" s="38">
        <v>0</v>
      </c>
      <c r="DA60" s="38">
        <v>1</v>
      </c>
      <c r="DB60" s="38">
        <v>28182508</v>
      </c>
      <c r="DC60" s="38">
        <v>0</v>
      </c>
      <c r="DD60" s="38">
        <v>0</v>
      </c>
      <c r="DE60" s="38">
        <v>6035963</v>
      </c>
      <c r="DF60" s="38">
        <v>6035963</v>
      </c>
      <c r="DG60" s="38">
        <v>4611.83</v>
      </c>
      <c r="DH60" s="38">
        <v>0</v>
      </c>
      <c r="DI60" s="38">
        <v>0</v>
      </c>
      <c r="DK60" s="38">
        <v>5393</v>
      </c>
      <c r="DL60" s="38">
        <v>0</v>
      </c>
      <c r="DM60" s="38">
        <v>2778159</v>
      </c>
      <c r="DN60" s="38">
        <v>0</v>
      </c>
      <c r="DO60" s="38">
        <v>0</v>
      </c>
      <c r="DP60" s="38">
        <v>0</v>
      </c>
      <c r="DQ60" s="38">
        <v>0</v>
      </c>
      <c r="DR60" s="38">
        <v>0</v>
      </c>
      <c r="DS60" s="38">
        <v>0</v>
      </c>
      <c r="DT60" s="38">
        <v>0</v>
      </c>
      <c r="DU60" s="38">
        <v>0</v>
      </c>
      <c r="DV60" s="38">
        <v>0</v>
      </c>
      <c r="DW60" s="38">
        <v>0</v>
      </c>
      <c r="DX60" s="38">
        <v>0</v>
      </c>
      <c r="DY60" s="38">
        <v>0</v>
      </c>
      <c r="DZ60" s="38">
        <v>0</v>
      </c>
      <c r="EA60" s="38">
        <v>0</v>
      </c>
      <c r="EB60" s="38">
        <v>0</v>
      </c>
      <c r="EC60" s="38">
        <v>229.792</v>
      </c>
      <c r="ED60" s="38">
        <v>1654135</v>
      </c>
      <c r="EE60" s="38">
        <v>0</v>
      </c>
      <c r="EF60" s="38">
        <v>0</v>
      </c>
      <c r="EG60" s="38">
        <v>0</v>
      </c>
      <c r="EH60" s="38">
        <v>1124024</v>
      </c>
      <c r="EI60" s="38">
        <v>0</v>
      </c>
      <c r="EJ60" s="38">
        <v>0</v>
      </c>
      <c r="EK60" s="38">
        <v>56.243000000000002</v>
      </c>
      <c r="EL60" s="38">
        <v>0</v>
      </c>
      <c r="EM60" s="38">
        <v>0</v>
      </c>
      <c r="EN60" s="38">
        <v>0.60699999999999998</v>
      </c>
      <c r="EO60" s="38">
        <v>0</v>
      </c>
      <c r="EP60" s="38">
        <v>0</v>
      </c>
      <c r="EQ60" s="38">
        <v>56.85</v>
      </c>
      <c r="ER60" s="38">
        <v>0</v>
      </c>
      <c r="ES60" s="38">
        <v>171.76400000000001</v>
      </c>
      <c r="ET60" s="38">
        <v>0</v>
      </c>
      <c r="EU60" s="38">
        <v>2485128</v>
      </c>
      <c r="EV60" s="38">
        <v>0</v>
      </c>
      <c r="EW60" s="38">
        <v>0</v>
      </c>
      <c r="EX60" s="38">
        <v>0</v>
      </c>
      <c r="EZ60" s="38">
        <v>39955544</v>
      </c>
      <c r="FA60" s="38">
        <v>0</v>
      </c>
      <c r="FB60" s="38">
        <v>42440672</v>
      </c>
      <c r="FC60" s="38">
        <v>0.97325799999999996</v>
      </c>
      <c r="FD60" s="38">
        <v>0</v>
      </c>
      <c r="FE60" s="38">
        <v>5921421</v>
      </c>
      <c r="FF60" s="38">
        <v>1352808</v>
      </c>
      <c r="FG60" s="38">
        <v>6.0937999999999999E-2</v>
      </c>
      <c r="FH60" s="38">
        <v>5.5286000000000002E-2</v>
      </c>
      <c r="FI60" s="38">
        <v>0</v>
      </c>
      <c r="FJ60" s="38">
        <v>0</v>
      </c>
      <c r="FK60" s="38">
        <v>7658.5529999999999</v>
      </c>
      <c r="FL60" s="38">
        <v>50624858</v>
      </c>
      <c r="FM60" s="38">
        <v>0</v>
      </c>
      <c r="FN60" s="38">
        <v>0</v>
      </c>
      <c r="FO60" s="38">
        <v>994528</v>
      </c>
      <c r="FP60" s="38">
        <v>0</v>
      </c>
      <c r="FQ60" s="38">
        <v>994528</v>
      </c>
      <c r="FR60" s="38">
        <v>994528</v>
      </c>
      <c r="FS60" s="38">
        <v>0</v>
      </c>
      <c r="FT60" s="38">
        <v>0</v>
      </c>
      <c r="FU60" s="38">
        <v>0</v>
      </c>
      <c r="FV60" s="38">
        <v>0</v>
      </c>
      <c r="FW60" s="38">
        <v>0</v>
      </c>
      <c r="FX60" s="38">
        <v>0</v>
      </c>
      <c r="FY60" s="38">
        <v>0</v>
      </c>
      <c r="FZ60" s="38">
        <v>0</v>
      </c>
      <c r="GA60" s="38">
        <v>0</v>
      </c>
      <c r="GB60" s="38">
        <v>2520498</v>
      </c>
      <c r="GC60" s="38">
        <v>2520498</v>
      </c>
      <c r="GD60" s="38">
        <v>285.30500000000001</v>
      </c>
      <c r="GF60" s="38">
        <v>0</v>
      </c>
      <c r="GG60" s="38">
        <v>0</v>
      </c>
      <c r="GH60" s="38">
        <v>0</v>
      </c>
      <c r="GI60" s="38">
        <v>0</v>
      </c>
      <c r="GJ60" s="38">
        <v>0</v>
      </c>
      <c r="GK60" s="38">
        <v>5340.4939999999997</v>
      </c>
      <c r="GL60" s="38">
        <v>64453</v>
      </c>
      <c r="GM60" s="38">
        <v>0</v>
      </c>
      <c r="GN60" s="38">
        <v>413599</v>
      </c>
      <c r="GO60" s="38">
        <v>0</v>
      </c>
      <c r="GP60" s="38">
        <v>49714901</v>
      </c>
      <c r="GQ60" s="38">
        <v>49714901</v>
      </c>
      <c r="GR60" s="38">
        <v>0</v>
      </c>
      <c r="GS60" s="38">
        <v>0</v>
      </c>
      <c r="GT60" s="38">
        <v>0</v>
      </c>
      <c r="HB60" s="38">
        <v>261892303</v>
      </c>
      <c r="HC60" s="38">
        <v>5.0736000000000003E-2</v>
      </c>
      <c r="HD60" s="38">
        <v>909957</v>
      </c>
      <c r="HE60" s="38">
        <v>0</v>
      </c>
      <c r="HF60" s="38">
        <v>0</v>
      </c>
      <c r="HG60" s="38">
        <v>0</v>
      </c>
      <c r="HH60" s="38">
        <v>0</v>
      </c>
      <c r="HI60" s="38">
        <v>0</v>
      </c>
      <c r="HJ60" s="38">
        <v>0</v>
      </c>
      <c r="HK60" s="38">
        <v>0</v>
      </c>
      <c r="HL60" s="38">
        <v>0</v>
      </c>
      <c r="HM60" s="38">
        <v>0</v>
      </c>
      <c r="HN60" s="38">
        <v>0</v>
      </c>
      <c r="HO60" s="38">
        <v>0</v>
      </c>
      <c r="HP60" s="38">
        <v>0</v>
      </c>
      <c r="HQ60" s="38">
        <v>0</v>
      </c>
      <c r="HR60" s="38">
        <v>0</v>
      </c>
      <c r="HS60" s="38">
        <v>0</v>
      </c>
      <c r="HT60" s="38">
        <v>0</v>
      </c>
      <c r="HU60" s="38">
        <v>0</v>
      </c>
      <c r="HV60" s="38">
        <v>0</v>
      </c>
      <c r="HW60" s="38">
        <v>0</v>
      </c>
      <c r="HX60" s="38">
        <v>0</v>
      </c>
      <c r="HY60" s="38">
        <v>0</v>
      </c>
      <c r="HZ60" s="38">
        <v>0</v>
      </c>
      <c r="IA60" s="38">
        <v>0</v>
      </c>
      <c r="IB60" s="38">
        <v>0</v>
      </c>
      <c r="IC60" s="38">
        <v>0</v>
      </c>
      <c r="ID60" s="38">
        <v>0</v>
      </c>
      <c r="IE60" s="38">
        <v>0</v>
      </c>
      <c r="IF60" s="38">
        <v>0</v>
      </c>
      <c r="IG60" s="38">
        <v>0</v>
      </c>
      <c r="IH60" s="38">
        <v>0</v>
      </c>
      <c r="II60" s="38">
        <v>4587.9719999999998</v>
      </c>
      <c r="IJ60" s="38">
        <v>0</v>
      </c>
      <c r="IK60" s="38">
        <v>0</v>
      </c>
      <c r="IL60" s="38">
        <v>0</v>
      </c>
      <c r="IM60" s="38">
        <v>0</v>
      </c>
      <c r="IN60" s="38">
        <v>0</v>
      </c>
      <c r="IO60" s="38">
        <v>0</v>
      </c>
      <c r="IP60" s="38">
        <v>0</v>
      </c>
      <c r="IQ60" s="38">
        <v>0</v>
      </c>
      <c r="IR60" s="38">
        <v>0</v>
      </c>
      <c r="IS60" s="38">
        <v>0</v>
      </c>
      <c r="IT60" s="38">
        <v>0</v>
      </c>
      <c r="IU60" s="38">
        <v>0</v>
      </c>
      <c r="IV60" s="38">
        <v>0</v>
      </c>
      <c r="IW60" s="38">
        <v>0</v>
      </c>
      <c r="IX60" s="38">
        <v>0</v>
      </c>
      <c r="IY60" s="38">
        <v>0</v>
      </c>
      <c r="IZ60" s="38">
        <v>0</v>
      </c>
      <c r="JA60" s="38">
        <v>0</v>
      </c>
    </row>
    <row r="61" spans="1:261" x14ac:dyDescent="0.2">
      <c r="A61" s="38">
        <v>61804</v>
      </c>
      <c r="B61" s="38">
        <v>27549</v>
      </c>
      <c r="C61" s="38">
        <v>35</v>
      </c>
      <c r="D61" s="38">
        <v>2020</v>
      </c>
      <c r="E61" s="38">
        <v>5393</v>
      </c>
      <c r="F61" s="38">
        <v>0</v>
      </c>
      <c r="G61" s="38">
        <v>1224.58</v>
      </c>
      <c r="H61" s="38">
        <v>1170.376</v>
      </c>
      <c r="I61" s="38">
        <v>1170.376</v>
      </c>
      <c r="J61" s="38">
        <v>1224.58</v>
      </c>
      <c r="K61" s="38">
        <v>0</v>
      </c>
      <c r="L61" s="38">
        <v>6544</v>
      </c>
      <c r="M61" s="38">
        <v>0</v>
      </c>
      <c r="N61" s="38">
        <v>0</v>
      </c>
      <c r="P61" s="38">
        <v>1190.2349999999999</v>
      </c>
      <c r="Q61" s="38">
        <v>0</v>
      </c>
      <c r="R61" s="38">
        <v>308517</v>
      </c>
      <c r="S61" s="38">
        <v>259.20699999999999</v>
      </c>
      <c r="U61" s="38">
        <v>199983</v>
      </c>
      <c r="V61" s="38">
        <v>58.61</v>
      </c>
      <c r="W61" s="38">
        <v>38354</v>
      </c>
      <c r="X61" s="38">
        <v>38354</v>
      </c>
      <c r="Z61" s="38">
        <v>0</v>
      </c>
      <c r="AA61" s="38">
        <v>1</v>
      </c>
      <c r="AB61" s="38">
        <v>1</v>
      </c>
      <c r="AC61" s="38">
        <v>0</v>
      </c>
      <c r="AD61" s="38" t="s">
        <v>303</v>
      </c>
      <c r="AE61" s="38">
        <v>0</v>
      </c>
      <c r="AH61" s="38">
        <v>0</v>
      </c>
      <c r="AI61" s="38">
        <v>0</v>
      </c>
      <c r="AJ61" s="38">
        <v>5105</v>
      </c>
      <c r="AK61" s="38">
        <v>1</v>
      </c>
      <c r="AL61" s="38" t="s">
        <v>324</v>
      </c>
      <c r="AM61" s="38">
        <v>0</v>
      </c>
      <c r="AN61" s="38">
        <v>0</v>
      </c>
      <c r="AO61" s="38">
        <v>0</v>
      </c>
      <c r="AP61" s="38">
        <v>0</v>
      </c>
      <c r="AQ61" s="38">
        <v>0</v>
      </c>
      <c r="AR61" s="38">
        <v>0</v>
      </c>
      <c r="AS61" s="38">
        <v>0</v>
      </c>
      <c r="AT61" s="38">
        <v>0</v>
      </c>
      <c r="AU61" s="38">
        <v>0</v>
      </c>
      <c r="AV61" s="38">
        <v>0</v>
      </c>
      <c r="AW61" s="38">
        <v>10300407</v>
      </c>
      <c r="AX61" s="38">
        <v>9969626</v>
      </c>
      <c r="AY61" s="38">
        <v>7726178</v>
      </c>
      <c r="AZ61" s="38">
        <v>399597</v>
      </c>
      <c r="BA61" s="38">
        <v>0</v>
      </c>
      <c r="BB61" s="38">
        <v>48082</v>
      </c>
      <c r="BC61" s="38">
        <v>48082</v>
      </c>
      <c r="BD61" s="38">
        <v>61.228999999999999</v>
      </c>
      <c r="BE61" s="38">
        <v>0</v>
      </c>
      <c r="BF61" s="38">
        <v>8469495</v>
      </c>
      <c r="BG61" s="38">
        <v>0</v>
      </c>
      <c r="BH61" s="38">
        <v>331.2</v>
      </c>
      <c r="BI61" s="38">
        <v>91080</v>
      </c>
      <c r="BJ61" s="38">
        <v>12</v>
      </c>
      <c r="BK61" s="38">
        <v>0</v>
      </c>
      <c r="BL61" s="38">
        <v>0</v>
      </c>
      <c r="BM61" s="38">
        <v>0</v>
      </c>
      <c r="BN61" s="38">
        <v>0</v>
      </c>
      <c r="BO61" s="38">
        <v>0</v>
      </c>
      <c r="BP61" s="38">
        <v>0</v>
      </c>
      <c r="BQ61" s="38">
        <v>5393</v>
      </c>
      <c r="BR61" s="38">
        <v>1</v>
      </c>
      <c r="BS61" s="38">
        <v>0</v>
      </c>
      <c r="BT61" s="38">
        <v>0</v>
      </c>
      <c r="BU61" s="38">
        <v>0</v>
      </c>
      <c r="BV61" s="38">
        <v>0</v>
      </c>
      <c r="BW61" s="38">
        <v>0</v>
      </c>
      <c r="BX61" s="38">
        <v>0</v>
      </c>
      <c r="BY61" s="38">
        <v>0</v>
      </c>
      <c r="BZ61" s="38">
        <v>0</v>
      </c>
      <c r="CA61" s="38">
        <v>0</v>
      </c>
      <c r="CB61" s="38">
        <v>0</v>
      </c>
      <c r="CC61" s="38">
        <v>0</v>
      </c>
      <c r="CD61" s="38">
        <v>0</v>
      </c>
      <c r="CE61" s="38">
        <v>0</v>
      </c>
      <c r="CF61" s="38">
        <v>0</v>
      </c>
      <c r="CG61" s="38">
        <v>0</v>
      </c>
      <c r="CH61" s="38">
        <v>239701</v>
      </c>
      <c r="CI61" s="38">
        <v>0</v>
      </c>
      <c r="CJ61" s="38">
        <v>5</v>
      </c>
      <c r="CK61" s="38">
        <v>0</v>
      </c>
      <c r="CL61" s="38">
        <v>0</v>
      </c>
      <c r="CN61" s="38">
        <v>0</v>
      </c>
      <c r="CO61" s="38">
        <v>1</v>
      </c>
      <c r="CP61" s="38">
        <v>0</v>
      </c>
      <c r="CQ61" s="38">
        <v>0</v>
      </c>
      <c r="CR61" s="38">
        <v>1190.848</v>
      </c>
      <c r="CS61" s="38">
        <v>0</v>
      </c>
      <c r="CT61" s="38">
        <v>0</v>
      </c>
      <c r="CU61" s="38">
        <v>0</v>
      </c>
      <c r="CV61" s="38">
        <v>0</v>
      </c>
      <c r="CW61" s="38">
        <v>0</v>
      </c>
      <c r="CX61" s="38">
        <v>0</v>
      </c>
      <c r="CY61" s="38">
        <v>0</v>
      </c>
      <c r="CZ61" s="38">
        <v>0</v>
      </c>
      <c r="DA61" s="38">
        <v>1</v>
      </c>
      <c r="DB61" s="38">
        <v>7658941</v>
      </c>
      <c r="DC61" s="38">
        <v>0</v>
      </c>
      <c r="DD61" s="38">
        <v>0</v>
      </c>
      <c r="DE61" s="38">
        <v>59550</v>
      </c>
      <c r="DF61" s="38">
        <v>59550</v>
      </c>
      <c r="DG61" s="38">
        <v>45.5</v>
      </c>
      <c r="DH61" s="38">
        <v>0</v>
      </c>
      <c r="DI61" s="38">
        <v>0</v>
      </c>
      <c r="DK61" s="38">
        <v>5393</v>
      </c>
      <c r="DL61" s="38">
        <v>0</v>
      </c>
      <c r="DM61" s="38">
        <v>514679</v>
      </c>
      <c r="DN61" s="38">
        <v>0</v>
      </c>
      <c r="DO61" s="38">
        <v>0</v>
      </c>
      <c r="DP61" s="38">
        <v>0</v>
      </c>
      <c r="DQ61" s="38">
        <v>0</v>
      </c>
      <c r="DR61" s="38">
        <v>0</v>
      </c>
      <c r="DS61" s="38">
        <v>0</v>
      </c>
      <c r="DT61" s="38">
        <v>0</v>
      </c>
      <c r="DU61" s="38">
        <v>0</v>
      </c>
      <c r="DV61" s="38">
        <v>0</v>
      </c>
      <c r="DW61" s="38">
        <v>0</v>
      </c>
      <c r="DX61" s="38">
        <v>0</v>
      </c>
      <c r="DY61" s="38">
        <v>0</v>
      </c>
      <c r="DZ61" s="38">
        <v>0</v>
      </c>
      <c r="EA61" s="38">
        <v>0</v>
      </c>
      <c r="EB61" s="38">
        <v>0</v>
      </c>
      <c r="EC61" s="38">
        <v>37.450000000000003</v>
      </c>
      <c r="ED61" s="38">
        <v>269580</v>
      </c>
      <c r="EE61" s="38">
        <v>0</v>
      </c>
      <c r="EF61" s="38">
        <v>0</v>
      </c>
      <c r="EG61" s="38">
        <v>0</v>
      </c>
      <c r="EH61" s="38">
        <v>245099</v>
      </c>
      <c r="EI61" s="38">
        <v>0</v>
      </c>
      <c r="EJ61" s="38">
        <v>0</v>
      </c>
      <c r="EK61" s="38">
        <v>5.8360000000000003</v>
      </c>
      <c r="EL61" s="38">
        <v>0</v>
      </c>
      <c r="EM61" s="38">
        <v>2.677</v>
      </c>
      <c r="EN61" s="38">
        <v>2.383</v>
      </c>
      <c r="EO61" s="38">
        <v>0</v>
      </c>
      <c r="EP61" s="38">
        <v>0</v>
      </c>
      <c r="EQ61" s="38">
        <v>10.896000000000001</v>
      </c>
      <c r="ER61" s="38">
        <v>0</v>
      </c>
      <c r="ES61" s="38">
        <v>37.454000000000001</v>
      </c>
      <c r="ET61" s="38">
        <v>0</v>
      </c>
      <c r="EU61" s="38">
        <v>399597</v>
      </c>
      <c r="EV61" s="38">
        <v>0</v>
      </c>
      <c r="EW61" s="38">
        <v>0</v>
      </c>
      <c r="EX61" s="38">
        <v>0</v>
      </c>
      <c r="EZ61" s="38">
        <v>8393689</v>
      </c>
      <c r="FA61" s="38">
        <v>0</v>
      </c>
      <c r="FB61" s="38">
        <v>8793286</v>
      </c>
      <c r="FC61" s="38">
        <v>0.97325799999999996</v>
      </c>
      <c r="FD61" s="38">
        <v>0</v>
      </c>
      <c r="FE61" s="38">
        <v>1282856</v>
      </c>
      <c r="FF61" s="38">
        <v>293081</v>
      </c>
      <c r="FG61" s="38">
        <v>6.0937999999999999E-2</v>
      </c>
      <c r="FH61" s="38">
        <v>5.5286000000000002E-2</v>
      </c>
      <c r="FI61" s="38">
        <v>0</v>
      </c>
      <c r="FJ61" s="38">
        <v>0</v>
      </c>
      <c r="FK61" s="38">
        <v>1659.2</v>
      </c>
      <c r="FL61" s="38">
        <v>10608924</v>
      </c>
      <c r="FM61" s="38">
        <v>0</v>
      </c>
      <c r="FN61" s="38">
        <v>0</v>
      </c>
      <c r="FO61" s="38">
        <v>0</v>
      </c>
      <c r="FP61" s="38">
        <v>0</v>
      </c>
      <c r="FQ61" s="38">
        <v>0</v>
      </c>
      <c r="FR61" s="38">
        <v>0</v>
      </c>
      <c r="FS61" s="38">
        <v>0</v>
      </c>
      <c r="FT61" s="38">
        <v>0</v>
      </c>
      <c r="FU61" s="38">
        <v>0</v>
      </c>
      <c r="FV61" s="38">
        <v>0</v>
      </c>
      <c r="FW61" s="38">
        <v>0</v>
      </c>
      <c r="FX61" s="38">
        <v>0</v>
      </c>
      <c r="FY61" s="38">
        <v>0</v>
      </c>
      <c r="FZ61" s="38">
        <v>0</v>
      </c>
      <c r="GA61" s="38">
        <v>0</v>
      </c>
      <c r="GB61" s="38">
        <v>382600</v>
      </c>
      <c r="GC61" s="38">
        <v>382600</v>
      </c>
      <c r="GD61" s="38">
        <v>43.308</v>
      </c>
      <c r="GF61" s="38">
        <v>0</v>
      </c>
      <c r="GG61" s="38">
        <v>0</v>
      </c>
      <c r="GH61" s="38">
        <v>0</v>
      </c>
      <c r="GI61" s="38">
        <v>0</v>
      </c>
      <c r="GJ61" s="38">
        <v>0</v>
      </c>
      <c r="GK61" s="38">
        <v>4971</v>
      </c>
      <c r="GL61" s="38">
        <v>0</v>
      </c>
      <c r="GM61" s="38">
        <v>0</v>
      </c>
      <c r="GN61" s="38">
        <v>0</v>
      </c>
      <c r="GO61" s="38">
        <v>0</v>
      </c>
      <c r="GP61" s="38">
        <v>10369223</v>
      </c>
      <c r="GQ61" s="38">
        <v>10369223</v>
      </c>
      <c r="GR61" s="38">
        <v>0</v>
      </c>
      <c r="GS61" s="38">
        <v>0</v>
      </c>
      <c r="GT61" s="38">
        <v>0</v>
      </c>
      <c r="HB61" s="38">
        <v>261892303</v>
      </c>
      <c r="HC61" s="38">
        <v>5.0736000000000003E-2</v>
      </c>
      <c r="HD61" s="38">
        <v>239701</v>
      </c>
      <c r="HE61" s="38">
        <v>0</v>
      </c>
      <c r="HF61" s="38">
        <v>0</v>
      </c>
      <c r="HG61" s="38">
        <v>0</v>
      </c>
      <c r="HH61" s="38">
        <v>0</v>
      </c>
      <c r="HI61" s="38">
        <v>0</v>
      </c>
      <c r="HJ61" s="38">
        <v>0</v>
      </c>
      <c r="HK61" s="38">
        <v>0</v>
      </c>
      <c r="HL61" s="38">
        <v>0</v>
      </c>
      <c r="HM61" s="38">
        <v>0</v>
      </c>
      <c r="HN61" s="38">
        <v>0</v>
      </c>
      <c r="HO61" s="38">
        <v>0</v>
      </c>
      <c r="HP61" s="38">
        <v>0</v>
      </c>
      <c r="HQ61" s="38">
        <v>0</v>
      </c>
      <c r="HR61" s="38">
        <v>0</v>
      </c>
      <c r="HS61" s="38">
        <v>0</v>
      </c>
      <c r="HT61" s="38">
        <v>0</v>
      </c>
      <c r="HU61" s="38">
        <v>0</v>
      </c>
      <c r="HV61" s="38">
        <v>0</v>
      </c>
      <c r="HW61" s="38">
        <v>0</v>
      </c>
      <c r="HX61" s="38">
        <v>0</v>
      </c>
      <c r="HY61" s="38">
        <v>0</v>
      </c>
      <c r="HZ61" s="38">
        <v>0</v>
      </c>
      <c r="IA61" s="38">
        <v>0</v>
      </c>
      <c r="IB61" s="38">
        <v>0</v>
      </c>
      <c r="IC61" s="38">
        <v>0</v>
      </c>
      <c r="ID61" s="38">
        <v>0</v>
      </c>
      <c r="IE61" s="38">
        <v>0</v>
      </c>
      <c r="IF61" s="38">
        <v>0</v>
      </c>
      <c r="IG61" s="38">
        <v>0</v>
      </c>
      <c r="IH61" s="38">
        <v>55</v>
      </c>
      <c r="II61" s="38">
        <v>0</v>
      </c>
      <c r="IJ61" s="38">
        <v>0</v>
      </c>
      <c r="IK61" s="38">
        <v>0</v>
      </c>
      <c r="IL61" s="38">
        <v>0</v>
      </c>
      <c r="IM61" s="38">
        <v>0</v>
      </c>
      <c r="IN61" s="38">
        <v>0</v>
      </c>
      <c r="IO61" s="38">
        <v>0</v>
      </c>
      <c r="IP61" s="38">
        <v>0</v>
      </c>
      <c r="IQ61" s="38">
        <v>0</v>
      </c>
      <c r="IR61" s="38">
        <v>0</v>
      </c>
      <c r="IS61" s="38">
        <v>0</v>
      </c>
      <c r="IT61" s="38">
        <v>0</v>
      </c>
      <c r="IU61" s="38">
        <v>0</v>
      </c>
      <c r="IV61" s="38">
        <v>0</v>
      </c>
      <c r="IW61" s="38">
        <v>0</v>
      </c>
      <c r="IX61" s="38">
        <v>0</v>
      </c>
      <c r="IY61" s="38">
        <v>0</v>
      </c>
      <c r="IZ61" s="38">
        <v>0</v>
      </c>
      <c r="JA61" s="38">
        <v>0</v>
      </c>
    </row>
    <row r="62" spans="1:261" x14ac:dyDescent="0.2">
      <c r="A62" s="38">
        <v>71804</v>
      </c>
      <c r="B62" s="38">
        <v>27549</v>
      </c>
      <c r="C62" s="38">
        <v>35</v>
      </c>
      <c r="D62" s="38">
        <v>2020</v>
      </c>
      <c r="E62" s="38">
        <v>5393</v>
      </c>
      <c r="F62" s="38">
        <v>0</v>
      </c>
      <c r="G62" s="38">
        <v>274.12</v>
      </c>
      <c r="H62" s="38">
        <v>265.33699999999999</v>
      </c>
      <c r="I62" s="38">
        <v>265.33699999999999</v>
      </c>
      <c r="J62" s="38">
        <v>274.12</v>
      </c>
      <c r="K62" s="38">
        <v>0</v>
      </c>
      <c r="L62" s="38">
        <v>6544</v>
      </c>
      <c r="M62" s="38">
        <v>0</v>
      </c>
      <c r="N62" s="38">
        <v>0</v>
      </c>
      <c r="P62" s="38">
        <v>292.858</v>
      </c>
      <c r="Q62" s="38">
        <v>0</v>
      </c>
      <c r="R62" s="38">
        <v>75911</v>
      </c>
      <c r="S62" s="38">
        <v>259.20699999999999</v>
      </c>
      <c r="U62" s="38">
        <v>49207</v>
      </c>
      <c r="V62" s="38">
        <v>17.5</v>
      </c>
      <c r="W62" s="38">
        <v>11452</v>
      </c>
      <c r="X62" s="38">
        <v>11452</v>
      </c>
      <c r="Z62" s="38">
        <v>0</v>
      </c>
      <c r="AA62" s="38">
        <v>1</v>
      </c>
      <c r="AB62" s="38">
        <v>1</v>
      </c>
      <c r="AC62" s="38">
        <v>0</v>
      </c>
      <c r="AD62" s="38" t="s">
        <v>303</v>
      </c>
      <c r="AE62" s="38">
        <v>0</v>
      </c>
      <c r="AH62" s="38">
        <v>0</v>
      </c>
      <c r="AI62" s="38">
        <v>0</v>
      </c>
      <c r="AJ62" s="38">
        <v>5105</v>
      </c>
      <c r="AK62" s="38">
        <v>1</v>
      </c>
      <c r="AL62" s="38" t="s">
        <v>26</v>
      </c>
      <c r="AM62" s="38">
        <v>0</v>
      </c>
      <c r="AN62" s="38">
        <v>0</v>
      </c>
      <c r="AO62" s="38">
        <v>0</v>
      </c>
      <c r="AP62" s="38">
        <v>0</v>
      </c>
      <c r="AQ62" s="38">
        <v>0</v>
      </c>
      <c r="AR62" s="38">
        <v>0</v>
      </c>
      <c r="AS62" s="38">
        <v>0</v>
      </c>
      <c r="AT62" s="38">
        <v>0</v>
      </c>
      <c r="AU62" s="38">
        <v>0</v>
      </c>
      <c r="AV62" s="38">
        <v>0</v>
      </c>
      <c r="AW62" s="38">
        <v>2841208</v>
      </c>
      <c r="AX62" s="38">
        <v>2706876</v>
      </c>
      <c r="AY62" s="38">
        <v>1991153</v>
      </c>
      <c r="AZ62" s="38">
        <v>151294</v>
      </c>
      <c r="BA62" s="38">
        <v>10.583</v>
      </c>
      <c r="BB62" s="38">
        <v>0</v>
      </c>
      <c r="BC62" s="38">
        <v>0</v>
      </c>
      <c r="BD62" s="38">
        <v>0</v>
      </c>
      <c r="BE62" s="38">
        <v>0</v>
      </c>
      <c r="BF62" s="38">
        <v>2293099</v>
      </c>
      <c r="BG62" s="38">
        <v>0</v>
      </c>
      <c r="BH62" s="38">
        <v>380.351</v>
      </c>
      <c r="BI62" s="38">
        <v>75383</v>
      </c>
      <c r="BJ62" s="38">
        <v>12</v>
      </c>
      <c r="BK62" s="38">
        <v>0</v>
      </c>
      <c r="BL62" s="38">
        <v>0</v>
      </c>
      <c r="BM62" s="38">
        <v>0</v>
      </c>
      <c r="BN62" s="38">
        <v>0</v>
      </c>
      <c r="BO62" s="38">
        <v>0</v>
      </c>
      <c r="BP62" s="38">
        <v>0</v>
      </c>
      <c r="BQ62" s="38">
        <v>5393</v>
      </c>
      <c r="BR62" s="38">
        <v>1</v>
      </c>
      <c r="BS62" s="38">
        <v>0</v>
      </c>
      <c r="BT62" s="38">
        <v>0</v>
      </c>
      <c r="BU62" s="38">
        <v>0</v>
      </c>
      <c r="BV62" s="38">
        <v>0</v>
      </c>
      <c r="BW62" s="38">
        <v>0</v>
      </c>
      <c r="BX62" s="38">
        <v>0</v>
      </c>
      <c r="BY62" s="38">
        <v>0</v>
      </c>
      <c r="BZ62" s="38">
        <v>0</v>
      </c>
      <c r="CA62" s="38">
        <v>0</v>
      </c>
      <c r="CB62" s="38">
        <v>0</v>
      </c>
      <c r="CC62" s="38">
        <v>0</v>
      </c>
      <c r="CD62" s="38">
        <v>0</v>
      </c>
      <c r="CE62" s="38">
        <v>0</v>
      </c>
      <c r="CF62" s="38">
        <v>0</v>
      </c>
      <c r="CG62" s="38">
        <v>0</v>
      </c>
      <c r="CH62" s="38">
        <v>58949</v>
      </c>
      <c r="CI62" s="38">
        <v>0</v>
      </c>
      <c r="CJ62" s="38">
        <v>4</v>
      </c>
      <c r="CK62" s="38">
        <v>0</v>
      </c>
      <c r="CL62" s="38">
        <v>0</v>
      </c>
      <c r="CN62" s="38">
        <v>0</v>
      </c>
      <c r="CO62" s="38">
        <v>1</v>
      </c>
      <c r="CP62" s="38">
        <v>1.107</v>
      </c>
      <c r="CQ62" s="38">
        <v>0</v>
      </c>
      <c r="CR62" s="38">
        <v>286.024</v>
      </c>
      <c r="CS62" s="38">
        <v>0</v>
      </c>
      <c r="CT62" s="38">
        <v>0</v>
      </c>
      <c r="CU62" s="38">
        <v>0</v>
      </c>
      <c r="CV62" s="38">
        <v>0</v>
      </c>
      <c r="CW62" s="38">
        <v>0</v>
      </c>
      <c r="CX62" s="38">
        <v>0</v>
      </c>
      <c r="CY62" s="38">
        <v>0</v>
      </c>
      <c r="CZ62" s="38">
        <v>0</v>
      </c>
      <c r="DA62" s="38">
        <v>1</v>
      </c>
      <c r="DB62" s="38">
        <v>1736365</v>
      </c>
      <c r="DC62" s="38">
        <v>0</v>
      </c>
      <c r="DD62" s="38">
        <v>0</v>
      </c>
      <c r="DE62" s="38">
        <v>329163</v>
      </c>
      <c r="DF62" s="38">
        <v>346622</v>
      </c>
      <c r="DG62" s="38">
        <v>251.5</v>
      </c>
      <c r="DH62" s="38">
        <v>0</v>
      </c>
      <c r="DI62" s="38">
        <v>17459</v>
      </c>
      <c r="DK62" s="38">
        <v>5393</v>
      </c>
      <c r="DL62" s="38">
        <v>0</v>
      </c>
      <c r="DM62" s="38">
        <v>185248</v>
      </c>
      <c r="DN62" s="38">
        <v>0</v>
      </c>
      <c r="DO62" s="38">
        <v>0</v>
      </c>
      <c r="DP62" s="38">
        <v>0</v>
      </c>
      <c r="DQ62" s="38">
        <v>0</v>
      </c>
      <c r="DR62" s="38">
        <v>0</v>
      </c>
      <c r="DS62" s="38">
        <v>0</v>
      </c>
      <c r="DT62" s="38">
        <v>0</v>
      </c>
      <c r="DU62" s="38">
        <v>0</v>
      </c>
      <c r="DV62" s="38">
        <v>0</v>
      </c>
      <c r="DW62" s="38">
        <v>0</v>
      </c>
      <c r="DX62" s="38">
        <v>0</v>
      </c>
      <c r="DY62" s="38">
        <v>0</v>
      </c>
      <c r="DZ62" s="38">
        <v>0</v>
      </c>
      <c r="EA62" s="38">
        <v>0.13300000000000001</v>
      </c>
      <c r="EB62" s="38">
        <v>0</v>
      </c>
      <c r="EC62" s="38">
        <v>25.13</v>
      </c>
      <c r="ED62" s="38">
        <v>180896</v>
      </c>
      <c r="EE62" s="38">
        <v>0</v>
      </c>
      <c r="EF62" s="38">
        <v>0</v>
      </c>
      <c r="EG62" s="38">
        <v>0</v>
      </c>
      <c r="EH62" s="38">
        <v>4352</v>
      </c>
      <c r="EI62" s="38">
        <v>0</v>
      </c>
      <c r="EJ62" s="38">
        <v>0</v>
      </c>
      <c r="EK62" s="38">
        <v>0</v>
      </c>
      <c r="EL62" s="38">
        <v>0</v>
      </c>
      <c r="EM62" s="38">
        <v>0</v>
      </c>
      <c r="EN62" s="38">
        <v>0</v>
      </c>
      <c r="EO62" s="38">
        <v>0</v>
      </c>
      <c r="EP62" s="38">
        <v>0</v>
      </c>
      <c r="EQ62" s="38">
        <v>0.13300000000000001</v>
      </c>
      <c r="ER62" s="38">
        <v>0</v>
      </c>
      <c r="ES62" s="38">
        <v>0.66500000000000004</v>
      </c>
      <c r="ET62" s="38">
        <v>5292</v>
      </c>
      <c r="EU62" s="38">
        <v>151294</v>
      </c>
      <c r="EV62" s="38">
        <v>0</v>
      </c>
      <c r="EW62" s="38">
        <v>0</v>
      </c>
      <c r="EX62" s="38">
        <v>0</v>
      </c>
      <c r="EZ62" s="38">
        <v>2280194</v>
      </c>
      <c r="FA62" s="38">
        <v>0</v>
      </c>
      <c r="FB62" s="38">
        <v>2431488</v>
      </c>
      <c r="FC62" s="38">
        <v>0.97325799999999996</v>
      </c>
      <c r="FD62" s="38">
        <v>0</v>
      </c>
      <c r="FE62" s="38">
        <v>347331</v>
      </c>
      <c r="FF62" s="38">
        <v>79351</v>
      </c>
      <c r="FG62" s="38">
        <v>6.0937999999999999E-2</v>
      </c>
      <c r="FH62" s="38">
        <v>5.5286000000000002E-2</v>
      </c>
      <c r="FI62" s="38">
        <v>0</v>
      </c>
      <c r="FJ62" s="38">
        <v>0</v>
      </c>
      <c r="FK62" s="38">
        <v>449.22500000000002</v>
      </c>
      <c r="FL62" s="38">
        <v>2917119</v>
      </c>
      <c r="FM62" s="38">
        <v>0</v>
      </c>
      <c r="FN62" s="38">
        <v>0</v>
      </c>
      <c r="FO62" s="38">
        <v>0</v>
      </c>
      <c r="FP62" s="38">
        <v>0</v>
      </c>
      <c r="FQ62" s="38">
        <v>0</v>
      </c>
      <c r="FR62" s="38">
        <v>0</v>
      </c>
      <c r="FS62" s="38">
        <v>0</v>
      </c>
      <c r="FT62" s="38">
        <v>0</v>
      </c>
      <c r="FU62" s="38">
        <v>0</v>
      </c>
      <c r="FV62" s="38">
        <v>0</v>
      </c>
      <c r="FW62" s="38">
        <v>0</v>
      </c>
      <c r="FX62" s="38">
        <v>0</v>
      </c>
      <c r="FY62" s="38">
        <v>0</v>
      </c>
      <c r="FZ62" s="38">
        <v>0</v>
      </c>
      <c r="GA62" s="38">
        <v>0</v>
      </c>
      <c r="GB62" s="38">
        <v>76418</v>
      </c>
      <c r="GC62" s="38">
        <v>76418</v>
      </c>
      <c r="GD62" s="38">
        <v>8.65</v>
      </c>
      <c r="GF62" s="38">
        <v>0</v>
      </c>
      <c r="GG62" s="38">
        <v>0</v>
      </c>
      <c r="GH62" s="38">
        <v>0</v>
      </c>
      <c r="GI62" s="38">
        <v>0</v>
      </c>
      <c r="GJ62" s="38">
        <v>0</v>
      </c>
      <c r="GK62" s="38">
        <v>5157</v>
      </c>
      <c r="GL62" s="38">
        <v>14655</v>
      </c>
      <c r="GM62" s="38">
        <v>0</v>
      </c>
      <c r="GN62" s="38">
        <v>0</v>
      </c>
      <c r="GO62" s="38">
        <v>0</v>
      </c>
      <c r="GP62" s="38">
        <v>2858170</v>
      </c>
      <c r="GQ62" s="38">
        <v>2858170</v>
      </c>
      <c r="GR62" s="38">
        <v>0</v>
      </c>
      <c r="GS62" s="38">
        <v>0</v>
      </c>
      <c r="GT62" s="38">
        <v>0</v>
      </c>
      <c r="HB62" s="38">
        <v>261892303</v>
      </c>
      <c r="HC62" s="38">
        <v>5.0736000000000003E-2</v>
      </c>
      <c r="HD62" s="38">
        <v>53657</v>
      </c>
      <c r="HE62" s="38">
        <v>0</v>
      </c>
      <c r="HF62" s="38">
        <v>0</v>
      </c>
      <c r="HG62" s="38">
        <v>0</v>
      </c>
      <c r="HH62" s="38">
        <v>0</v>
      </c>
      <c r="HI62" s="38">
        <v>0</v>
      </c>
      <c r="HJ62" s="38">
        <v>0</v>
      </c>
      <c r="HK62" s="38">
        <v>0</v>
      </c>
      <c r="HL62" s="38">
        <v>0</v>
      </c>
      <c r="HM62" s="38">
        <v>0</v>
      </c>
      <c r="HN62" s="38">
        <v>0</v>
      </c>
      <c r="HO62" s="38">
        <v>0</v>
      </c>
      <c r="HP62" s="38">
        <v>0</v>
      </c>
      <c r="HQ62" s="38">
        <v>0</v>
      </c>
      <c r="HR62" s="38">
        <v>0</v>
      </c>
      <c r="HS62" s="38">
        <v>0</v>
      </c>
      <c r="HT62" s="38">
        <v>0</v>
      </c>
      <c r="HU62" s="38">
        <v>0</v>
      </c>
      <c r="HV62" s="38">
        <v>0</v>
      </c>
      <c r="HW62" s="38">
        <v>0</v>
      </c>
      <c r="HX62" s="38">
        <v>0</v>
      </c>
      <c r="HY62" s="38">
        <v>0</v>
      </c>
      <c r="HZ62" s="38">
        <v>0</v>
      </c>
      <c r="IA62" s="38">
        <v>0</v>
      </c>
      <c r="IB62" s="38">
        <v>0</v>
      </c>
      <c r="IC62" s="38">
        <v>0</v>
      </c>
      <c r="ID62" s="38">
        <v>0</v>
      </c>
      <c r="IE62" s="38">
        <v>0</v>
      </c>
      <c r="IF62" s="38">
        <v>0</v>
      </c>
      <c r="IG62" s="38">
        <v>0</v>
      </c>
      <c r="IH62" s="38">
        <v>0</v>
      </c>
      <c r="II62" s="38">
        <v>286.024</v>
      </c>
      <c r="IJ62" s="38">
        <v>0</v>
      </c>
      <c r="IK62" s="38">
        <v>0</v>
      </c>
      <c r="IL62" s="38">
        <v>0</v>
      </c>
      <c r="IM62" s="38">
        <v>0</v>
      </c>
      <c r="IN62" s="38">
        <v>0</v>
      </c>
      <c r="IO62" s="38">
        <v>0</v>
      </c>
      <c r="IP62" s="38">
        <v>0</v>
      </c>
      <c r="IQ62" s="38">
        <v>0</v>
      </c>
      <c r="IR62" s="38">
        <v>0</v>
      </c>
      <c r="IS62" s="38">
        <v>0</v>
      </c>
      <c r="IT62" s="38">
        <v>0</v>
      </c>
      <c r="IU62" s="38">
        <v>0</v>
      </c>
      <c r="IV62" s="38">
        <v>0</v>
      </c>
      <c r="IW62" s="38">
        <v>0</v>
      </c>
      <c r="IX62" s="38">
        <v>0</v>
      </c>
      <c r="IY62" s="38">
        <v>0</v>
      </c>
      <c r="IZ62" s="38">
        <v>0</v>
      </c>
      <c r="JA62" s="38">
        <v>0</v>
      </c>
    </row>
    <row r="63" spans="1:261" x14ac:dyDescent="0.2">
      <c r="A63" s="38">
        <v>84804</v>
      </c>
      <c r="B63" s="38">
        <v>27549</v>
      </c>
      <c r="C63" s="38">
        <v>35</v>
      </c>
      <c r="D63" s="38">
        <v>2020</v>
      </c>
      <c r="E63" s="38">
        <v>5393</v>
      </c>
      <c r="F63" s="38">
        <v>0</v>
      </c>
      <c r="G63" s="38">
        <v>236.5</v>
      </c>
      <c r="H63" s="38">
        <v>233.92099999999999</v>
      </c>
      <c r="I63" s="38">
        <v>233.92099999999999</v>
      </c>
      <c r="J63" s="38">
        <v>236.5</v>
      </c>
      <c r="K63" s="38">
        <v>0</v>
      </c>
      <c r="L63" s="38">
        <v>6544</v>
      </c>
      <c r="M63" s="38">
        <v>0</v>
      </c>
      <c r="N63" s="38">
        <v>0</v>
      </c>
      <c r="P63" s="38">
        <v>260.947</v>
      </c>
      <c r="Q63" s="38">
        <v>0</v>
      </c>
      <c r="R63" s="38">
        <v>67639</v>
      </c>
      <c r="S63" s="38">
        <v>259.20699999999999</v>
      </c>
      <c r="U63" s="38">
        <v>43844</v>
      </c>
      <c r="V63" s="38">
        <v>0</v>
      </c>
      <c r="W63" s="38">
        <v>0</v>
      </c>
      <c r="X63" s="38">
        <v>0</v>
      </c>
      <c r="Z63" s="38">
        <v>0</v>
      </c>
      <c r="AA63" s="38">
        <v>1</v>
      </c>
      <c r="AB63" s="38">
        <v>1</v>
      </c>
      <c r="AC63" s="38">
        <v>0</v>
      </c>
      <c r="AD63" s="38" t="s">
        <v>303</v>
      </c>
      <c r="AE63" s="38">
        <v>0</v>
      </c>
      <c r="AH63" s="38">
        <v>0</v>
      </c>
      <c r="AI63" s="38">
        <v>0</v>
      </c>
      <c r="AJ63" s="38">
        <v>5105</v>
      </c>
      <c r="AK63" s="38">
        <v>1</v>
      </c>
      <c r="AL63" s="38" t="s">
        <v>66</v>
      </c>
      <c r="AM63" s="38">
        <v>0</v>
      </c>
      <c r="AN63" s="38">
        <v>0</v>
      </c>
      <c r="AO63" s="38">
        <v>0</v>
      </c>
      <c r="AP63" s="38">
        <v>0</v>
      </c>
      <c r="AQ63" s="38">
        <v>0</v>
      </c>
      <c r="AR63" s="38">
        <v>0</v>
      </c>
      <c r="AS63" s="38">
        <v>0</v>
      </c>
      <c r="AT63" s="38">
        <v>0</v>
      </c>
      <c r="AU63" s="38">
        <v>0</v>
      </c>
      <c r="AV63" s="38">
        <v>0</v>
      </c>
      <c r="AW63" s="38">
        <v>2285097</v>
      </c>
      <c r="AX63" s="38">
        <v>2238804</v>
      </c>
      <c r="AY63" s="38">
        <v>1620259</v>
      </c>
      <c r="AZ63" s="38">
        <v>67639</v>
      </c>
      <c r="BA63" s="38">
        <v>0</v>
      </c>
      <c r="BB63" s="38">
        <v>9192</v>
      </c>
      <c r="BC63" s="38">
        <v>9192</v>
      </c>
      <c r="BD63" s="38">
        <v>11.705</v>
      </c>
      <c r="BE63" s="38">
        <v>0</v>
      </c>
      <c r="BF63" s="38">
        <v>1900578</v>
      </c>
      <c r="BG63" s="38">
        <v>0</v>
      </c>
      <c r="BH63" s="38">
        <v>0</v>
      </c>
      <c r="BI63" s="38">
        <v>0</v>
      </c>
      <c r="BJ63" s="38">
        <v>12</v>
      </c>
      <c r="BK63" s="38">
        <v>0</v>
      </c>
      <c r="BL63" s="38">
        <v>0</v>
      </c>
      <c r="BM63" s="38">
        <v>0</v>
      </c>
      <c r="BN63" s="38">
        <v>0</v>
      </c>
      <c r="BO63" s="38">
        <v>0</v>
      </c>
      <c r="BP63" s="38">
        <v>0</v>
      </c>
      <c r="BQ63" s="38">
        <v>5393</v>
      </c>
      <c r="BR63" s="38">
        <v>1</v>
      </c>
      <c r="BS63" s="38">
        <v>0</v>
      </c>
      <c r="BT63" s="38">
        <v>0</v>
      </c>
      <c r="BU63" s="38">
        <v>0</v>
      </c>
      <c r="BV63" s="38">
        <v>0</v>
      </c>
      <c r="BW63" s="38">
        <v>0</v>
      </c>
      <c r="BX63" s="38">
        <v>0</v>
      </c>
      <c r="BY63" s="38">
        <v>0</v>
      </c>
      <c r="BZ63" s="38">
        <v>0</v>
      </c>
      <c r="CA63" s="38">
        <v>0</v>
      </c>
      <c r="CB63" s="38">
        <v>0</v>
      </c>
      <c r="CC63" s="38">
        <v>0</v>
      </c>
      <c r="CD63" s="38">
        <v>0</v>
      </c>
      <c r="CE63" s="38">
        <v>0</v>
      </c>
      <c r="CF63" s="38">
        <v>0</v>
      </c>
      <c r="CG63" s="38">
        <v>0</v>
      </c>
      <c r="CH63" s="38">
        <v>46293</v>
      </c>
      <c r="CI63" s="38">
        <v>0</v>
      </c>
      <c r="CJ63" s="38">
        <v>4</v>
      </c>
      <c r="CK63" s="38">
        <v>0</v>
      </c>
      <c r="CL63" s="38">
        <v>0</v>
      </c>
      <c r="CN63" s="38">
        <v>0</v>
      </c>
      <c r="CO63" s="38">
        <v>1</v>
      </c>
      <c r="CP63" s="38">
        <v>0</v>
      </c>
      <c r="CQ63" s="38">
        <v>0</v>
      </c>
      <c r="CR63" s="38">
        <v>260.08499999999998</v>
      </c>
      <c r="CS63" s="38">
        <v>0</v>
      </c>
      <c r="CT63" s="38">
        <v>0</v>
      </c>
      <c r="CU63" s="38">
        <v>0</v>
      </c>
      <c r="CV63" s="38">
        <v>0</v>
      </c>
      <c r="CW63" s="38">
        <v>0</v>
      </c>
      <c r="CX63" s="38">
        <v>0</v>
      </c>
      <c r="CY63" s="38">
        <v>0</v>
      </c>
      <c r="CZ63" s="38">
        <v>0</v>
      </c>
      <c r="DA63" s="38">
        <v>1</v>
      </c>
      <c r="DB63" s="38">
        <v>1530779</v>
      </c>
      <c r="DC63" s="38">
        <v>0</v>
      </c>
      <c r="DD63" s="38">
        <v>0</v>
      </c>
      <c r="DE63" s="38">
        <v>359488</v>
      </c>
      <c r="DF63" s="38">
        <v>359488</v>
      </c>
      <c r="DG63" s="38">
        <v>274.67</v>
      </c>
      <c r="DH63" s="38">
        <v>0</v>
      </c>
      <c r="DI63" s="38">
        <v>0</v>
      </c>
      <c r="DK63" s="38">
        <v>5393</v>
      </c>
      <c r="DL63" s="38">
        <v>0</v>
      </c>
      <c r="DM63" s="38">
        <v>53340</v>
      </c>
      <c r="DN63" s="38">
        <v>0</v>
      </c>
      <c r="DO63" s="38">
        <v>0</v>
      </c>
      <c r="DP63" s="38">
        <v>0</v>
      </c>
      <c r="DQ63" s="38">
        <v>0</v>
      </c>
      <c r="DR63" s="38">
        <v>0</v>
      </c>
      <c r="DS63" s="38">
        <v>0</v>
      </c>
      <c r="DT63" s="38">
        <v>0</v>
      </c>
      <c r="DU63" s="38">
        <v>0</v>
      </c>
      <c r="DV63" s="38">
        <v>0</v>
      </c>
      <c r="DW63" s="38">
        <v>0</v>
      </c>
      <c r="DX63" s="38">
        <v>0</v>
      </c>
      <c r="DY63" s="38">
        <v>0</v>
      </c>
      <c r="DZ63" s="38">
        <v>0</v>
      </c>
      <c r="EA63" s="38">
        <v>0</v>
      </c>
      <c r="EB63" s="38">
        <v>0</v>
      </c>
      <c r="EC63" s="38">
        <v>0</v>
      </c>
      <c r="ED63" s="38">
        <v>0</v>
      </c>
      <c r="EE63" s="38">
        <v>0</v>
      </c>
      <c r="EF63" s="38">
        <v>0</v>
      </c>
      <c r="EG63" s="38">
        <v>0</v>
      </c>
      <c r="EH63" s="38">
        <v>53340</v>
      </c>
      <c r="EI63" s="38">
        <v>0</v>
      </c>
      <c r="EJ63" s="38">
        <v>0</v>
      </c>
      <c r="EK63" s="38">
        <v>2.3719999999999999</v>
      </c>
      <c r="EL63" s="38">
        <v>0</v>
      </c>
      <c r="EM63" s="38">
        <v>0</v>
      </c>
      <c r="EN63" s="38">
        <v>0.20699999999999999</v>
      </c>
      <c r="EO63" s="38">
        <v>0</v>
      </c>
      <c r="EP63" s="38">
        <v>0</v>
      </c>
      <c r="EQ63" s="38">
        <v>2.5790000000000002</v>
      </c>
      <c r="ER63" s="38">
        <v>0</v>
      </c>
      <c r="ES63" s="38">
        <v>8.1509999999999998</v>
      </c>
      <c r="ET63" s="38">
        <v>0</v>
      </c>
      <c r="EU63" s="38">
        <v>67639</v>
      </c>
      <c r="EV63" s="38">
        <v>0</v>
      </c>
      <c r="EW63" s="38">
        <v>0</v>
      </c>
      <c r="EX63" s="38">
        <v>0</v>
      </c>
      <c r="EZ63" s="38">
        <v>1885160</v>
      </c>
      <c r="FA63" s="38">
        <v>0</v>
      </c>
      <c r="FB63" s="38">
        <v>1952799</v>
      </c>
      <c r="FC63" s="38">
        <v>0.97325799999999996</v>
      </c>
      <c r="FD63" s="38">
        <v>0</v>
      </c>
      <c r="FE63" s="38">
        <v>287876</v>
      </c>
      <c r="FF63" s="38">
        <v>65768</v>
      </c>
      <c r="FG63" s="38">
        <v>6.0937999999999999E-2</v>
      </c>
      <c r="FH63" s="38">
        <v>5.5286000000000002E-2</v>
      </c>
      <c r="FI63" s="38">
        <v>0</v>
      </c>
      <c r="FJ63" s="38">
        <v>0</v>
      </c>
      <c r="FK63" s="38">
        <v>372.32900000000001</v>
      </c>
      <c r="FL63" s="38">
        <v>2352736</v>
      </c>
      <c r="FM63" s="38">
        <v>0</v>
      </c>
      <c r="FN63" s="38">
        <v>0</v>
      </c>
      <c r="FO63" s="38">
        <v>0</v>
      </c>
      <c r="FP63" s="38">
        <v>0</v>
      </c>
      <c r="FQ63" s="38">
        <v>0</v>
      </c>
      <c r="FR63" s="38">
        <v>0</v>
      </c>
      <c r="FS63" s="38">
        <v>0</v>
      </c>
      <c r="FT63" s="38">
        <v>0</v>
      </c>
      <c r="FU63" s="38">
        <v>0</v>
      </c>
      <c r="FV63" s="38">
        <v>0</v>
      </c>
      <c r="FW63" s="38">
        <v>0</v>
      </c>
      <c r="FX63" s="38">
        <v>0</v>
      </c>
      <c r="FY63" s="38">
        <v>0</v>
      </c>
      <c r="FZ63" s="38">
        <v>0</v>
      </c>
      <c r="GA63" s="38">
        <v>0</v>
      </c>
      <c r="GB63" s="38">
        <v>0</v>
      </c>
      <c r="GC63" s="38">
        <v>0</v>
      </c>
      <c r="GD63" s="38">
        <v>0</v>
      </c>
      <c r="GF63" s="38">
        <v>0</v>
      </c>
      <c r="GG63" s="38">
        <v>0</v>
      </c>
      <c r="GH63" s="38">
        <v>0</v>
      </c>
      <c r="GI63" s="38">
        <v>0</v>
      </c>
      <c r="GJ63" s="38">
        <v>0</v>
      </c>
      <c r="GK63" s="38">
        <v>4971</v>
      </c>
      <c r="GL63" s="38">
        <v>4559</v>
      </c>
      <c r="GM63" s="38">
        <v>0</v>
      </c>
      <c r="GN63" s="38">
        <v>0</v>
      </c>
      <c r="GO63" s="38">
        <v>0</v>
      </c>
      <c r="GP63" s="38">
        <v>2306443</v>
      </c>
      <c r="GQ63" s="38">
        <v>2306443</v>
      </c>
      <c r="GR63" s="38">
        <v>0</v>
      </c>
      <c r="GS63" s="38">
        <v>0</v>
      </c>
      <c r="GT63" s="38">
        <v>0</v>
      </c>
      <c r="HB63" s="38">
        <v>261892303</v>
      </c>
      <c r="HC63" s="38">
        <v>5.0736000000000003E-2</v>
      </c>
      <c r="HD63" s="38">
        <v>46293</v>
      </c>
      <c r="HE63" s="38">
        <v>0</v>
      </c>
      <c r="HF63" s="38">
        <v>0</v>
      </c>
      <c r="HG63" s="38">
        <v>0</v>
      </c>
      <c r="HH63" s="38">
        <v>0</v>
      </c>
      <c r="HI63" s="38">
        <v>0</v>
      </c>
      <c r="HJ63" s="38">
        <v>0</v>
      </c>
      <c r="HK63" s="38">
        <v>0</v>
      </c>
      <c r="HL63" s="38">
        <v>0</v>
      </c>
      <c r="HM63" s="38">
        <v>0</v>
      </c>
      <c r="HN63" s="38">
        <v>0</v>
      </c>
      <c r="HO63" s="38">
        <v>0</v>
      </c>
      <c r="HP63" s="38">
        <v>0</v>
      </c>
      <c r="HQ63" s="38">
        <v>0</v>
      </c>
      <c r="HR63" s="38">
        <v>0</v>
      </c>
      <c r="HS63" s="38">
        <v>0</v>
      </c>
      <c r="HT63" s="38">
        <v>0</v>
      </c>
      <c r="HU63" s="38">
        <v>0</v>
      </c>
      <c r="HV63" s="38">
        <v>0</v>
      </c>
      <c r="HW63" s="38">
        <v>0</v>
      </c>
      <c r="HX63" s="38">
        <v>0</v>
      </c>
      <c r="HY63" s="38">
        <v>0</v>
      </c>
      <c r="HZ63" s="38">
        <v>0</v>
      </c>
      <c r="IA63" s="38">
        <v>0</v>
      </c>
      <c r="IB63" s="38">
        <v>0</v>
      </c>
      <c r="IC63" s="38">
        <v>0</v>
      </c>
      <c r="ID63" s="38">
        <v>0</v>
      </c>
      <c r="IE63" s="38">
        <v>0</v>
      </c>
      <c r="IF63" s="38">
        <v>0</v>
      </c>
      <c r="IG63" s="38">
        <v>0</v>
      </c>
      <c r="IH63" s="38">
        <v>115</v>
      </c>
      <c r="II63" s="38">
        <v>0</v>
      </c>
      <c r="IJ63" s="38">
        <v>0</v>
      </c>
      <c r="IK63" s="38">
        <v>0</v>
      </c>
      <c r="IL63" s="38">
        <v>0</v>
      </c>
      <c r="IM63" s="38">
        <v>0</v>
      </c>
      <c r="IN63" s="38">
        <v>0</v>
      </c>
      <c r="IO63" s="38">
        <v>0</v>
      </c>
      <c r="IP63" s="38">
        <v>0</v>
      </c>
      <c r="IQ63" s="38">
        <v>0</v>
      </c>
      <c r="IR63" s="38">
        <v>0</v>
      </c>
      <c r="IS63" s="38">
        <v>0</v>
      </c>
      <c r="IT63" s="38">
        <v>0</v>
      </c>
      <c r="IU63" s="38">
        <v>0</v>
      </c>
      <c r="IV63" s="38">
        <v>0</v>
      </c>
      <c r="IW63" s="38">
        <v>0</v>
      </c>
      <c r="IX63" s="38">
        <v>0</v>
      </c>
      <c r="IY63" s="38">
        <v>0</v>
      </c>
      <c r="IZ63" s="38">
        <v>0</v>
      </c>
      <c r="JA63" s="38">
        <v>0</v>
      </c>
    </row>
    <row r="64" spans="1:261" x14ac:dyDescent="0.2">
      <c r="A64" s="38">
        <v>101804</v>
      </c>
      <c r="B64" s="38">
        <v>27549</v>
      </c>
      <c r="C64" s="38">
        <v>35</v>
      </c>
      <c r="D64" s="38">
        <v>2020</v>
      </c>
      <c r="E64" s="38">
        <v>5393</v>
      </c>
      <c r="F64" s="38">
        <v>0</v>
      </c>
      <c r="G64" s="38">
        <v>906.34500000000003</v>
      </c>
      <c r="H64" s="38">
        <v>794.99599999999998</v>
      </c>
      <c r="I64" s="38">
        <v>794.99599999999998</v>
      </c>
      <c r="J64" s="38">
        <v>906.34500000000003</v>
      </c>
      <c r="K64" s="38">
        <v>0</v>
      </c>
      <c r="L64" s="38">
        <v>6544</v>
      </c>
      <c r="M64" s="38">
        <v>0</v>
      </c>
      <c r="N64" s="38">
        <v>0</v>
      </c>
      <c r="P64" s="38">
        <v>859.61500000000001</v>
      </c>
      <c r="Q64" s="38">
        <v>0</v>
      </c>
      <c r="R64" s="38">
        <v>222818</v>
      </c>
      <c r="S64" s="38">
        <v>259.20699999999999</v>
      </c>
      <c r="U64" s="38">
        <v>144432</v>
      </c>
      <c r="V64" s="38">
        <v>384.08</v>
      </c>
      <c r="W64" s="38">
        <v>251342</v>
      </c>
      <c r="X64" s="38">
        <v>251342</v>
      </c>
      <c r="Z64" s="38">
        <v>0</v>
      </c>
      <c r="AA64" s="38">
        <v>1</v>
      </c>
      <c r="AB64" s="38">
        <v>1</v>
      </c>
      <c r="AC64" s="38">
        <v>0</v>
      </c>
      <c r="AD64" s="38" t="s">
        <v>303</v>
      </c>
      <c r="AE64" s="38">
        <v>0</v>
      </c>
      <c r="AH64" s="38">
        <v>0</v>
      </c>
      <c r="AI64" s="38">
        <v>0</v>
      </c>
      <c r="AJ64" s="38">
        <v>5105</v>
      </c>
      <c r="AK64" s="38">
        <v>1</v>
      </c>
      <c r="AL64" s="38" t="s">
        <v>7</v>
      </c>
      <c r="AM64" s="38">
        <v>0</v>
      </c>
      <c r="AN64" s="38">
        <v>0</v>
      </c>
      <c r="AO64" s="38">
        <v>0</v>
      </c>
      <c r="AP64" s="38">
        <v>0</v>
      </c>
      <c r="AQ64" s="38">
        <v>0</v>
      </c>
      <c r="AR64" s="38">
        <v>0</v>
      </c>
      <c r="AS64" s="38">
        <v>0</v>
      </c>
      <c r="AT64" s="38">
        <v>0</v>
      </c>
      <c r="AU64" s="38">
        <v>0</v>
      </c>
      <c r="AV64" s="38">
        <v>0</v>
      </c>
      <c r="AW64" s="38">
        <v>9734146</v>
      </c>
      <c r="AX64" s="38">
        <v>9433020</v>
      </c>
      <c r="AY64" s="38">
        <v>6600809</v>
      </c>
      <c r="AZ64" s="38">
        <v>346535</v>
      </c>
      <c r="BA64" s="38">
        <v>0</v>
      </c>
      <c r="BB64" s="38">
        <v>0</v>
      </c>
      <c r="BC64" s="38">
        <v>0</v>
      </c>
      <c r="BD64" s="38">
        <v>0</v>
      </c>
      <c r="BE64" s="38">
        <v>0</v>
      </c>
      <c r="BF64" s="38">
        <v>7920129</v>
      </c>
      <c r="BG64" s="38">
        <v>0</v>
      </c>
      <c r="BH64" s="38">
        <v>449.88</v>
      </c>
      <c r="BI64" s="38">
        <v>123717</v>
      </c>
      <c r="BJ64" s="38">
        <v>12</v>
      </c>
      <c r="BK64" s="38">
        <v>0</v>
      </c>
      <c r="BL64" s="38">
        <v>0</v>
      </c>
      <c r="BM64" s="38">
        <v>0</v>
      </c>
      <c r="BN64" s="38">
        <v>0</v>
      </c>
      <c r="BO64" s="38">
        <v>0</v>
      </c>
      <c r="BP64" s="38">
        <v>0</v>
      </c>
      <c r="BQ64" s="38">
        <v>5393</v>
      </c>
      <c r="BR64" s="38">
        <v>1</v>
      </c>
      <c r="BS64" s="38">
        <v>0</v>
      </c>
      <c r="BT64" s="38">
        <v>0</v>
      </c>
      <c r="BU64" s="38">
        <v>0</v>
      </c>
      <c r="BV64" s="38">
        <v>0</v>
      </c>
      <c r="BW64" s="38">
        <v>0</v>
      </c>
      <c r="BX64" s="38">
        <v>0</v>
      </c>
      <c r="BY64" s="38">
        <v>0</v>
      </c>
      <c r="BZ64" s="38">
        <v>0</v>
      </c>
      <c r="CA64" s="38">
        <v>0</v>
      </c>
      <c r="CB64" s="38">
        <v>0</v>
      </c>
      <c r="CC64" s="38">
        <v>0</v>
      </c>
      <c r="CD64" s="38">
        <v>0</v>
      </c>
      <c r="CE64" s="38">
        <v>0</v>
      </c>
      <c r="CF64" s="38">
        <v>0</v>
      </c>
      <c r="CG64" s="38">
        <v>0</v>
      </c>
      <c r="CH64" s="38">
        <v>177409</v>
      </c>
      <c r="CI64" s="38">
        <v>0</v>
      </c>
      <c r="CJ64" s="38">
        <v>4</v>
      </c>
      <c r="CK64" s="38">
        <v>0</v>
      </c>
      <c r="CL64" s="38">
        <v>0</v>
      </c>
      <c r="CN64" s="38">
        <v>0</v>
      </c>
      <c r="CO64" s="38">
        <v>1</v>
      </c>
      <c r="CP64" s="38">
        <v>1.073</v>
      </c>
      <c r="CQ64" s="38">
        <v>0</v>
      </c>
      <c r="CR64" s="38">
        <v>851.76199999999994</v>
      </c>
      <c r="CS64" s="38">
        <v>0</v>
      </c>
      <c r="CT64" s="38">
        <v>0</v>
      </c>
      <c r="CU64" s="38">
        <v>0</v>
      </c>
      <c r="CV64" s="38">
        <v>0</v>
      </c>
      <c r="CW64" s="38">
        <v>0</v>
      </c>
      <c r="CX64" s="38">
        <v>0</v>
      </c>
      <c r="CY64" s="38">
        <v>0</v>
      </c>
      <c r="CZ64" s="38">
        <v>0</v>
      </c>
      <c r="DA64" s="38">
        <v>1</v>
      </c>
      <c r="DB64" s="38">
        <v>5202454</v>
      </c>
      <c r="DC64" s="38">
        <v>0</v>
      </c>
      <c r="DD64" s="38">
        <v>0</v>
      </c>
      <c r="DE64" s="38">
        <v>1274994</v>
      </c>
      <c r="DF64" s="38">
        <v>1291916</v>
      </c>
      <c r="DG64" s="38">
        <v>974.17</v>
      </c>
      <c r="DH64" s="38">
        <v>0</v>
      </c>
      <c r="DI64" s="38">
        <v>16922</v>
      </c>
      <c r="DK64" s="38">
        <v>5393</v>
      </c>
      <c r="DL64" s="38">
        <v>0</v>
      </c>
      <c r="DM64" s="38">
        <v>577061</v>
      </c>
      <c r="DN64" s="38">
        <v>0</v>
      </c>
      <c r="DO64" s="38">
        <v>0</v>
      </c>
      <c r="DP64" s="38">
        <v>0</v>
      </c>
      <c r="DQ64" s="38">
        <v>0</v>
      </c>
      <c r="DR64" s="38">
        <v>0</v>
      </c>
      <c r="DS64" s="38">
        <v>0</v>
      </c>
      <c r="DT64" s="38">
        <v>0</v>
      </c>
      <c r="DU64" s="38">
        <v>0</v>
      </c>
      <c r="DV64" s="38">
        <v>0</v>
      </c>
      <c r="DW64" s="38">
        <v>0</v>
      </c>
      <c r="DX64" s="38">
        <v>0</v>
      </c>
      <c r="DY64" s="38">
        <v>0</v>
      </c>
      <c r="DZ64" s="38">
        <v>0</v>
      </c>
      <c r="EA64" s="38">
        <v>0</v>
      </c>
      <c r="EB64" s="38">
        <v>0</v>
      </c>
      <c r="EC64" s="38">
        <v>27.087</v>
      </c>
      <c r="ED64" s="38">
        <v>194983</v>
      </c>
      <c r="EE64" s="38">
        <v>0</v>
      </c>
      <c r="EF64" s="38">
        <v>0</v>
      </c>
      <c r="EG64" s="38">
        <v>0</v>
      </c>
      <c r="EH64" s="38">
        <v>364776</v>
      </c>
      <c r="EI64" s="38">
        <v>17302</v>
      </c>
      <c r="EJ64" s="38">
        <v>0.66100000000000003</v>
      </c>
      <c r="EK64" s="38">
        <v>14.898</v>
      </c>
      <c r="EL64" s="38">
        <v>0</v>
      </c>
      <c r="EM64" s="38">
        <v>3.3260000000000001</v>
      </c>
      <c r="EN64" s="38">
        <v>0.214</v>
      </c>
      <c r="EO64" s="38">
        <v>0</v>
      </c>
      <c r="EP64" s="38">
        <v>0</v>
      </c>
      <c r="EQ64" s="38">
        <v>19.099</v>
      </c>
      <c r="ER64" s="38">
        <v>0</v>
      </c>
      <c r="ES64" s="38">
        <v>55.741999999999997</v>
      </c>
      <c r="ET64" s="38">
        <v>0</v>
      </c>
      <c r="EU64" s="38">
        <v>346535</v>
      </c>
      <c r="EV64" s="38">
        <v>0</v>
      </c>
      <c r="EW64" s="38">
        <v>0</v>
      </c>
      <c r="EX64" s="38">
        <v>0</v>
      </c>
      <c r="EZ64" s="38">
        <v>7959304</v>
      </c>
      <c r="FA64" s="38">
        <v>0</v>
      </c>
      <c r="FB64" s="38">
        <v>8305839</v>
      </c>
      <c r="FC64" s="38">
        <v>0.97325799999999996</v>
      </c>
      <c r="FD64" s="38">
        <v>0</v>
      </c>
      <c r="FE64" s="38">
        <v>1199645</v>
      </c>
      <c r="FF64" s="38">
        <v>274071</v>
      </c>
      <c r="FG64" s="38">
        <v>6.0937999999999999E-2</v>
      </c>
      <c r="FH64" s="38">
        <v>5.5286000000000002E-2</v>
      </c>
      <c r="FI64" s="38">
        <v>0</v>
      </c>
      <c r="FJ64" s="38">
        <v>0</v>
      </c>
      <c r="FK64" s="38">
        <v>1551.578</v>
      </c>
      <c r="FL64" s="38">
        <v>9956964</v>
      </c>
      <c r="FM64" s="38">
        <v>0</v>
      </c>
      <c r="FN64" s="38">
        <v>0</v>
      </c>
      <c r="FO64" s="38">
        <v>44376</v>
      </c>
      <c r="FP64" s="38">
        <v>0</v>
      </c>
      <c r="FQ64" s="38">
        <v>44376</v>
      </c>
      <c r="FR64" s="38">
        <v>44376</v>
      </c>
      <c r="FS64" s="38">
        <v>0</v>
      </c>
      <c r="FT64" s="38">
        <v>0</v>
      </c>
      <c r="FU64" s="38">
        <v>0</v>
      </c>
      <c r="FV64" s="38">
        <v>0</v>
      </c>
      <c r="FW64" s="38">
        <v>0</v>
      </c>
      <c r="FX64" s="38">
        <v>0</v>
      </c>
      <c r="FY64" s="38">
        <v>0</v>
      </c>
      <c r="FZ64" s="38">
        <v>0</v>
      </c>
      <c r="GA64" s="38">
        <v>0</v>
      </c>
      <c r="GB64" s="38">
        <v>814973</v>
      </c>
      <c r="GC64" s="38">
        <v>814973</v>
      </c>
      <c r="GD64" s="38">
        <v>92.25</v>
      </c>
      <c r="GF64" s="38">
        <v>0</v>
      </c>
      <c r="GG64" s="38">
        <v>0</v>
      </c>
      <c r="GH64" s="38">
        <v>0</v>
      </c>
      <c r="GI64" s="38">
        <v>0</v>
      </c>
      <c r="GJ64" s="38">
        <v>0</v>
      </c>
      <c r="GK64" s="38">
        <v>5281</v>
      </c>
      <c r="GL64" s="38">
        <v>20194</v>
      </c>
      <c r="GM64" s="38">
        <v>0</v>
      </c>
      <c r="GN64" s="38">
        <v>18469</v>
      </c>
      <c r="GO64" s="38">
        <v>0</v>
      </c>
      <c r="GP64" s="38">
        <v>9779555</v>
      </c>
      <c r="GQ64" s="38">
        <v>9779555</v>
      </c>
      <c r="GR64" s="38">
        <v>0</v>
      </c>
      <c r="GS64" s="38">
        <v>0</v>
      </c>
      <c r="GT64" s="38">
        <v>0</v>
      </c>
      <c r="HB64" s="38">
        <v>261892303</v>
      </c>
      <c r="HC64" s="38">
        <v>5.0736000000000003E-2</v>
      </c>
      <c r="HD64" s="38">
        <v>177409</v>
      </c>
      <c r="HE64" s="38">
        <v>0</v>
      </c>
      <c r="HF64" s="38">
        <v>0</v>
      </c>
      <c r="HG64" s="38">
        <v>0</v>
      </c>
      <c r="HH64" s="38">
        <v>0</v>
      </c>
      <c r="HI64" s="38">
        <v>0</v>
      </c>
      <c r="HJ64" s="38">
        <v>0</v>
      </c>
      <c r="HK64" s="38">
        <v>0</v>
      </c>
      <c r="HL64" s="38">
        <v>0</v>
      </c>
      <c r="HM64" s="38">
        <v>0</v>
      </c>
      <c r="HN64" s="38">
        <v>0</v>
      </c>
      <c r="HO64" s="38">
        <v>0</v>
      </c>
      <c r="HP64" s="38">
        <v>0</v>
      </c>
      <c r="HQ64" s="38">
        <v>0</v>
      </c>
      <c r="HR64" s="38">
        <v>0</v>
      </c>
      <c r="HS64" s="38">
        <v>0</v>
      </c>
      <c r="HT64" s="38">
        <v>0</v>
      </c>
      <c r="HU64" s="38">
        <v>0</v>
      </c>
      <c r="HV64" s="38">
        <v>0</v>
      </c>
      <c r="HW64" s="38">
        <v>0</v>
      </c>
      <c r="HX64" s="38">
        <v>0</v>
      </c>
      <c r="HY64" s="38">
        <v>0</v>
      </c>
      <c r="HZ64" s="38">
        <v>0</v>
      </c>
      <c r="IA64" s="38">
        <v>0</v>
      </c>
      <c r="IB64" s="38">
        <v>0</v>
      </c>
      <c r="IC64" s="38">
        <v>0</v>
      </c>
      <c r="ID64" s="38">
        <v>0</v>
      </c>
      <c r="IE64" s="38">
        <v>0</v>
      </c>
      <c r="IF64" s="38">
        <v>0</v>
      </c>
      <c r="IG64" s="38">
        <v>0</v>
      </c>
      <c r="IH64" s="38">
        <v>0</v>
      </c>
      <c r="II64" s="38">
        <v>0</v>
      </c>
      <c r="IJ64" s="38">
        <v>0</v>
      </c>
      <c r="IK64" s="38">
        <v>0</v>
      </c>
      <c r="IL64" s="38">
        <v>0</v>
      </c>
      <c r="IM64" s="38">
        <v>0</v>
      </c>
      <c r="IN64" s="38">
        <v>0</v>
      </c>
      <c r="IO64" s="38">
        <v>0</v>
      </c>
      <c r="IP64" s="38">
        <v>0</v>
      </c>
      <c r="IQ64" s="38">
        <v>0</v>
      </c>
      <c r="IR64" s="38">
        <v>0</v>
      </c>
      <c r="IS64" s="38">
        <v>0</v>
      </c>
      <c r="IT64" s="38">
        <v>0</v>
      </c>
      <c r="IU64" s="38">
        <v>0</v>
      </c>
      <c r="IV64" s="38">
        <v>0</v>
      </c>
      <c r="IW64" s="38">
        <v>0</v>
      </c>
      <c r="IX64" s="38">
        <v>0</v>
      </c>
      <c r="IY64" s="38">
        <v>0</v>
      </c>
      <c r="IZ64" s="38">
        <v>0</v>
      </c>
      <c r="JA64" s="38">
        <v>0</v>
      </c>
    </row>
    <row r="65" spans="1:261" x14ac:dyDescent="0.2">
      <c r="A65" s="38">
        <v>108804</v>
      </c>
      <c r="B65" s="38">
        <v>27549</v>
      </c>
      <c r="C65" s="38">
        <v>35</v>
      </c>
      <c r="D65" s="38">
        <v>2020</v>
      </c>
      <c r="E65" s="38">
        <v>5393</v>
      </c>
      <c r="F65" s="38">
        <v>0</v>
      </c>
      <c r="G65" s="38">
        <v>408.04500000000002</v>
      </c>
      <c r="H65" s="38">
        <v>378.04500000000002</v>
      </c>
      <c r="I65" s="38">
        <v>378.04500000000002</v>
      </c>
      <c r="J65" s="38">
        <v>408.04500000000002</v>
      </c>
      <c r="K65" s="38">
        <v>0</v>
      </c>
      <c r="L65" s="38">
        <v>6544</v>
      </c>
      <c r="M65" s="38">
        <v>0</v>
      </c>
      <c r="N65" s="38">
        <v>0</v>
      </c>
      <c r="P65" s="38">
        <v>342.495</v>
      </c>
      <c r="Q65" s="38">
        <v>0</v>
      </c>
      <c r="R65" s="38">
        <v>88777</v>
      </c>
      <c r="S65" s="38">
        <v>259.20699999999999</v>
      </c>
      <c r="U65" s="38">
        <v>57545</v>
      </c>
      <c r="V65" s="38">
        <v>79.245000000000005</v>
      </c>
      <c r="W65" s="38">
        <v>51858</v>
      </c>
      <c r="X65" s="38">
        <v>51858</v>
      </c>
      <c r="Z65" s="38">
        <v>0</v>
      </c>
      <c r="AA65" s="38">
        <v>1</v>
      </c>
      <c r="AB65" s="38">
        <v>1</v>
      </c>
      <c r="AC65" s="38">
        <v>0</v>
      </c>
      <c r="AD65" s="38" t="s">
        <v>303</v>
      </c>
      <c r="AE65" s="38">
        <v>0</v>
      </c>
      <c r="AH65" s="38">
        <v>0</v>
      </c>
      <c r="AI65" s="38">
        <v>0</v>
      </c>
      <c r="AJ65" s="38">
        <v>5105</v>
      </c>
      <c r="AK65" s="38">
        <v>1</v>
      </c>
      <c r="AL65" s="38" t="s">
        <v>478</v>
      </c>
      <c r="AM65" s="38">
        <v>0</v>
      </c>
      <c r="AN65" s="38">
        <v>0</v>
      </c>
      <c r="AO65" s="38">
        <v>0</v>
      </c>
      <c r="AP65" s="38">
        <v>0</v>
      </c>
      <c r="AQ65" s="38">
        <v>0</v>
      </c>
      <c r="AR65" s="38">
        <v>0</v>
      </c>
      <c r="AS65" s="38">
        <v>0</v>
      </c>
      <c r="AT65" s="38">
        <v>0</v>
      </c>
      <c r="AU65" s="38">
        <v>0</v>
      </c>
      <c r="AV65" s="38">
        <v>-15967</v>
      </c>
      <c r="AW65" s="38">
        <v>4383625</v>
      </c>
      <c r="AX65" s="38">
        <v>4206537</v>
      </c>
      <c r="AY65" s="38">
        <v>2996657</v>
      </c>
      <c r="AZ65" s="38">
        <v>175723</v>
      </c>
      <c r="BA65" s="38">
        <v>14.667</v>
      </c>
      <c r="BB65" s="38">
        <v>1309</v>
      </c>
      <c r="BC65" s="38">
        <v>1309</v>
      </c>
      <c r="BD65" s="38">
        <v>1.667</v>
      </c>
      <c r="BE65" s="38">
        <v>0</v>
      </c>
      <c r="BF65" s="38">
        <v>3539466</v>
      </c>
      <c r="BG65" s="38">
        <v>0</v>
      </c>
      <c r="BH65" s="38">
        <v>316.16800000000001</v>
      </c>
      <c r="BI65" s="38">
        <v>86946</v>
      </c>
      <c r="BJ65" s="38">
        <v>12</v>
      </c>
      <c r="BK65" s="38">
        <v>0</v>
      </c>
      <c r="BL65" s="38">
        <v>0</v>
      </c>
      <c r="BM65" s="38">
        <v>0</v>
      </c>
      <c r="BN65" s="38">
        <v>0</v>
      </c>
      <c r="BO65" s="38">
        <v>0</v>
      </c>
      <c r="BP65" s="38">
        <v>0</v>
      </c>
      <c r="BQ65" s="38">
        <v>5393</v>
      </c>
      <c r="BR65" s="38">
        <v>1</v>
      </c>
      <c r="BS65" s="38">
        <v>0</v>
      </c>
      <c r="BT65" s="38">
        <v>0</v>
      </c>
      <c r="BU65" s="38">
        <v>0</v>
      </c>
      <c r="BV65" s="38">
        <v>0</v>
      </c>
      <c r="BW65" s="38">
        <v>0</v>
      </c>
      <c r="BX65" s="38">
        <v>0</v>
      </c>
      <c r="BY65" s="38">
        <v>0</v>
      </c>
      <c r="BZ65" s="38">
        <v>0</v>
      </c>
      <c r="CA65" s="38">
        <v>0</v>
      </c>
      <c r="CB65" s="38">
        <v>0</v>
      </c>
      <c r="CC65" s="38">
        <v>0</v>
      </c>
      <c r="CD65" s="38">
        <v>0</v>
      </c>
      <c r="CE65" s="38">
        <v>0</v>
      </c>
      <c r="CF65" s="38">
        <v>0</v>
      </c>
      <c r="CG65" s="38">
        <v>0</v>
      </c>
      <c r="CH65" s="38">
        <v>90142</v>
      </c>
      <c r="CI65" s="38">
        <v>0</v>
      </c>
      <c r="CJ65" s="38">
        <v>4</v>
      </c>
      <c r="CK65" s="38">
        <v>0</v>
      </c>
      <c r="CL65" s="38">
        <v>0</v>
      </c>
      <c r="CN65" s="38">
        <v>0</v>
      </c>
      <c r="CO65" s="38">
        <v>1</v>
      </c>
      <c r="CP65" s="38">
        <v>2.762</v>
      </c>
      <c r="CQ65" s="38">
        <v>11.75</v>
      </c>
      <c r="CR65" s="38">
        <v>342.42500000000001</v>
      </c>
      <c r="CS65" s="38">
        <v>0</v>
      </c>
      <c r="CT65" s="38">
        <v>0</v>
      </c>
      <c r="CU65" s="38">
        <v>0</v>
      </c>
      <c r="CV65" s="38">
        <v>0</v>
      </c>
      <c r="CW65" s="38">
        <v>0</v>
      </c>
      <c r="CX65" s="38">
        <v>0</v>
      </c>
      <c r="CY65" s="38">
        <v>0</v>
      </c>
      <c r="CZ65" s="38">
        <v>0</v>
      </c>
      <c r="DA65" s="38">
        <v>1</v>
      </c>
      <c r="DB65" s="38">
        <v>2473926</v>
      </c>
      <c r="DC65" s="38">
        <v>0</v>
      </c>
      <c r="DD65" s="38">
        <v>0</v>
      </c>
      <c r="DE65" s="38">
        <v>459821</v>
      </c>
      <c r="DF65" s="38">
        <v>503381</v>
      </c>
      <c r="DG65" s="38">
        <v>351.33</v>
      </c>
      <c r="DH65" s="38">
        <v>0</v>
      </c>
      <c r="DI65" s="38">
        <v>43560</v>
      </c>
      <c r="DK65" s="38">
        <v>5393</v>
      </c>
      <c r="DL65" s="38">
        <v>0</v>
      </c>
      <c r="DM65" s="38">
        <v>342970</v>
      </c>
      <c r="DN65" s="38">
        <v>0</v>
      </c>
      <c r="DO65" s="38">
        <v>0</v>
      </c>
      <c r="DP65" s="38">
        <v>0</v>
      </c>
      <c r="DQ65" s="38">
        <v>0</v>
      </c>
      <c r="DR65" s="38">
        <v>0</v>
      </c>
      <c r="DS65" s="38">
        <v>0</v>
      </c>
      <c r="DT65" s="38">
        <v>0</v>
      </c>
      <c r="DU65" s="38">
        <v>0</v>
      </c>
      <c r="DV65" s="38">
        <v>0</v>
      </c>
      <c r="DW65" s="38">
        <v>0</v>
      </c>
      <c r="DX65" s="38">
        <v>0</v>
      </c>
      <c r="DY65" s="38">
        <v>0</v>
      </c>
      <c r="DZ65" s="38">
        <v>0</v>
      </c>
      <c r="EA65" s="38">
        <v>0</v>
      </c>
      <c r="EB65" s="38">
        <v>0</v>
      </c>
      <c r="EC65" s="38">
        <v>46.887999999999998</v>
      </c>
      <c r="ED65" s="38">
        <v>337519</v>
      </c>
      <c r="EE65" s="38">
        <v>0</v>
      </c>
      <c r="EF65" s="38">
        <v>0</v>
      </c>
      <c r="EG65" s="38">
        <v>0</v>
      </c>
      <c r="EH65" s="38">
        <v>5451</v>
      </c>
      <c r="EI65" s="38">
        <v>0</v>
      </c>
      <c r="EJ65" s="38">
        <v>0</v>
      </c>
      <c r="EK65" s="38">
        <v>8.1000000000000003E-2</v>
      </c>
      <c r="EL65" s="38">
        <v>0</v>
      </c>
      <c r="EM65" s="38">
        <v>0</v>
      </c>
      <c r="EN65" s="38">
        <v>0.11799999999999999</v>
      </c>
      <c r="EO65" s="38">
        <v>0</v>
      </c>
      <c r="EP65" s="38">
        <v>0</v>
      </c>
      <c r="EQ65" s="38">
        <v>0.19900000000000001</v>
      </c>
      <c r="ER65" s="38">
        <v>0</v>
      </c>
      <c r="ES65" s="38">
        <v>0.83299999999999996</v>
      </c>
      <c r="ET65" s="38">
        <v>10271</v>
      </c>
      <c r="EU65" s="38">
        <v>175723</v>
      </c>
      <c r="EV65" s="38">
        <v>0</v>
      </c>
      <c r="EW65" s="38">
        <v>0</v>
      </c>
      <c r="EX65" s="38">
        <v>0</v>
      </c>
      <c r="EZ65" s="38">
        <v>3547941</v>
      </c>
      <c r="FA65" s="38">
        <v>0</v>
      </c>
      <c r="FB65" s="38">
        <v>3723664</v>
      </c>
      <c r="FC65" s="38">
        <v>0.97325799999999996</v>
      </c>
      <c r="FD65" s="38">
        <v>0</v>
      </c>
      <c r="FE65" s="38">
        <v>536115</v>
      </c>
      <c r="FF65" s="38">
        <v>122481</v>
      </c>
      <c r="FG65" s="38">
        <v>6.0937999999999999E-2</v>
      </c>
      <c r="FH65" s="38">
        <v>5.5286000000000002E-2</v>
      </c>
      <c r="FI65" s="38">
        <v>0</v>
      </c>
      <c r="FJ65" s="38">
        <v>0</v>
      </c>
      <c r="FK65" s="38">
        <v>693.39200000000005</v>
      </c>
      <c r="FL65" s="38">
        <v>4472402</v>
      </c>
      <c r="FM65" s="38">
        <v>0</v>
      </c>
      <c r="FN65" s="38">
        <v>0</v>
      </c>
      <c r="FO65" s="38">
        <v>0</v>
      </c>
      <c r="FP65" s="38">
        <v>0</v>
      </c>
      <c r="FQ65" s="38">
        <v>0</v>
      </c>
      <c r="FR65" s="38">
        <v>0</v>
      </c>
      <c r="FS65" s="38">
        <v>0</v>
      </c>
      <c r="FT65" s="38">
        <v>0</v>
      </c>
      <c r="FU65" s="38">
        <v>0</v>
      </c>
      <c r="FV65" s="38">
        <v>0</v>
      </c>
      <c r="FW65" s="38">
        <v>0</v>
      </c>
      <c r="FX65" s="38">
        <v>0</v>
      </c>
      <c r="FY65" s="38">
        <v>0</v>
      </c>
      <c r="FZ65" s="38">
        <v>0</v>
      </c>
      <c r="GA65" s="38">
        <v>0</v>
      </c>
      <c r="GB65" s="38">
        <v>263274</v>
      </c>
      <c r="GC65" s="38">
        <v>263274</v>
      </c>
      <c r="GD65" s="38">
        <v>29.800999999999998</v>
      </c>
      <c r="GF65" s="38">
        <v>0</v>
      </c>
      <c r="GG65" s="38">
        <v>0</v>
      </c>
      <c r="GH65" s="38">
        <v>0</v>
      </c>
      <c r="GI65" s="38">
        <v>0</v>
      </c>
      <c r="GJ65" s="38">
        <v>0</v>
      </c>
      <c r="GK65" s="38">
        <v>5153</v>
      </c>
      <c r="GL65" s="38">
        <v>9199</v>
      </c>
      <c r="GM65" s="38">
        <v>0</v>
      </c>
      <c r="GN65" s="38">
        <v>0</v>
      </c>
      <c r="GO65" s="38">
        <v>0</v>
      </c>
      <c r="GP65" s="38">
        <v>4382260</v>
      </c>
      <c r="GQ65" s="38">
        <v>4382260</v>
      </c>
      <c r="GR65" s="38">
        <v>0</v>
      </c>
      <c r="GS65" s="38">
        <v>0</v>
      </c>
      <c r="GT65" s="38">
        <v>0</v>
      </c>
      <c r="HB65" s="38">
        <v>261892303</v>
      </c>
      <c r="HC65" s="38">
        <v>5.0736000000000003E-2</v>
      </c>
      <c r="HD65" s="38">
        <v>79871</v>
      </c>
      <c r="HE65" s="38">
        <v>0</v>
      </c>
      <c r="HF65" s="38">
        <v>0</v>
      </c>
      <c r="HG65" s="38">
        <v>0</v>
      </c>
      <c r="HH65" s="38">
        <v>0</v>
      </c>
      <c r="HI65" s="38">
        <v>0</v>
      </c>
      <c r="HJ65" s="38">
        <v>0</v>
      </c>
      <c r="HK65" s="38">
        <v>0</v>
      </c>
      <c r="HL65" s="38">
        <v>0</v>
      </c>
      <c r="HM65" s="38">
        <v>0</v>
      </c>
      <c r="HN65" s="38">
        <v>0</v>
      </c>
      <c r="HO65" s="38">
        <v>0</v>
      </c>
      <c r="HP65" s="38">
        <v>0</v>
      </c>
      <c r="HQ65" s="38">
        <v>0</v>
      </c>
      <c r="HR65" s="38">
        <v>0</v>
      </c>
      <c r="HS65" s="38">
        <v>0</v>
      </c>
      <c r="HT65" s="38">
        <v>0</v>
      </c>
      <c r="HU65" s="38">
        <v>0</v>
      </c>
      <c r="HV65" s="38">
        <v>0</v>
      </c>
      <c r="HW65" s="38">
        <v>0</v>
      </c>
      <c r="HX65" s="38">
        <v>0</v>
      </c>
      <c r="HY65" s="38">
        <v>0</v>
      </c>
      <c r="HZ65" s="38">
        <v>0</v>
      </c>
      <c r="IA65" s="38">
        <v>0</v>
      </c>
      <c r="IB65" s="38">
        <v>0</v>
      </c>
      <c r="IC65" s="38">
        <v>0</v>
      </c>
      <c r="ID65" s="38">
        <v>0</v>
      </c>
      <c r="IE65" s="38">
        <v>0</v>
      </c>
      <c r="IF65" s="38">
        <v>0</v>
      </c>
      <c r="IG65" s="38">
        <v>0</v>
      </c>
      <c r="IH65" s="38">
        <v>0</v>
      </c>
      <c r="II65" s="38">
        <v>342.42500000000001</v>
      </c>
      <c r="IJ65" s="38">
        <v>0</v>
      </c>
      <c r="IK65" s="38">
        <v>0</v>
      </c>
      <c r="IL65" s="38">
        <v>0</v>
      </c>
      <c r="IM65" s="38">
        <v>0</v>
      </c>
      <c r="IN65" s="38">
        <v>0</v>
      </c>
      <c r="IO65" s="38">
        <v>0</v>
      </c>
      <c r="IP65" s="38">
        <v>0</v>
      </c>
      <c r="IQ65" s="38">
        <v>0</v>
      </c>
      <c r="IR65" s="38">
        <v>0</v>
      </c>
      <c r="IS65" s="38">
        <v>0</v>
      </c>
      <c r="IT65" s="38">
        <v>0</v>
      </c>
      <c r="IU65" s="38">
        <v>0</v>
      </c>
      <c r="IV65" s="38">
        <v>0</v>
      </c>
      <c r="IW65" s="38">
        <v>0</v>
      </c>
      <c r="IX65" s="38">
        <v>0</v>
      </c>
      <c r="IY65" s="38">
        <v>0</v>
      </c>
      <c r="IZ65" s="38">
        <v>0</v>
      </c>
      <c r="JA65" s="38">
        <v>0</v>
      </c>
    </row>
    <row r="66" spans="1:261" x14ac:dyDescent="0.2">
      <c r="A66" s="38">
        <v>212804</v>
      </c>
      <c r="B66" s="38">
        <v>27549</v>
      </c>
      <c r="C66" s="38">
        <v>35</v>
      </c>
      <c r="D66" s="38">
        <v>2020</v>
      </c>
      <c r="E66" s="38">
        <v>5393</v>
      </c>
      <c r="F66" s="38">
        <v>0</v>
      </c>
      <c r="G66" s="38">
        <v>805.03300000000002</v>
      </c>
      <c r="H66" s="38">
        <v>709.56799999999998</v>
      </c>
      <c r="I66" s="38">
        <v>709.56799999999998</v>
      </c>
      <c r="J66" s="38">
        <v>805.03300000000002</v>
      </c>
      <c r="K66" s="38">
        <v>0</v>
      </c>
      <c r="L66" s="38">
        <v>6544</v>
      </c>
      <c r="M66" s="38">
        <v>0</v>
      </c>
      <c r="N66" s="38">
        <v>0</v>
      </c>
      <c r="P66" s="38">
        <v>716.4</v>
      </c>
      <c r="Q66" s="38">
        <v>0</v>
      </c>
      <c r="R66" s="38">
        <v>185696</v>
      </c>
      <c r="S66" s="38">
        <v>259.20699999999999</v>
      </c>
      <c r="U66" s="38">
        <v>120369</v>
      </c>
      <c r="V66" s="38">
        <v>14.882999999999999</v>
      </c>
      <c r="W66" s="38">
        <v>9739</v>
      </c>
      <c r="X66" s="38">
        <v>9739</v>
      </c>
      <c r="Z66" s="38">
        <v>0</v>
      </c>
      <c r="AA66" s="38">
        <v>1</v>
      </c>
      <c r="AB66" s="38">
        <v>1</v>
      </c>
      <c r="AC66" s="38">
        <v>0</v>
      </c>
      <c r="AD66" s="38" t="s">
        <v>303</v>
      </c>
      <c r="AE66" s="38">
        <v>0</v>
      </c>
      <c r="AH66" s="38">
        <v>0</v>
      </c>
      <c r="AI66" s="38">
        <v>0</v>
      </c>
      <c r="AJ66" s="38">
        <v>5105</v>
      </c>
      <c r="AK66" s="38">
        <v>1</v>
      </c>
      <c r="AL66" s="38" t="s">
        <v>480</v>
      </c>
      <c r="AM66" s="38">
        <v>0</v>
      </c>
      <c r="AN66" s="38">
        <v>0</v>
      </c>
      <c r="AO66" s="38">
        <v>0</v>
      </c>
      <c r="AP66" s="38">
        <v>0</v>
      </c>
      <c r="AQ66" s="38">
        <v>0</v>
      </c>
      <c r="AR66" s="38">
        <v>0</v>
      </c>
      <c r="AS66" s="38">
        <v>0</v>
      </c>
      <c r="AT66" s="38">
        <v>0</v>
      </c>
      <c r="AU66" s="38">
        <v>0</v>
      </c>
      <c r="AV66" s="38">
        <v>0</v>
      </c>
      <c r="AW66" s="38">
        <v>7167990</v>
      </c>
      <c r="AX66" s="38">
        <v>6951012</v>
      </c>
      <c r="AY66" s="38">
        <v>4854719</v>
      </c>
      <c r="AZ66" s="38">
        <v>245096</v>
      </c>
      <c r="BA66" s="38">
        <v>0</v>
      </c>
      <c r="BB66" s="38">
        <v>31609</v>
      </c>
      <c r="BC66" s="38">
        <v>31609</v>
      </c>
      <c r="BD66" s="38">
        <v>40.252000000000002</v>
      </c>
      <c r="BE66" s="38">
        <v>0</v>
      </c>
      <c r="BF66" s="38">
        <v>5880859</v>
      </c>
      <c r="BG66" s="38">
        <v>0</v>
      </c>
      <c r="BH66" s="38">
        <v>216</v>
      </c>
      <c r="BI66" s="38">
        <v>59400</v>
      </c>
      <c r="BJ66" s="38">
        <v>12</v>
      </c>
      <c r="BK66" s="38">
        <v>0</v>
      </c>
      <c r="BL66" s="38">
        <v>0</v>
      </c>
      <c r="BM66" s="38">
        <v>0</v>
      </c>
      <c r="BN66" s="38">
        <v>0</v>
      </c>
      <c r="BO66" s="38">
        <v>0</v>
      </c>
      <c r="BP66" s="38">
        <v>0</v>
      </c>
      <c r="BQ66" s="38">
        <v>5393</v>
      </c>
      <c r="BR66" s="38">
        <v>1</v>
      </c>
      <c r="BS66" s="38">
        <v>0</v>
      </c>
      <c r="BT66" s="38">
        <v>0</v>
      </c>
      <c r="BU66" s="38">
        <v>0</v>
      </c>
      <c r="BV66" s="38">
        <v>0</v>
      </c>
      <c r="BW66" s="38">
        <v>0</v>
      </c>
      <c r="BX66" s="38">
        <v>0</v>
      </c>
      <c r="BY66" s="38">
        <v>0</v>
      </c>
      <c r="BZ66" s="38">
        <v>0</v>
      </c>
      <c r="CA66" s="38">
        <v>0</v>
      </c>
      <c r="CB66" s="38">
        <v>0</v>
      </c>
      <c r="CC66" s="38">
        <v>0</v>
      </c>
      <c r="CD66" s="38">
        <v>0</v>
      </c>
      <c r="CE66" s="38">
        <v>0</v>
      </c>
      <c r="CF66" s="38">
        <v>0</v>
      </c>
      <c r="CG66" s="38">
        <v>0</v>
      </c>
      <c r="CH66" s="38">
        <v>157578</v>
      </c>
      <c r="CI66" s="38">
        <v>0</v>
      </c>
      <c r="CJ66" s="38">
        <v>4</v>
      </c>
      <c r="CK66" s="38">
        <v>0</v>
      </c>
      <c r="CL66" s="38">
        <v>0</v>
      </c>
      <c r="CN66" s="38">
        <v>0</v>
      </c>
      <c r="CO66" s="38">
        <v>1</v>
      </c>
      <c r="CP66" s="38">
        <v>0</v>
      </c>
      <c r="CQ66" s="38">
        <v>0</v>
      </c>
      <c r="CR66" s="38">
        <v>713.79200000000003</v>
      </c>
      <c r="CS66" s="38">
        <v>0</v>
      </c>
      <c r="CT66" s="38">
        <v>0</v>
      </c>
      <c r="CU66" s="38">
        <v>0</v>
      </c>
      <c r="CV66" s="38">
        <v>0</v>
      </c>
      <c r="CW66" s="38">
        <v>0</v>
      </c>
      <c r="CX66" s="38">
        <v>0</v>
      </c>
      <c r="CY66" s="38">
        <v>0</v>
      </c>
      <c r="CZ66" s="38">
        <v>0</v>
      </c>
      <c r="DA66" s="38">
        <v>1</v>
      </c>
      <c r="DB66" s="38">
        <v>4643413</v>
      </c>
      <c r="DC66" s="38">
        <v>0</v>
      </c>
      <c r="DD66" s="38">
        <v>0</v>
      </c>
      <c r="DE66" s="38">
        <v>293171</v>
      </c>
      <c r="DF66" s="38">
        <v>293171</v>
      </c>
      <c r="DG66" s="38">
        <v>224</v>
      </c>
      <c r="DH66" s="38">
        <v>0</v>
      </c>
      <c r="DI66" s="38">
        <v>0</v>
      </c>
      <c r="DK66" s="38">
        <v>5393</v>
      </c>
      <c r="DL66" s="38">
        <v>0</v>
      </c>
      <c r="DM66" s="38">
        <v>302987</v>
      </c>
      <c r="DN66" s="38">
        <v>0</v>
      </c>
      <c r="DO66" s="38">
        <v>0</v>
      </c>
      <c r="DP66" s="38">
        <v>0</v>
      </c>
      <c r="DQ66" s="38">
        <v>0</v>
      </c>
      <c r="DR66" s="38">
        <v>0</v>
      </c>
      <c r="DS66" s="38">
        <v>0</v>
      </c>
      <c r="DT66" s="38">
        <v>0</v>
      </c>
      <c r="DU66" s="38">
        <v>0</v>
      </c>
      <c r="DV66" s="38">
        <v>0</v>
      </c>
      <c r="DW66" s="38">
        <v>0</v>
      </c>
      <c r="DX66" s="38">
        <v>0</v>
      </c>
      <c r="DY66" s="38">
        <v>0</v>
      </c>
      <c r="DZ66" s="38">
        <v>0</v>
      </c>
      <c r="EA66" s="38">
        <v>0</v>
      </c>
      <c r="EB66" s="38">
        <v>0</v>
      </c>
      <c r="EC66" s="38">
        <v>14.35</v>
      </c>
      <c r="ED66" s="38">
        <v>103297</v>
      </c>
      <c r="EE66" s="38">
        <v>0</v>
      </c>
      <c r="EF66" s="38">
        <v>0</v>
      </c>
      <c r="EG66" s="38">
        <v>0</v>
      </c>
      <c r="EH66" s="38">
        <v>199690</v>
      </c>
      <c r="EI66" s="38">
        <v>0</v>
      </c>
      <c r="EJ66" s="38">
        <v>0</v>
      </c>
      <c r="EK66" s="38">
        <v>7.9050000000000002</v>
      </c>
      <c r="EL66" s="38">
        <v>0</v>
      </c>
      <c r="EM66" s="38">
        <v>0</v>
      </c>
      <c r="EN66" s="38">
        <v>1.36</v>
      </c>
      <c r="EO66" s="38">
        <v>0</v>
      </c>
      <c r="EP66" s="38">
        <v>0</v>
      </c>
      <c r="EQ66" s="38">
        <v>9.2650000000000006</v>
      </c>
      <c r="ER66" s="38">
        <v>0</v>
      </c>
      <c r="ES66" s="38">
        <v>30.515000000000001</v>
      </c>
      <c r="ET66" s="38">
        <v>0</v>
      </c>
      <c r="EU66" s="38">
        <v>245096</v>
      </c>
      <c r="EV66" s="38">
        <v>0</v>
      </c>
      <c r="EW66" s="38">
        <v>0</v>
      </c>
      <c r="EX66" s="38">
        <v>0</v>
      </c>
      <c r="EZ66" s="38">
        <v>5856748</v>
      </c>
      <c r="FA66" s="38">
        <v>0</v>
      </c>
      <c r="FB66" s="38">
        <v>6101844</v>
      </c>
      <c r="FC66" s="38">
        <v>0.97325799999999996</v>
      </c>
      <c r="FD66" s="38">
        <v>0</v>
      </c>
      <c r="FE66" s="38">
        <v>890761</v>
      </c>
      <c r="FF66" s="38">
        <v>203503</v>
      </c>
      <c r="FG66" s="38">
        <v>6.0937999999999999E-2</v>
      </c>
      <c r="FH66" s="38">
        <v>5.5286000000000002E-2</v>
      </c>
      <c r="FI66" s="38">
        <v>0</v>
      </c>
      <c r="FJ66" s="38">
        <v>0</v>
      </c>
      <c r="FK66" s="38">
        <v>1152.078</v>
      </c>
      <c r="FL66" s="38">
        <v>7353686</v>
      </c>
      <c r="FM66" s="38">
        <v>0</v>
      </c>
      <c r="FN66" s="38">
        <v>0</v>
      </c>
      <c r="FO66" s="38">
        <v>0</v>
      </c>
      <c r="FP66" s="38">
        <v>0</v>
      </c>
      <c r="FQ66" s="38">
        <v>0</v>
      </c>
      <c r="FR66" s="38">
        <v>0</v>
      </c>
      <c r="FS66" s="38">
        <v>0</v>
      </c>
      <c r="FT66" s="38">
        <v>0</v>
      </c>
      <c r="FU66" s="38">
        <v>0</v>
      </c>
      <c r="FV66" s="38">
        <v>0</v>
      </c>
      <c r="FW66" s="38">
        <v>0</v>
      </c>
      <c r="FX66" s="38">
        <v>0</v>
      </c>
      <c r="FY66" s="38">
        <v>0</v>
      </c>
      <c r="FZ66" s="38">
        <v>0</v>
      </c>
      <c r="GA66" s="38">
        <v>0</v>
      </c>
      <c r="GB66" s="38">
        <v>761525</v>
      </c>
      <c r="GC66" s="38">
        <v>761525</v>
      </c>
      <c r="GD66" s="38">
        <v>86.2</v>
      </c>
      <c r="GF66" s="38">
        <v>0</v>
      </c>
      <c r="GG66" s="38">
        <v>0</v>
      </c>
      <c r="GH66" s="38">
        <v>0</v>
      </c>
      <c r="GI66" s="38">
        <v>0</v>
      </c>
      <c r="GJ66" s="38">
        <v>0</v>
      </c>
      <c r="GK66" s="38">
        <v>4971</v>
      </c>
      <c r="GL66" s="38">
        <v>0</v>
      </c>
      <c r="GM66" s="38">
        <v>0</v>
      </c>
      <c r="GN66" s="38">
        <v>0</v>
      </c>
      <c r="GO66" s="38">
        <v>0</v>
      </c>
      <c r="GP66" s="38">
        <v>7196108</v>
      </c>
      <c r="GQ66" s="38">
        <v>7196108</v>
      </c>
      <c r="GR66" s="38">
        <v>0</v>
      </c>
      <c r="GS66" s="38">
        <v>0</v>
      </c>
      <c r="GT66" s="38">
        <v>0</v>
      </c>
      <c r="HB66" s="38">
        <v>261892303</v>
      </c>
      <c r="HC66" s="38">
        <v>5.0736000000000003E-2</v>
      </c>
      <c r="HD66" s="38">
        <v>157578</v>
      </c>
      <c r="HE66" s="38">
        <v>0</v>
      </c>
      <c r="HF66" s="38">
        <v>0</v>
      </c>
      <c r="HG66" s="38">
        <v>0</v>
      </c>
      <c r="HH66" s="38">
        <v>0</v>
      </c>
      <c r="HI66" s="38">
        <v>0</v>
      </c>
      <c r="HJ66" s="38">
        <v>0</v>
      </c>
      <c r="HK66" s="38">
        <v>0</v>
      </c>
      <c r="HL66" s="38">
        <v>0</v>
      </c>
      <c r="HM66" s="38">
        <v>0</v>
      </c>
      <c r="HN66" s="38">
        <v>0</v>
      </c>
      <c r="HO66" s="38">
        <v>0</v>
      </c>
      <c r="HP66" s="38">
        <v>0</v>
      </c>
      <c r="HQ66" s="38">
        <v>0</v>
      </c>
      <c r="HR66" s="38">
        <v>0</v>
      </c>
      <c r="HS66" s="38">
        <v>0</v>
      </c>
      <c r="HT66" s="38">
        <v>0</v>
      </c>
      <c r="HU66" s="38">
        <v>0</v>
      </c>
      <c r="HV66" s="38">
        <v>0</v>
      </c>
      <c r="HW66" s="38">
        <v>0</v>
      </c>
      <c r="HX66" s="38">
        <v>0</v>
      </c>
      <c r="HY66" s="38">
        <v>0</v>
      </c>
      <c r="HZ66" s="38">
        <v>0</v>
      </c>
      <c r="IA66" s="38">
        <v>0</v>
      </c>
      <c r="IB66" s="38">
        <v>0</v>
      </c>
      <c r="IC66" s="38">
        <v>0</v>
      </c>
      <c r="ID66" s="38">
        <v>0</v>
      </c>
      <c r="IE66" s="38">
        <v>0</v>
      </c>
      <c r="IF66" s="38">
        <v>0</v>
      </c>
      <c r="IG66" s="38">
        <v>0</v>
      </c>
      <c r="IH66" s="38">
        <v>25</v>
      </c>
      <c r="II66" s="38">
        <v>0</v>
      </c>
      <c r="IJ66" s="38">
        <v>0</v>
      </c>
      <c r="IK66" s="38">
        <v>0</v>
      </c>
      <c r="IL66" s="38">
        <v>0</v>
      </c>
      <c r="IM66" s="38">
        <v>0</v>
      </c>
      <c r="IN66" s="38">
        <v>0</v>
      </c>
      <c r="IO66" s="38">
        <v>0</v>
      </c>
      <c r="IP66" s="38">
        <v>0</v>
      </c>
      <c r="IQ66" s="38">
        <v>0</v>
      </c>
      <c r="IR66" s="38">
        <v>0</v>
      </c>
      <c r="IS66" s="38">
        <v>0</v>
      </c>
      <c r="IT66" s="38">
        <v>0</v>
      </c>
      <c r="IU66" s="38">
        <v>0</v>
      </c>
      <c r="IV66" s="38">
        <v>0</v>
      </c>
      <c r="IW66" s="38">
        <v>0</v>
      </c>
      <c r="IX66" s="38">
        <v>0</v>
      </c>
      <c r="IY66" s="38">
        <v>0</v>
      </c>
      <c r="IZ66" s="38">
        <v>0</v>
      </c>
      <c r="JA66" s="38">
        <v>0</v>
      </c>
    </row>
    <row r="67" spans="1:261" x14ac:dyDescent="0.2">
      <c r="A67" s="38">
        <v>227804</v>
      </c>
      <c r="B67" s="38">
        <v>27549</v>
      </c>
      <c r="C67" s="38">
        <v>35</v>
      </c>
      <c r="D67" s="38">
        <v>2020</v>
      </c>
      <c r="E67" s="38">
        <v>5393</v>
      </c>
      <c r="F67" s="38">
        <v>0</v>
      </c>
      <c r="G67" s="38">
        <v>976.54499999999996</v>
      </c>
      <c r="H67" s="38">
        <v>919.96299999999997</v>
      </c>
      <c r="I67" s="38">
        <v>919.96299999999997</v>
      </c>
      <c r="J67" s="38">
        <v>976.54499999999996</v>
      </c>
      <c r="K67" s="38">
        <v>0</v>
      </c>
      <c r="L67" s="38">
        <v>6544</v>
      </c>
      <c r="M67" s="38">
        <v>0</v>
      </c>
      <c r="N67" s="38">
        <v>0</v>
      </c>
      <c r="P67" s="38">
        <v>943.572</v>
      </c>
      <c r="Q67" s="38">
        <v>0</v>
      </c>
      <c r="R67" s="38">
        <v>244580</v>
      </c>
      <c r="S67" s="38">
        <v>259.20699999999999</v>
      </c>
      <c r="U67" s="38">
        <v>158537</v>
      </c>
      <c r="V67" s="38">
        <v>199.053</v>
      </c>
      <c r="W67" s="38">
        <v>130260</v>
      </c>
      <c r="X67" s="38">
        <v>130260</v>
      </c>
      <c r="Z67" s="38">
        <v>0</v>
      </c>
      <c r="AA67" s="38">
        <v>1</v>
      </c>
      <c r="AB67" s="38">
        <v>1</v>
      </c>
      <c r="AC67" s="38">
        <v>0</v>
      </c>
      <c r="AD67" s="38" t="s">
        <v>303</v>
      </c>
      <c r="AE67" s="38">
        <v>0</v>
      </c>
      <c r="AH67" s="38">
        <v>0</v>
      </c>
      <c r="AI67" s="38">
        <v>0</v>
      </c>
      <c r="AJ67" s="38">
        <v>5105</v>
      </c>
      <c r="AK67" s="38">
        <v>1</v>
      </c>
      <c r="AL67" s="38" t="s">
        <v>77</v>
      </c>
      <c r="AM67" s="38">
        <v>0</v>
      </c>
      <c r="AN67" s="38">
        <v>0</v>
      </c>
      <c r="AO67" s="38">
        <v>0</v>
      </c>
      <c r="AP67" s="38">
        <v>0</v>
      </c>
      <c r="AQ67" s="38">
        <v>0</v>
      </c>
      <c r="AR67" s="38">
        <v>0</v>
      </c>
      <c r="AS67" s="38">
        <v>0</v>
      </c>
      <c r="AT67" s="38">
        <v>0</v>
      </c>
      <c r="AU67" s="38">
        <v>0</v>
      </c>
      <c r="AV67" s="38">
        <v>0</v>
      </c>
      <c r="AW67" s="38">
        <v>9084053</v>
      </c>
      <c r="AX67" s="38">
        <v>8817438</v>
      </c>
      <c r="AY67" s="38">
        <v>6260448</v>
      </c>
      <c r="AZ67" s="38">
        <v>320045</v>
      </c>
      <c r="BA67" s="38">
        <v>0</v>
      </c>
      <c r="BB67" s="38">
        <v>9423</v>
      </c>
      <c r="BC67" s="38">
        <v>9423</v>
      </c>
      <c r="BD67" s="38">
        <v>12</v>
      </c>
      <c r="BE67" s="38">
        <v>0</v>
      </c>
      <c r="BF67" s="38">
        <v>7467372</v>
      </c>
      <c r="BG67" s="38">
        <v>0</v>
      </c>
      <c r="BH67" s="38">
        <v>274.41800000000001</v>
      </c>
      <c r="BI67" s="38">
        <v>75465</v>
      </c>
      <c r="BJ67" s="38">
        <v>12</v>
      </c>
      <c r="BK67" s="38">
        <v>0</v>
      </c>
      <c r="BL67" s="38">
        <v>0</v>
      </c>
      <c r="BM67" s="38">
        <v>0</v>
      </c>
      <c r="BN67" s="38">
        <v>0</v>
      </c>
      <c r="BO67" s="38">
        <v>0</v>
      </c>
      <c r="BP67" s="38">
        <v>0</v>
      </c>
      <c r="BQ67" s="38">
        <v>5393</v>
      </c>
      <c r="BR67" s="38">
        <v>1</v>
      </c>
      <c r="BS67" s="38">
        <v>0</v>
      </c>
      <c r="BT67" s="38">
        <v>0</v>
      </c>
      <c r="BU67" s="38">
        <v>0</v>
      </c>
      <c r="BV67" s="38">
        <v>0</v>
      </c>
      <c r="BW67" s="38">
        <v>0</v>
      </c>
      <c r="BX67" s="38">
        <v>0</v>
      </c>
      <c r="BY67" s="38">
        <v>0</v>
      </c>
      <c r="BZ67" s="38">
        <v>0</v>
      </c>
      <c r="CA67" s="38">
        <v>0</v>
      </c>
      <c r="CB67" s="38">
        <v>0</v>
      </c>
      <c r="CC67" s="38">
        <v>0</v>
      </c>
      <c r="CD67" s="38">
        <v>0</v>
      </c>
      <c r="CE67" s="38">
        <v>0</v>
      </c>
      <c r="CF67" s="38">
        <v>0</v>
      </c>
      <c r="CG67" s="38">
        <v>0</v>
      </c>
      <c r="CH67" s="38">
        <v>191150</v>
      </c>
      <c r="CI67" s="38">
        <v>0</v>
      </c>
      <c r="CJ67" s="38">
        <v>4</v>
      </c>
      <c r="CK67" s="38">
        <v>0</v>
      </c>
      <c r="CL67" s="38">
        <v>0</v>
      </c>
      <c r="CN67" s="38">
        <v>0</v>
      </c>
      <c r="CO67" s="38">
        <v>1</v>
      </c>
      <c r="CP67" s="38">
        <v>0</v>
      </c>
      <c r="CQ67" s="38">
        <v>0</v>
      </c>
      <c r="CR67" s="38">
        <v>938.91200000000003</v>
      </c>
      <c r="CS67" s="38">
        <v>0</v>
      </c>
      <c r="CT67" s="38">
        <v>0</v>
      </c>
      <c r="CU67" s="38">
        <v>0</v>
      </c>
      <c r="CV67" s="38">
        <v>0</v>
      </c>
      <c r="CW67" s="38">
        <v>0</v>
      </c>
      <c r="CX67" s="38">
        <v>0</v>
      </c>
      <c r="CY67" s="38">
        <v>0</v>
      </c>
      <c r="CZ67" s="38">
        <v>0</v>
      </c>
      <c r="DA67" s="38">
        <v>1</v>
      </c>
      <c r="DB67" s="38">
        <v>6020238</v>
      </c>
      <c r="DC67" s="38">
        <v>0</v>
      </c>
      <c r="DD67" s="38">
        <v>0</v>
      </c>
      <c r="DE67" s="38">
        <v>487306</v>
      </c>
      <c r="DF67" s="38">
        <v>487306</v>
      </c>
      <c r="DG67" s="38">
        <v>372.33</v>
      </c>
      <c r="DH67" s="38">
        <v>0</v>
      </c>
      <c r="DI67" s="38">
        <v>0</v>
      </c>
      <c r="DK67" s="38">
        <v>5393</v>
      </c>
      <c r="DL67" s="38">
        <v>0</v>
      </c>
      <c r="DM67" s="38">
        <v>725658</v>
      </c>
      <c r="DN67" s="38">
        <v>0</v>
      </c>
      <c r="DO67" s="38">
        <v>0</v>
      </c>
      <c r="DP67" s="38">
        <v>0</v>
      </c>
      <c r="DQ67" s="38">
        <v>0</v>
      </c>
      <c r="DR67" s="38">
        <v>0</v>
      </c>
      <c r="DS67" s="38">
        <v>0</v>
      </c>
      <c r="DT67" s="38">
        <v>0</v>
      </c>
      <c r="DU67" s="38">
        <v>0</v>
      </c>
      <c r="DV67" s="38">
        <v>0</v>
      </c>
      <c r="DW67" s="38">
        <v>0</v>
      </c>
      <c r="DX67" s="38">
        <v>0</v>
      </c>
      <c r="DY67" s="38">
        <v>0</v>
      </c>
      <c r="DZ67" s="38">
        <v>0</v>
      </c>
      <c r="EA67" s="38">
        <v>0</v>
      </c>
      <c r="EB67" s="38">
        <v>0</v>
      </c>
      <c r="EC67" s="38">
        <v>36.35</v>
      </c>
      <c r="ED67" s="38">
        <v>261662</v>
      </c>
      <c r="EE67" s="38">
        <v>0</v>
      </c>
      <c r="EF67" s="38">
        <v>0</v>
      </c>
      <c r="EG67" s="38">
        <v>0</v>
      </c>
      <c r="EH67" s="38">
        <v>463996</v>
      </c>
      <c r="EI67" s="38">
        <v>0</v>
      </c>
      <c r="EJ67" s="38">
        <v>0</v>
      </c>
      <c r="EK67" s="38">
        <v>19.209</v>
      </c>
      <c r="EL67" s="38">
        <v>0</v>
      </c>
      <c r="EM67" s="38">
        <v>1.994</v>
      </c>
      <c r="EN67" s="38">
        <v>1.4590000000000001</v>
      </c>
      <c r="EO67" s="38">
        <v>0</v>
      </c>
      <c r="EP67" s="38">
        <v>0</v>
      </c>
      <c r="EQ67" s="38">
        <v>22.661999999999999</v>
      </c>
      <c r="ER67" s="38">
        <v>0</v>
      </c>
      <c r="ES67" s="38">
        <v>70.903999999999996</v>
      </c>
      <c r="ET67" s="38">
        <v>0</v>
      </c>
      <c r="EU67" s="38">
        <v>320045</v>
      </c>
      <c r="EV67" s="38">
        <v>0</v>
      </c>
      <c r="EW67" s="38">
        <v>0</v>
      </c>
      <c r="EX67" s="38">
        <v>0</v>
      </c>
      <c r="EZ67" s="38">
        <v>7427968</v>
      </c>
      <c r="FA67" s="38">
        <v>0</v>
      </c>
      <c r="FB67" s="38">
        <v>7748013</v>
      </c>
      <c r="FC67" s="38">
        <v>0.97325799999999996</v>
      </c>
      <c r="FD67" s="38">
        <v>0</v>
      </c>
      <c r="FE67" s="38">
        <v>1131067</v>
      </c>
      <c r="FF67" s="38">
        <v>258403</v>
      </c>
      <c r="FG67" s="38">
        <v>6.0937999999999999E-2</v>
      </c>
      <c r="FH67" s="38">
        <v>5.5286000000000002E-2</v>
      </c>
      <c r="FI67" s="38">
        <v>0</v>
      </c>
      <c r="FJ67" s="38">
        <v>0</v>
      </c>
      <c r="FK67" s="38">
        <v>1462.8810000000001</v>
      </c>
      <c r="FL67" s="38">
        <v>9328633</v>
      </c>
      <c r="FM67" s="38">
        <v>0</v>
      </c>
      <c r="FN67" s="38">
        <v>0</v>
      </c>
      <c r="FO67" s="38">
        <v>0</v>
      </c>
      <c r="FP67" s="38">
        <v>0</v>
      </c>
      <c r="FQ67" s="38">
        <v>0</v>
      </c>
      <c r="FR67" s="38">
        <v>0</v>
      </c>
      <c r="FS67" s="38">
        <v>0</v>
      </c>
      <c r="FT67" s="38">
        <v>0</v>
      </c>
      <c r="FU67" s="38">
        <v>0</v>
      </c>
      <c r="FV67" s="38">
        <v>0</v>
      </c>
      <c r="FW67" s="38">
        <v>0</v>
      </c>
      <c r="FX67" s="38">
        <v>0</v>
      </c>
      <c r="FY67" s="38">
        <v>0</v>
      </c>
      <c r="FZ67" s="38">
        <v>0</v>
      </c>
      <c r="GA67" s="38">
        <v>0</v>
      </c>
      <c r="GB67" s="38">
        <v>299663</v>
      </c>
      <c r="GC67" s="38">
        <v>299663</v>
      </c>
      <c r="GD67" s="38">
        <v>33.92</v>
      </c>
      <c r="GF67" s="38">
        <v>0</v>
      </c>
      <c r="GG67" s="38">
        <v>0</v>
      </c>
      <c r="GH67" s="38">
        <v>0</v>
      </c>
      <c r="GI67" s="38">
        <v>0</v>
      </c>
      <c r="GJ67" s="38">
        <v>0</v>
      </c>
      <c r="GK67" s="38">
        <v>5205</v>
      </c>
      <c r="GL67" s="38">
        <v>20185</v>
      </c>
      <c r="GM67" s="38">
        <v>0</v>
      </c>
      <c r="GN67" s="38">
        <v>0</v>
      </c>
      <c r="GO67" s="38">
        <v>0</v>
      </c>
      <c r="GP67" s="38">
        <v>9137483</v>
      </c>
      <c r="GQ67" s="38">
        <v>9137483</v>
      </c>
      <c r="GR67" s="38">
        <v>0</v>
      </c>
      <c r="GS67" s="38">
        <v>0</v>
      </c>
      <c r="GT67" s="38">
        <v>0</v>
      </c>
      <c r="HB67" s="38">
        <v>261892303</v>
      </c>
      <c r="HC67" s="38">
        <v>5.0736000000000003E-2</v>
      </c>
      <c r="HD67" s="38">
        <v>191150</v>
      </c>
      <c r="HE67" s="38">
        <v>0</v>
      </c>
      <c r="HF67" s="38">
        <v>0</v>
      </c>
      <c r="HG67" s="38">
        <v>0</v>
      </c>
      <c r="HH67" s="38">
        <v>0</v>
      </c>
      <c r="HI67" s="38">
        <v>0</v>
      </c>
      <c r="HJ67" s="38">
        <v>0</v>
      </c>
      <c r="HK67" s="38">
        <v>0</v>
      </c>
      <c r="HL67" s="38">
        <v>0</v>
      </c>
      <c r="HM67" s="38">
        <v>0</v>
      </c>
      <c r="HN67" s="38">
        <v>0</v>
      </c>
      <c r="HO67" s="38">
        <v>0</v>
      </c>
      <c r="HP67" s="38">
        <v>0</v>
      </c>
      <c r="HQ67" s="38">
        <v>0</v>
      </c>
      <c r="HR67" s="38">
        <v>0</v>
      </c>
      <c r="HS67" s="38">
        <v>0</v>
      </c>
      <c r="HT67" s="38">
        <v>0</v>
      </c>
      <c r="HU67" s="38">
        <v>0</v>
      </c>
      <c r="HV67" s="38">
        <v>0</v>
      </c>
      <c r="HW67" s="38">
        <v>0</v>
      </c>
      <c r="HX67" s="38">
        <v>0</v>
      </c>
      <c r="HY67" s="38">
        <v>0</v>
      </c>
      <c r="HZ67" s="38">
        <v>0</v>
      </c>
      <c r="IA67" s="38">
        <v>0</v>
      </c>
      <c r="IB67" s="38">
        <v>0</v>
      </c>
      <c r="IC67" s="38">
        <v>0</v>
      </c>
      <c r="ID67" s="38">
        <v>0</v>
      </c>
      <c r="IE67" s="38">
        <v>0</v>
      </c>
      <c r="IF67" s="38">
        <v>0</v>
      </c>
      <c r="IG67" s="38">
        <v>0</v>
      </c>
      <c r="IH67" s="38">
        <v>181</v>
      </c>
      <c r="II67" s="38">
        <v>0</v>
      </c>
      <c r="IJ67" s="38">
        <v>0</v>
      </c>
      <c r="IK67" s="38">
        <v>0</v>
      </c>
      <c r="IL67" s="38">
        <v>0</v>
      </c>
      <c r="IM67" s="38">
        <v>0</v>
      </c>
      <c r="IN67" s="38">
        <v>0</v>
      </c>
      <c r="IO67" s="38">
        <v>0</v>
      </c>
      <c r="IP67" s="38">
        <v>0</v>
      </c>
      <c r="IQ67" s="38">
        <v>0</v>
      </c>
      <c r="IR67" s="38">
        <v>0</v>
      </c>
      <c r="IS67" s="38">
        <v>0</v>
      </c>
      <c r="IT67" s="38">
        <v>0</v>
      </c>
      <c r="IU67" s="38">
        <v>0</v>
      </c>
      <c r="IV67" s="38">
        <v>0</v>
      </c>
      <c r="IW67" s="38">
        <v>0</v>
      </c>
      <c r="IX67" s="38">
        <v>0</v>
      </c>
      <c r="IY67" s="38">
        <v>0</v>
      </c>
      <c r="IZ67" s="38">
        <v>0</v>
      </c>
      <c r="JA67" s="38">
        <v>0</v>
      </c>
    </row>
    <row r="68" spans="1:261" x14ac:dyDescent="0.2">
      <c r="A68" s="38">
        <v>15805</v>
      </c>
      <c r="B68" s="38">
        <v>27549</v>
      </c>
      <c r="C68" s="38">
        <v>35</v>
      </c>
      <c r="D68" s="38">
        <v>2020</v>
      </c>
      <c r="E68" s="38">
        <v>5393</v>
      </c>
      <c r="F68" s="38">
        <v>0</v>
      </c>
      <c r="G68" s="38">
        <v>536.59299999999996</v>
      </c>
      <c r="H68" s="38">
        <v>532.32600000000002</v>
      </c>
      <c r="I68" s="38">
        <v>532.32600000000002</v>
      </c>
      <c r="J68" s="38">
        <v>536.59299999999996</v>
      </c>
      <c r="K68" s="38">
        <v>0</v>
      </c>
      <c r="L68" s="38">
        <v>6544</v>
      </c>
      <c r="M68" s="38">
        <v>0</v>
      </c>
      <c r="N68" s="38">
        <v>0</v>
      </c>
      <c r="P68" s="38">
        <v>577.85699999999997</v>
      </c>
      <c r="Q68" s="38">
        <v>0</v>
      </c>
      <c r="R68" s="38">
        <v>149785</v>
      </c>
      <c r="S68" s="38">
        <v>259.20699999999999</v>
      </c>
      <c r="U68" s="38">
        <v>97092</v>
      </c>
      <c r="V68" s="38">
        <v>66.387</v>
      </c>
      <c r="W68" s="38">
        <v>43444</v>
      </c>
      <c r="X68" s="38">
        <v>43444</v>
      </c>
      <c r="Z68" s="38">
        <v>0</v>
      </c>
      <c r="AA68" s="38">
        <v>1</v>
      </c>
      <c r="AB68" s="38">
        <v>1</v>
      </c>
      <c r="AC68" s="38">
        <v>0</v>
      </c>
      <c r="AD68" s="38" t="s">
        <v>303</v>
      </c>
      <c r="AE68" s="38">
        <v>0</v>
      </c>
      <c r="AH68" s="38">
        <v>0</v>
      </c>
      <c r="AI68" s="38">
        <v>0</v>
      </c>
      <c r="AJ68" s="38">
        <v>5105</v>
      </c>
      <c r="AK68" s="38">
        <v>1</v>
      </c>
      <c r="AL68" s="38" t="s">
        <v>471</v>
      </c>
      <c r="AM68" s="38">
        <v>0</v>
      </c>
      <c r="AN68" s="38">
        <v>0</v>
      </c>
      <c r="AO68" s="38">
        <v>0</v>
      </c>
      <c r="AP68" s="38">
        <v>0</v>
      </c>
      <c r="AQ68" s="38">
        <v>0</v>
      </c>
      <c r="AR68" s="38">
        <v>0</v>
      </c>
      <c r="AS68" s="38">
        <v>0</v>
      </c>
      <c r="AT68" s="38">
        <v>0</v>
      </c>
      <c r="AU68" s="38">
        <v>0</v>
      </c>
      <c r="AV68" s="38">
        <v>0</v>
      </c>
      <c r="AW68" s="38">
        <v>5262343</v>
      </c>
      <c r="AX68" s="38">
        <v>5104730</v>
      </c>
      <c r="AY68" s="38">
        <v>3769276</v>
      </c>
      <c r="AZ68" s="38">
        <v>202365</v>
      </c>
      <c r="BA68" s="38">
        <v>0</v>
      </c>
      <c r="BB68" s="38">
        <v>0</v>
      </c>
      <c r="BC68" s="38">
        <v>0</v>
      </c>
      <c r="BD68" s="38">
        <v>0</v>
      </c>
      <c r="BE68" s="38">
        <v>0</v>
      </c>
      <c r="BF68" s="38">
        <v>4327105</v>
      </c>
      <c r="BG68" s="38">
        <v>0</v>
      </c>
      <c r="BH68" s="38">
        <v>191.2</v>
      </c>
      <c r="BI68" s="38">
        <v>52580</v>
      </c>
      <c r="BJ68" s="38">
        <v>12</v>
      </c>
      <c r="BK68" s="38">
        <v>0</v>
      </c>
      <c r="BL68" s="38">
        <v>0</v>
      </c>
      <c r="BM68" s="38">
        <v>0</v>
      </c>
      <c r="BN68" s="38">
        <v>0</v>
      </c>
      <c r="BO68" s="38">
        <v>0</v>
      </c>
      <c r="BP68" s="38">
        <v>0</v>
      </c>
      <c r="BQ68" s="38">
        <v>5393</v>
      </c>
      <c r="BR68" s="38">
        <v>1</v>
      </c>
      <c r="BS68" s="38">
        <v>0</v>
      </c>
      <c r="BT68" s="38">
        <v>0</v>
      </c>
      <c r="BU68" s="38">
        <v>0</v>
      </c>
      <c r="BV68" s="38">
        <v>0</v>
      </c>
      <c r="BW68" s="38">
        <v>0</v>
      </c>
      <c r="BX68" s="38">
        <v>0</v>
      </c>
      <c r="BY68" s="38">
        <v>0</v>
      </c>
      <c r="BZ68" s="38">
        <v>0</v>
      </c>
      <c r="CA68" s="38">
        <v>0</v>
      </c>
      <c r="CB68" s="38">
        <v>0</v>
      </c>
      <c r="CC68" s="38">
        <v>0</v>
      </c>
      <c r="CD68" s="38">
        <v>0</v>
      </c>
      <c r="CE68" s="38">
        <v>0</v>
      </c>
      <c r="CF68" s="38">
        <v>0</v>
      </c>
      <c r="CG68" s="38">
        <v>0</v>
      </c>
      <c r="CH68" s="38">
        <v>105033</v>
      </c>
      <c r="CI68" s="38">
        <v>0</v>
      </c>
      <c r="CJ68" s="38">
        <v>4</v>
      </c>
      <c r="CK68" s="38">
        <v>0</v>
      </c>
      <c r="CL68" s="38">
        <v>0</v>
      </c>
      <c r="CN68" s="38">
        <v>0</v>
      </c>
      <c r="CO68" s="38">
        <v>1</v>
      </c>
      <c r="CP68" s="38">
        <v>0</v>
      </c>
      <c r="CQ68" s="38">
        <v>0</v>
      </c>
      <c r="CR68" s="38">
        <v>573.60299999999995</v>
      </c>
      <c r="CS68" s="38">
        <v>0</v>
      </c>
      <c r="CT68" s="38">
        <v>0</v>
      </c>
      <c r="CU68" s="38">
        <v>0</v>
      </c>
      <c r="CV68" s="38">
        <v>0</v>
      </c>
      <c r="CW68" s="38">
        <v>0</v>
      </c>
      <c r="CX68" s="38">
        <v>0</v>
      </c>
      <c r="CY68" s="38">
        <v>0</v>
      </c>
      <c r="CZ68" s="38">
        <v>0</v>
      </c>
      <c r="DA68" s="38">
        <v>1</v>
      </c>
      <c r="DB68" s="38">
        <v>3483541</v>
      </c>
      <c r="DC68" s="38">
        <v>0</v>
      </c>
      <c r="DD68" s="38">
        <v>0</v>
      </c>
      <c r="DE68" s="38">
        <v>681453</v>
      </c>
      <c r="DF68" s="38">
        <v>681453</v>
      </c>
      <c r="DG68" s="38">
        <v>520.66999999999996</v>
      </c>
      <c r="DH68" s="38">
        <v>0</v>
      </c>
      <c r="DI68" s="38">
        <v>0</v>
      </c>
      <c r="DK68" s="38">
        <v>5393</v>
      </c>
      <c r="DL68" s="38">
        <v>0</v>
      </c>
      <c r="DM68" s="38">
        <v>237560</v>
      </c>
      <c r="DN68" s="38">
        <v>0</v>
      </c>
      <c r="DO68" s="38">
        <v>0</v>
      </c>
      <c r="DP68" s="38">
        <v>0</v>
      </c>
      <c r="DQ68" s="38">
        <v>0</v>
      </c>
      <c r="DR68" s="38">
        <v>0</v>
      </c>
      <c r="DS68" s="38">
        <v>0</v>
      </c>
      <c r="DT68" s="38">
        <v>0</v>
      </c>
      <c r="DU68" s="38">
        <v>0</v>
      </c>
      <c r="DV68" s="38">
        <v>0</v>
      </c>
      <c r="DW68" s="38">
        <v>0</v>
      </c>
      <c r="DX68" s="38">
        <v>0</v>
      </c>
      <c r="DY68" s="38">
        <v>0</v>
      </c>
      <c r="DZ68" s="38">
        <v>0</v>
      </c>
      <c r="EA68" s="38">
        <v>0</v>
      </c>
      <c r="EB68" s="38">
        <v>0</v>
      </c>
      <c r="EC68" s="38">
        <v>20.47</v>
      </c>
      <c r="ED68" s="38">
        <v>147351</v>
      </c>
      <c r="EE68" s="38">
        <v>0</v>
      </c>
      <c r="EF68" s="38">
        <v>0</v>
      </c>
      <c r="EG68" s="38">
        <v>0</v>
      </c>
      <c r="EH68" s="38">
        <v>90209</v>
      </c>
      <c r="EI68" s="38">
        <v>0</v>
      </c>
      <c r="EJ68" s="38">
        <v>0</v>
      </c>
      <c r="EK68" s="38">
        <v>0.42299999999999999</v>
      </c>
      <c r="EL68" s="38">
        <v>0</v>
      </c>
      <c r="EM68" s="38">
        <v>3.3519999999999999</v>
      </c>
      <c r="EN68" s="38">
        <v>0.49199999999999999</v>
      </c>
      <c r="EO68" s="38">
        <v>0</v>
      </c>
      <c r="EP68" s="38">
        <v>0</v>
      </c>
      <c r="EQ68" s="38">
        <v>4.2670000000000003</v>
      </c>
      <c r="ER68" s="38">
        <v>0</v>
      </c>
      <c r="ES68" s="38">
        <v>13.785</v>
      </c>
      <c r="ET68" s="38">
        <v>0</v>
      </c>
      <c r="EU68" s="38">
        <v>202365</v>
      </c>
      <c r="EV68" s="38">
        <v>0</v>
      </c>
      <c r="EW68" s="38">
        <v>0</v>
      </c>
      <c r="EX68" s="38">
        <v>0</v>
      </c>
      <c r="EZ68" s="38">
        <v>4299576</v>
      </c>
      <c r="FA68" s="38">
        <v>0</v>
      </c>
      <c r="FB68" s="38">
        <v>4501941</v>
      </c>
      <c r="FC68" s="38">
        <v>0.97325799999999996</v>
      </c>
      <c r="FD68" s="38">
        <v>0</v>
      </c>
      <c r="FE68" s="38">
        <v>655417</v>
      </c>
      <c r="FF68" s="38">
        <v>149737</v>
      </c>
      <c r="FG68" s="38">
        <v>6.0937999999999999E-2</v>
      </c>
      <c r="FH68" s="38">
        <v>5.5286000000000002E-2</v>
      </c>
      <c r="FI68" s="38">
        <v>0</v>
      </c>
      <c r="FJ68" s="38">
        <v>0</v>
      </c>
      <c r="FK68" s="38">
        <v>847.69299999999998</v>
      </c>
      <c r="FL68" s="38">
        <v>5412128</v>
      </c>
      <c r="FM68" s="38">
        <v>0</v>
      </c>
      <c r="FN68" s="38">
        <v>0</v>
      </c>
      <c r="FO68" s="38">
        <v>3363</v>
      </c>
      <c r="FP68" s="38">
        <v>0</v>
      </c>
      <c r="FQ68" s="38">
        <v>3363</v>
      </c>
      <c r="FR68" s="38">
        <v>3363</v>
      </c>
      <c r="FS68" s="38">
        <v>0</v>
      </c>
      <c r="FT68" s="38">
        <v>0</v>
      </c>
      <c r="FU68" s="38">
        <v>0</v>
      </c>
      <c r="FV68" s="38">
        <v>0</v>
      </c>
      <c r="FW68" s="38">
        <v>0</v>
      </c>
      <c r="FX68" s="38">
        <v>0</v>
      </c>
      <c r="FY68" s="38">
        <v>0</v>
      </c>
      <c r="FZ68" s="38">
        <v>0</v>
      </c>
      <c r="GA68" s="38">
        <v>0</v>
      </c>
      <c r="GB68" s="38">
        <v>0</v>
      </c>
      <c r="GC68" s="38">
        <v>0</v>
      </c>
      <c r="GD68" s="38">
        <v>0</v>
      </c>
      <c r="GF68" s="38">
        <v>0</v>
      </c>
      <c r="GG68" s="38">
        <v>0</v>
      </c>
      <c r="GH68" s="38">
        <v>0</v>
      </c>
      <c r="GI68" s="38">
        <v>0</v>
      </c>
      <c r="GJ68" s="38">
        <v>0</v>
      </c>
      <c r="GK68" s="38">
        <v>4979</v>
      </c>
      <c r="GL68" s="38">
        <v>20520</v>
      </c>
      <c r="GM68" s="38">
        <v>0</v>
      </c>
      <c r="GN68" s="38">
        <v>0</v>
      </c>
      <c r="GO68" s="38">
        <v>0</v>
      </c>
      <c r="GP68" s="38">
        <v>5307095</v>
      </c>
      <c r="GQ68" s="38">
        <v>5307095</v>
      </c>
      <c r="GR68" s="38">
        <v>0</v>
      </c>
      <c r="GS68" s="38">
        <v>0</v>
      </c>
      <c r="GT68" s="38">
        <v>0</v>
      </c>
      <c r="HB68" s="38">
        <v>261892303</v>
      </c>
      <c r="HC68" s="38">
        <v>5.0736000000000003E-2</v>
      </c>
      <c r="HD68" s="38">
        <v>105033</v>
      </c>
      <c r="HE68" s="38">
        <v>0</v>
      </c>
      <c r="HF68" s="38">
        <v>0</v>
      </c>
      <c r="HG68" s="38">
        <v>0</v>
      </c>
      <c r="HH68" s="38">
        <v>0</v>
      </c>
      <c r="HI68" s="38">
        <v>0</v>
      </c>
      <c r="HJ68" s="38">
        <v>0</v>
      </c>
      <c r="HK68" s="38">
        <v>0</v>
      </c>
      <c r="HL68" s="38">
        <v>0</v>
      </c>
      <c r="HM68" s="38">
        <v>0</v>
      </c>
      <c r="HN68" s="38">
        <v>0</v>
      </c>
      <c r="HO68" s="38">
        <v>0</v>
      </c>
      <c r="HP68" s="38">
        <v>0</v>
      </c>
      <c r="HQ68" s="38">
        <v>0</v>
      </c>
      <c r="HR68" s="38">
        <v>0</v>
      </c>
      <c r="HS68" s="38">
        <v>0</v>
      </c>
      <c r="HT68" s="38">
        <v>0</v>
      </c>
      <c r="HU68" s="38">
        <v>0</v>
      </c>
      <c r="HV68" s="38">
        <v>0</v>
      </c>
      <c r="HW68" s="38">
        <v>0</v>
      </c>
      <c r="HX68" s="38">
        <v>0</v>
      </c>
      <c r="HY68" s="38">
        <v>0</v>
      </c>
      <c r="HZ68" s="38">
        <v>0</v>
      </c>
      <c r="IA68" s="38">
        <v>0</v>
      </c>
      <c r="IB68" s="38">
        <v>0</v>
      </c>
      <c r="IC68" s="38">
        <v>0</v>
      </c>
      <c r="ID68" s="38">
        <v>0</v>
      </c>
      <c r="IE68" s="38">
        <v>0</v>
      </c>
      <c r="IF68" s="38">
        <v>0</v>
      </c>
      <c r="IG68" s="38">
        <v>0</v>
      </c>
      <c r="IH68" s="38">
        <v>166</v>
      </c>
      <c r="II68" s="38">
        <v>0</v>
      </c>
      <c r="IJ68" s="38">
        <v>0</v>
      </c>
      <c r="IK68" s="38">
        <v>0</v>
      </c>
      <c r="IL68" s="38">
        <v>0</v>
      </c>
      <c r="IM68" s="38">
        <v>0</v>
      </c>
      <c r="IN68" s="38">
        <v>0</v>
      </c>
      <c r="IO68" s="38">
        <v>0</v>
      </c>
      <c r="IP68" s="38">
        <v>0</v>
      </c>
      <c r="IQ68" s="38">
        <v>0</v>
      </c>
      <c r="IR68" s="38">
        <v>0</v>
      </c>
      <c r="IS68" s="38">
        <v>0</v>
      </c>
      <c r="IT68" s="38">
        <v>0</v>
      </c>
      <c r="IU68" s="38">
        <v>0</v>
      </c>
      <c r="IV68" s="38">
        <v>0</v>
      </c>
      <c r="IW68" s="38">
        <v>0</v>
      </c>
      <c r="IX68" s="38">
        <v>0</v>
      </c>
      <c r="IY68" s="38">
        <v>0</v>
      </c>
      <c r="IZ68" s="38">
        <v>0</v>
      </c>
      <c r="JA68" s="38">
        <v>0</v>
      </c>
    </row>
    <row r="69" spans="1:261" x14ac:dyDescent="0.2">
      <c r="A69" s="38">
        <v>21805</v>
      </c>
      <c r="B69" s="38">
        <v>27549</v>
      </c>
      <c r="C69" s="38">
        <v>35</v>
      </c>
      <c r="D69" s="38">
        <v>2020</v>
      </c>
      <c r="E69" s="38">
        <v>5393</v>
      </c>
      <c r="F69" s="38">
        <v>0</v>
      </c>
      <c r="G69" s="38">
        <v>729.46699999999998</v>
      </c>
      <c r="H69" s="38">
        <v>713.26499999999999</v>
      </c>
      <c r="I69" s="38">
        <v>713.26499999999999</v>
      </c>
      <c r="J69" s="38">
        <v>729.46699999999998</v>
      </c>
      <c r="K69" s="38">
        <v>0</v>
      </c>
      <c r="L69" s="38">
        <v>6544</v>
      </c>
      <c r="M69" s="38">
        <v>0</v>
      </c>
      <c r="N69" s="38">
        <v>0</v>
      </c>
      <c r="P69" s="38">
        <v>647.53</v>
      </c>
      <c r="Q69" s="38">
        <v>0</v>
      </c>
      <c r="R69" s="38">
        <v>167844</v>
      </c>
      <c r="S69" s="38">
        <v>259.20699999999999</v>
      </c>
      <c r="U69" s="38">
        <v>108796</v>
      </c>
      <c r="V69" s="38">
        <v>90.186000000000007</v>
      </c>
      <c r="W69" s="38">
        <v>59018</v>
      </c>
      <c r="X69" s="38">
        <v>59018</v>
      </c>
      <c r="Z69" s="38">
        <v>0</v>
      </c>
      <c r="AA69" s="38">
        <v>1</v>
      </c>
      <c r="AB69" s="38">
        <v>1</v>
      </c>
      <c r="AC69" s="38">
        <v>0</v>
      </c>
      <c r="AD69" s="38" t="s">
        <v>303</v>
      </c>
      <c r="AE69" s="38">
        <v>0</v>
      </c>
      <c r="AH69" s="38">
        <v>0</v>
      </c>
      <c r="AI69" s="38">
        <v>0</v>
      </c>
      <c r="AJ69" s="38">
        <v>5105</v>
      </c>
      <c r="AK69" s="38">
        <v>1</v>
      </c>
      <c r="AL69" s="38" t="s">
        <v>309</v>
      </c>
      <c r="AM69" s="38">
        <v>0</v>
      </c>
      <c r="AN69" s="38">
        <v>0</v>
      </c>
      <c r="AO69" s="38">
        <v>0</v>
      </c>
      <c r="AP69" s="38">
        <v>0</v>
      </c>
      <c r="AQ69" s="38">
        <v>0</v>
      </c>
      <c r="AR69" s="38">
        <v>0</v>
      </c>
      <c r="AS69" s="38">
        <v>0</v>
      </c>
      <c r="AT69" s="38">
        <v>0</v>
      </c>
      <c r="AU69" s="38">
        <v>0</v>
      </c>
      <c r="AV69" s="38">
        <v>0</v>
      </c>
      <c r="AW69" s="38">
        <v>7283152</v>
      </c>
      <c r="AX69" s="38">
        <v>7140365</v>
      </c>
      <c r="AY69" s="38">
        <v>5076267</v>
      </c>
      <c r="AZ69" s="38">
        <v>167844</v>
      </c>
      <c r="BA69" s="38">
        <v>0</v>
      </c>
      <c r="BB69" s="38">
        <v>4450</v>
      </c>
      <c r="BC69" s="38">
        <v>4450</v>
      </c>
      <c r="BD69" s="38">
        <v>5.6669999999999998</v>
      </c>
      <c r="BE69" s="38">
        <v>0</v>
      </c>
      <c r="BF69" s="38">
        <v>5983188</v>
      </c>
      <c r="BG69" s="38">
        <v>0</v>
      </c>
      <c r="BH69" s="38">
        <v>0</v>
      </c>
      <c r="BI69" s="38">
        <v>0</v>
      </c>
      <c r="BJ69" s="38">
        <v>12</v>
      </c>
      <c r="BK69" s="38">
        <v>0</v>
      </c>
      <c r="BL69" s="38">
        <v>0</v>
      </c>
      <c r="BM69" s="38">
        <v>0</v>
      </c>
      <c r="BN69" s="38">
        <v>0</v>
      </c>
      <c r="BO69" s="38">
        <v>0</v>
      </c>
      <c r="BP69" s="38">
        <v>0</v>
      </c>
      <c r="BQ69" s="38">
        <v>5393</v>
      </c>
      <c r="BR69" s="38">
        <v>1</v>
      </c>
      <c r="BS69" s="38">
        <v>0</v>
      </c>
      <c r="BT69" s="38">
        <v>0</v>
      </c>
      <c r="BU69" s="38">
        <v>0</v>
      </c>
      <c r="BV69" s="38">
        <v>0</v>
      </c>
      <c r="BW69" s="38">
        <v>0</v>
      </c>
      <c r="BX69" s="38">
        <v>0</v>
      </c>
      <c r="BY69" s="38">
        <v>0</v>
      </c>
      <c r="BZ69" s="38">
        <v>0</v>
      </c>
      <c r="CA69" s="38">
        <v>0</v>
      </c>
      <c r="CB69" s="38">
        <v>0</v>
      </c>
      <c r="CC69" s="38">
        <v>0</v>
      </c>
      <c r="CD69" s="38">
        <v>0</v>
      </c>
      <c r="CE69" s="38">
        <v>0</v>
      </c>
      <c r="CF69" s="38">
        <v>0</v>
      </c>
      <c r="CG69" s="38">
        <v>0</v>
      </c>
      <c r="CH69" s="38">
        <v>142787</v>
      </c>
      <c r="CI69" s="38">
        <v>0</v>
      </c>
      <c r="CJ69" s="38">
        <v>4</v>
      </c>
      <c r="CK69" s="38">
        <v>0</v>
      </c>
      <c r="CL69" s="38">
        <v>0</v>
      </c>
      <c r="CN69" s="38">
        <v>0</v>
      </c>
      <c r="CO69" s="38">
        <v>1</v>
      </c>
      <c r="CP69" s="38">
        <v>0</v>
      </c>
      <c r="CQ69" s="38">
        <v>0</v>
      </c>
      <c r="CR69" s="38">
        <v>644.125</v>
      </c>
      <c r="CS69" s="38">
        <v>0</v>
      </c>
      <c r="CT69" s="38">
        <v>0</v>
      </c>
      <c r="CU69" s="38">
        <v>0</v>
      </c>
      <c r="CV69" s="38">
        <v>0</v>
      </c>
      <c r="CW69" s="38">
        <v>0</v>
      </c>
      <c r="CX69" s="38">
        <v>0</v>
      </c>
      <c r="CY69" s="38">
        <v>0</v>
      </c>
      <c r="CZ69" s="38">
        <v>0</v>
      </c>
      <c r="DA69" s="38">
        <v>1</v>
      </c>
      <c r="DB69" s="38">
        <v>4667606</v>
      </c>
      <c r="DC69" s="38">
        <v>0</v>
      </c>
      <c r="DD69" s="38">
        <v>0</v>
      </c>
      <c r="DE69" s="38">
        <v>973315</v>
      </c>
      <c r="DF69" s="38">
        <v>973315</v>
      </c>
      <c r="DG69" s="38">
        <v>743.67</v>
      </c>
      <c r="DH69" s="38">
        <v>0</v>
      </c>
      <c r="DI69" s="38">
        <v>0</v>
      </c>
      <c r="DK69" s="38">
        <v>5393</v>
      </c>
      <c r="DL69" s="38">
        <v>0</v>
      </c>
      <c r="DM69" s="38">
        <v>443195</v>
      </c>
      <c r="DN69" s="38">
        <v>0</v>
      </c>
      <c r="DO69" s="38">
        <v>0</v>
      </c>
      <c r="DP69" s="38">
        <v>0</v>
      </c>
      <c r="DQ69" s="38">
        <v>0</v>
      </c>
      <c r="DR69" s="38">
        <v>0</v>
      </c>
      <c r="DS69" s="38">
        <v>0</v>
      </c>
      <c r="DT69" s="38">
        <v>0</v>
      </c>
      <c r="DU69" s="38">
        <v>0</v>
      </c>
      <c r="DV69" s="38">
        <v>0</v>
      </c>
      <c r="DW69" s="38">
        <v>0</v>
      </c>
      <c r="DX69" s="38">
        <v>0</v>
      </c>
      <c r="DY69" s="38">
        <v>0</v>
      </c>
      <c r="DZ69" s="38">
        <v>0</v>
      </c>
      <c r="EA69" s="38">
        <v>0</v>
      </c>
      <c r="EB69" s="38">
        <v>0</v>
      </c>
      <c r="EC69" s="38">
        <v>15.714</v>
      </c>
      <c r="ED69" s="38">
        <v>113116</v>
      </c>
      <c r="EE69" s="38">
        <v>0</v>
      </c>
      <c r="EF69" s="38">
        <v>0</v>
      </c>
      <c r="EG69" s="38">
        <v>0</v>
      </c>
      <c r="EH69" s="38">
        <v>330079</v>
      </c>
      <c r="EI69" s="38">
        <v>0</v>
      </c>
      <c r="EJ69" s="38">
        <v>0</v>
      </c>
      <c r="EK69" s="38">
        <v>14.492000000000001</v>
      </c>
      <c r="EL69" s="38">
        <v>0</v>
      </c>
      <c r="EM69" s="38">
        <v>0.79300000000000004</v>
      </c>
      <c r="EN69" s="38">
        <v>0.91700000000000004</v>
      </c>
      <c r="EO69" s="38">
        <v>0</v>
      </c>
      <c r="EP69" s="38">
        <v>0</v>
      </c>
      <c r="EQ69" s="38">
        <v>16.202000000000002</v>
      </c>
      <c r="ER69" s="38">
        <v>0</v>
      </c>
      <c r="ES69" s="38">
        <v>50.44</v>
      </c>
      <c r="ET69" s="38">
        <v>0</v>
      </c>
      <c r="EU69" s="38">
        <v>167844</v>
      </c>
      <c r="EV69" s="38">
        <v>0</v>
      </c>
      <c r="EW69" s="38">
        <v>0</v>
      </c>
      <c r="EX69" s="38">
        <v>0</v>
      </c>
      <c r="EZ69" s="38">
        <v>6027060</v>
      </c>
      <c r="FA69" s="38">
        <v>0</v>
      </c>
      <c r="FB69" s="38">
        <v>6194904</v>
      </c>
      <c r="FC69" s="38">
        <v>0.97325799999999996</v>
      </c>
      <c r="FD69" s="38">
        <v>0</v>
      </c>
      <c r="FE69" s="38">
        <v>906261</v>
      </c>
      <c r="FF69" s="38">
        <v>207044</v>
      </c>
      <c r="FG69" s="38">
        <v>6.0937999999999999E-2</v>
      </c>
      <c r="FH69" s="38">
        <v>5.5286000000000002E-2</v>
      </c>
      <c r="FI69" s="38">
        <v>0</v>
      </c>
      <c r="FJ69" s="38">
        <v>0</v>
      </c>
      <c r="FK69" s="38">
        <v>1172.125</v>
      </c>
      <c r="FL69" s="38">
        <v>7450996</v>
      </c>
      <c r="FM69" s="38">
        <v>0</v>
      </c>
      <c r="FN69" s="38">
        <v>0</v>
      </c>
      <c r="FO69" s="38">
        <v>47320</v>
      </c>
      <c r="FP69" s="38">
        <v>0</v>
      </c>
      <c r="FQ69" s="38">
        <v>47320</v>
      </c>
      <c r="FR69" s="38">
        <v>47320</v>
      </c>
      <c r="FS69" s="38">
        <v>0</v>
      </c>
      <c r="FT69" s="38">
        <v>0</v>
      </c>
      <c r="FU69" s="38">
        <v>0</v>
      </c>
      <c r="FV69" s="38">
        <v>0</v>
      </c>
      <c r="FW69" s="38">
        <v>0</v>
      </c>
      <c r="FX69" s="38">
        <v>0</v>
      </c>
      <c r="FY69" s="38">
        <v>0</v>
      </c>
      <c r="FZ69" s="38">
        <v>0</v>
      </c>
      <c r="GA69" s="38">
        <v>0</v>
      </c>
      <c r="GB69" s="38">
        <v>0</v>
      </c>
      <c r="GC69" s="38">
        <v>0</v>
      </c>
      <c r="GD69" s="38">
        <v>0</v>
      </c>
      <c r="GF69" s="38">
        <v>0</v>
      </c>
      <c r="GG69" s="38">
        <v>0</v>
      </c>
      <c r="GH69" s="38">
        <v>0</v>
      </c>
      <c r="GI69" s="38">
        <v>0</v>
      </c>
      <c r="GJ69" s="38">
        <v>0</v>
      </c>
      <c r="GK69" s="38">
        <v>4971</v>
      </c>
      <c r="GL69" s="38">
        <v>0</v>
      </c>
      <c r="GM69" s="38">
        <v>0</v>
      </c>
      <c r="GN69" s="38">
        <v>0</v>
      </c>
      <c r="GO69" s="38">
        <v>0</v>
      </c>
      <c r="GP69" s="38">
        <v>7308209</v>
      </c>
      <c r="GQ69" s="38">
        <v>7308209</v>
      </c>
      <c r="GR69" s="38">
        <v>0</v>
      </c>
      <c r="GS69" s="38">
        <v>0</v>
      </c>
      <c r="GT69" s="38">
        <v>0</v>
      </c>
      <c r="HB69" s="38">
        <v>261892303</v>
      </c>
      <c r="HC69" s="38">
        <v>5.0736000000000003E-2</v>
      </c>
      <c r="HD69" s="38">
        <v>142787</v>
      </c>
      <c r="HE69" s="38">
        <v>0</v>
      </c>
      <c r="HF69" s="38">
        <v>0</v>
      </c>
      <c r="HG69" s="38">
        <v>0</v>
      </c>
      <c r="HH69" s="38">
        <v>0</v>
      </c>
      <c r="HI69" s="38">
        <v>0</v>
      </c>
      <c r="HJ69" s="38">
        <v>0</v>
      </c>
      <c r="HK69" s="38">
        <v>0</v>
      </c>
      <c r="HL69" s="38">
        <v>0</v>
      </c>
      <c r="HM69" s="38">
        <v>0</v>
      </c>
      <c r="HN69" s="38">
        <v>0</v>
      </c>
      <c r="HO69" s="38">
        <v>0</v>
      </c>
      <c r="HP69" s="38">
        <v>0</v>
      </c>
      <c r="HQ69" s="38">
        <v>0</v>
      </c>
      <c r="HR69" s="38">
        <v>0</v>
      </c>
      <c r="HS69" s="38">
        <v>0</v>
      </c>
      <c r="HT69" s="38">
        <v>0</v>
      </c>
      <c r="HU69" s="38">
        <v>0</v>
      </c>
      <c r="HV69" s="38">
        <v>0</v>
      </c>
      <c r="HW69" s="38">
        <v>0</v>
      </c>
      <c r="HX69" s="38">
        <v>0</v>
      </c>
      <c r="HY69" s="38">
        <v>0</v>
      </c>
      <c r="HZ69" s="38">
        <v>0</v>
      </c>
      <c r="IA69" s="38">
        <v>0</v>
      </c>
      <c r="IB69" s="38">
        <v>0</v>
      </c>
      <c r="IC69" s="38">
        <v>0</v>
      </c>
      <c r="ID69" s="38">
        <v>0</v>
      </c>
      <c r="IE69" s="38">
        <v>0</v>
      </c>
      <c r="IF69" s="38">
        <v>0</v>
      </c>
      <c r="IG69" s="38">
        <v>0</v>
      </c>
      <c r="IH69" s="38">
        <v>446</v>
      </c>
      <c r="II69" s="38">
        <v>0</v>
      </c>
      <c r="IJ69" s="38">
        <v>0</v>
      </c>
      <c r="IK69" s="38">
        <v>0</v>
      </c>
      <c r="IL69" s="38">
        <v>0</v>
      </c>
      <c r="IM69" s="38">
        <v>0</v>
      </c>
      <c r="IN69" s="38">
        <v>0</v>
      </c>
      <c r="IO69" s="38">
        <v>0</v>
      </c>
      <c r="IP69" s="38">
        <v>0</v>
      </c>
      <c r="IQ69" s="38">
        <v>0</v>
      </c>
      <c r="IR69" s="38">
        <v>0</v>
      </c>
      <c r="IS69" s="38">
        <v>0</v>
      </c>
      <c r="IT69" s="38">
        <v>0</v>
      </c>
      <c r="IU69" s="38">
        <v>0</v>
      </c>
      <c r="IV69" s="38">
        <v>0</v>
      </c>
      <c r="IW69" s="38">
        <v>0</v>
      </c>
      <c r="IX69" s="38">
        <v>0</v>
      </c>
      <c r="IY69" s="38">
        <v>0</v>
      </c>
      <c r="IZ69" s="38">
        <v>0</v>
      </c>
      <c r="JA69" s="38">
        <v>0</v>
      </c>
    </row>
    <row r="70" spans="1:261" x14ac:dyDescent="0.2">
      <c r="A70" s="38">
        <v>57805</v>
      </c>
      <c r="B70" s="38">
        <v>27549</v>
      </c>
      <c r="C70" s="38">
        <v>35</v>
      </c>
      <c r="D70" s="38">
        <v>2020</v>
      </c>
      <c r="E70" s="38">
        <v>5393</v>
      </c>
      <c r="F70" s="38">
        <v>0</v>
      </c>
      <c r="G70" s="38">
        <v>204.483</v>
      </c>
      <c r="H70" s="38">
        <v>198.56200000000001</v>
      </c>
      <c r="I70" s="38">
        <v>198.56200000000001</v>
      </c>
      <c r="J70" s="38">
        <v>204.483</v>
      </c>
      <c r="K70" s="38">
        <v>0</v>
      </c>
      <c r="L70" s="38">
        <v>6544</v>
      </c>
      <c r="M70" s="38">
        <v>0</v>
      </c>
      <c r="N70" s="38">
        <v>0</v>
      </c>
      <c r="P70" s="38">
        <v>206.63300000000001</v>
      </c>
      <c r="Q70" s="38">
        <v>0</v>
      </c>
      <c r="R70" s="38">
        <v>53561</v>
      </c>
      <c r="S70" s="38">
        <v>259.20699999999999</v>
      </c>
      <c r="U70" s="38">
        <v>34718</v>
      </c>
      <c r="V70" s="38">
        <v>78.95</v>
      </c>
      <c r="W70" s="38">
        <v>51665</v>
      </c>
      <c r="X70" s="38">
        <v>51665</v>
      </c>
      <c r="Z70" s="38">
        <v>0</v>
      </c>
      <c r="AA70" s="38">
        <v>1</v>
      </c>
      <c r="AB70" s="38">
        <v>1</v>
      </c>
      <c r="AC70" s="38">
        <v>0</v>
      </c>
      <c r="AD70" s="38" t="s">
        <v>303</v>
      </c>
      <c r="AE70" s="38">
        <v>0</v>
      </c>
      <c r="AH70" s="38">
        <v>0</v>
      </c>
      <c r="AI70" s="38">
        <v>0</v>
      </c>
      <c r="AJ70" s="38">
        <v>5105</v>
      </c>
      <c r="AK70" s="38">
        <v>1</v>
      </c>
      <c r="AL70" s="38" t="s">
        <v>312</v>
      </c>
      <c r="AM70" s="38">
        <v>0</v>
      </c>
      <c r="AN70" s="38">
        <v>0</v>
      </c>
      <c r="AO70" s="38">
        <v>0</v>
      </c>
      <c r="AP70" s="38">
        <v>0</v>
      </c>
      <c r="AQ70" s="38">
        <v>0</v>
      </c>
      <c r="AR70" s="38">
        <v>0</v>
      </c>
      <c r="AS70" s="38">
        <v>0</v>
      </c>
      <c r="AT70" s="38">
        <v>0</v>
      </c>
      <c r="AU70" s="38">
        <v>0</v>
      </c>
      <c r="AV70" s="38">
        <v>0</v>
      </c>
      <c r="AW70" s="38">
        <v>2046140</v>
      </c>
      <c r="AX70" s="38">
        <v>2046140</v>
      </c>
      <c r="AY70" s="38">
        <v>1458204</v>
      </c>
      <c r="AZ70" s="38">
        <v>53561</v>
      </c>
      <c r="BA70" s="38">
        <v>0</v>
      </c>
      <c r="BB70" s="38">
        <v>0</v>
      </c>
      <c r="BC70" s="38">
        <v>0</v>
      </c>
      <c r="BD70" s="38">
        <v>0</v>
      </c>
      <c r="BE70" s="38">
        <v>0</v>
      </c>
      <c r="BF70" s="38">
        <v>1730216</v>
      </c>
      <c r="BG70" s="38">
        <v>0</v>
      </c>
      <c r="BH70" s="38">
        <v>0</v>
      </c>
      <c r="BI70" s="38">
        <v>0</v>
      </c>
      <c r="BJ70" s="38">
        <v>12</v>
      </c>
      <c r="BK70" s="38">
        <v>0</v>
      </c>
      <c r="BL70" s="38">
        <v>0</v>
      </c>
      <c r="BM70" s="38">
        <v>0</v>
      </c>
      <c r="BN70" s="38">
        <v>0</v>
      </c>
      <c r="BO70" s="38">
        <v>0</v>
      </c>
      <c r="BP70" s="38">
        <v>0</v>
      </c>
      <c r="BQ70" s="38">
        <v>5393</v>
      </c>
      <c r="BR70" s="38">
        <v>1</v>
      </c>
      <c r="BS70" s="38">
        <v>0</v>
      </c>
      <c r="BT70" s="38">
        <v>0</v>
      </c>
      <c r="BU70" s="38">
        <v>0</v>
      </c>
      <c r="BV70" s="38">
        <v>0</v>
      </c>
      <c r="BW70" s="38">
        <v>0</v>
      </c>
      <c r="BX70" s="38">
        <v>0</v>
      </c>
      <c r="BY70" s="38">
        <v>0</v>
      </c>
      <c r="BZ70" s="38">
        <v>0</v>
      </c>
      <c r="CA70" s="38">
        <v>0</v>
      </c>
      <c r="CB70" s="38">
        <v>0</v>
      </c>
      <c r="CC70" s="38">
        <v>0</v>
      </c>
      <c r="CD70" s="38">
        <v>0</v>
      </c>
      <c r="CE70" s="38">
        <v>0</v>
      </c>
      <c r="CF70" s="38">
        <v>0</v>
      </c>
      <c r="CG70" s="38">
        <v>0</v>
      </c>
      <c r="CH70" s="38">
        <v>0</v>
      </c>
      <c r="CI70" s="38">
        <v>0</v>
      </c>
      <c r="CJ70" s="38">
        <v>4</v>
      </c>
      <c r="CK70" s="38">
        <v>0</v>
      </c>
      <c r="CL70" s="38">
        <v>0</v>
      </c>
      <c r="CN70" s="38">
        <v>0</v>
      </c>
      <c r="CO70" s="38">
        <v>1</v>
      </c>
      <c r="CP70" s="38">
        <v>0</v>
      </c>
      <c r="CQ70" s="38">
        <v>0</v>
      </c>
      <c r="CR70" s="38">
        <v>210.572</v>
      </c>
      <c r="CS70" s="38">
        <v>0</v>
      </c>
      <c r="CT70" s="38">
        <v>0</v>
      </c>
      <c r="CU70" s="38">
        <v>0</v>
      </c>
      <c r="CV70" s="38">
        <v>0</v>
      </c>
      <c r="CW70" s="38">
        <v>0</v>
      </c>
      <c r="CX70" s="38">
        <v>0</v>
      </c>
      <c r="CY70" s="38">
        <v>0</v>
      </c>
      <c r="CZ70" s="38">
        <v>0</v>
      </c>
      <c r="DA70" s="38">
        <v>1</v>
      </c>
      <c r="DB70" s="38">
        <v>1299390</v>
      </c>
      <c r="DC70" s="38">
        <v>0</v>
      </c>
      <c r="DD70" s="38">
        <v>0</v>
      </c>
      <c r="DE70" s="38">
        <v>299283</v>
      </c>
      <c r="DF70" s="38">
        <v>299283</v>
      </c>
      <c r="DG70" s="38">
        <v>228.67</v>
      </c>
      <c r="DH70" s="38">
        <v>0</v>
      </c>
      <c r="DI70" s="38">
        <v>0</v>
      </c>
      <c r="DK70" s="38">
        <v>5393</v>
      </c>
      <c r="DL70" s="38">
        <v>0</v>
      </c>
      <c r="DM70" s="38">
        <v>127418</v>
      </c>
      <c r="DN70" s="38">
        <v>0</v>
      </c>
      <c r="DO70" s="38">
        <v>0</v>
      </c>
      <c r="DP70" s="38">
        <v>0</v>
      </c>
      <c r="DQ70" s="38">
        <v>0</v>
      </c>
      <c r="DR70" s="38">
        <v>0</v>
      </c>
      <c r="DS70" s="38">
        <v>0</v>
      </c>
      <c r="DT70" s="38">
        <v>0</v>
      </c>
      <c r="DU70" s="38">
        <v>0</v>
      </c>
      <c r="DV70" s="38">
        <v>0</v>
      </c>
      <c r="DW70" s="38">
        <v>0</v>
      </c>
      <c r="DX70" s="38">
        <v>0</v>
      </c>
      <c r="DY70" s="38">
        <v>0</v>
      </c>
      <c r="DZ70" s="38">
        <v>0</v>
      </c>
      <c r="EA70" s="38">
        <v>0</v>
      </c>
      <c r="EB70" s="38">
        <v>0</v>
      </c>
      <c r="EC70" s="38">
        <v>0</v>
      </c>
      <c r="ED70" s="38">
        <v>0</v>
      </c>
      <c r="EE70" s="38">
        <v>0</v>
      </c>
      <c r="EF70" s="38">
        <v>0</v>
      </c>
      <c r="EG70" s="38">
        <v>0</v>
      </c>
      <c r="EH70" s="38">
        <v>127418</v>
      </c>
      <c r="EI70" s="38">
        <v>0</v>
      </c>
      <c r="EJ70" s="38">
        <v>0</v>
      </c>
      <c r="EK70" s="38">
        <v>5.0670000000000002</v>
      </c>
      <c r="EL70" s="38">
        <v>0</v>
      </c>
      <c r="EM70" s="38">
        <v>0</v>
      </c>
      <c r="EN70" s="38">
        <v>0.85399999999999998</v>
      </c>
      <c r="EO70" s="38">
        <v>0</v>
      </c>
      <c r="EP70" s="38">
        <v>0</v>
      </c>
      <c r="EQ70" s="38">
        <v>5.9210000000000003</v>
      </c>
      <c r="ER70" s="38">
        <v>0</v>
      </c>
      <c r="ES70" s="38">
        <v>19.471</v>
      </c>
      <c r="ET70" s="38">
        <v>0</v>
      </c>
      <c r="EU70" s="38">
        <v>53561</v>
      </c>
      <c r="EV70" s="38">
        <v>0</v>
      </c>
      <c r="EW70" s="38">
        <v>0</v>
      </c>
      <c r="EX70" s="38">
        <v>0</v>
      </c>
      <c r="EZ70" s="38">
        <v>1724195</v>
      </c>
      <c r="FA70" s="38">
        <v>0</v>
      </c>
      <c r="FB70" s="38">
        <v>1777756</v>
      </c>
      <c r="FC70" s="38">
        <v>0.97325799999999996</v>
      </c>
      <c r="FD70" s="38">
        <v>0</v>
      </c>
      <c r="FE70" s="38">
        <v>262072</v>
      </c>
      <c r="FF70" s="38">
        <v>59873</v>
      </c>
      <c r="FG70" s="38">
        <v>6.0937999999999999E-2</v>
      </c>
      <c r="FH70" s="38">
        <v>5.5286000000000002E-2</v>
      </c>
      <c r="FI70" s="38">
        <v>0</v>
      </c>
      <c r="FJ70" s="38">
        <v>0</v>
      </c>
      <c r="FK70" s="38">
        <v>338.95499999999998</v>
      </c>
      <c r="FL70" s="38">
        <v>2099701</v>
      </c>
      <c r="FM70" s="38">
        <v>0</v>
      </c>
      <c r="FN70" s="38">
        <v>0</v>
      </c>
      <c r="FO70" s="38">
        <v>0</v>
      </c>
      <c r="FP70" s="38">
        <v>0</v>
      </c>
      <c r="FQ70" s="38">
        <v>0</v>
      </c>
      <c r="FR70" s="38">
        <v>0</v>
      </c>
      <c r="FS70" s="38">
        <v>0</v>
      </c>
      <c r="FT70" s="38">
        <v>0</v>
      </c>
      <c r="FU70" s="38">
        <v>0</v>
      </c>
      <c r="FV70" s="38">
        <v>0</v>
      </c>
      <c r="FW70" s="38">
        <v>0</v>
      </c>
      <c r="FX70" s="38">
        <v>0</v>
      </c>
      <c r="FY70" s="38">
        <v>0</v>
      </c>
      <c r="FZ70" s="38">
        <v>0</v>
      </c>
      <c r="GA70" s="38">
        <v>0</v>
      </c>
      <c r="GB70" s="38">
        <v>0</v>
      </c>
      <c r="GC70" s="38">
        <v>0</v>
      </c>
      <c r="GD70" s="38">
        <v>0</v>
      </c>
      <c r="GF70" s="38">
        <v>0</v>
      </c>
      <c r="GG70" s="38">
        <v>0</v>
      </c>
      <c r="GH70" s="38">
        <v>0</v>
      </c>
      <c r="GI70" s="38">
        <v>0</v>
      </c>
      <c r="GJ70" s="38">
        <v>0</v>
      </c>
      <c r="GK70" s="38">
        <v>5183</v>
      </c>
      <c r="GL70" s="38">
        <v>4467</v>
      </c>
      <c r="GM70" s="38">
        <v>0</v>
      </c>
      <c r="GN70" s="38">
        <v>0</v>
      </c>
      <c r="GO70" s="38">
        <v>0</v>
      </c>
      <c r="GP70" s="38">
        <v>2099701</v>
      </c>
      <c r="GQ70" s="38">
        <v>2099701</v>
      </c>
      <c r="GR70" s="38">
        <v>0</v>
      </c>
      <c r="GS70" s="38">
        <v>0</v>
      </c>
      <c r="GT70" s="38">
        <v>0</v>
      </c>
      <c r="HB70" s="38">
        <v>0</v>
      </c>
      <c r="HC70" s="38">
        <v>0</v>
      </c>
      <c r="HD70" s="38">
        <v>0</v>
      </c>
      <c r="HE70" s="38">
        <v>0</v>
      </c>
      <c r="HF70" s="38">
        <v>0</v>
      </c>
      <c r="HG70" s="38">
        <v>0</v>
      </c>
      <c r="HH70" s="38">
        <v>0</v>
      </c>
      <c r="HI70" s="38">
        <v>0</v>
      </c>
      <c r="HJ70" s="38">
        <v>0</v>
      </c>
      <c r="HK70" s="38">
        <v>0</v>
      </c>
      <c r="HL70" s="38">
        <v>0</v>
      </c>
      <c r="HM70" s="38">
        <v>0</v>
      </c>
      <c r="HN70" s="38">
        <v>0</v>
      </c>
      <c r="HO70" s="38">
        <v>0</v>
      </c>
      <c r="HP70" s="38">
        <v>0</v>
      </c>
      <c r="HQ70" s="38">
        <v>0</v>
      </c>
      <c r="HR70" s="38">
        <v>0</v>
      </c>
      <c r="HS70" s="38">
        <v>0</v>
      </c>
      <c r="HT70" s="38">
        <v>0</v>
      </c>
      <c r="HU70" s="38">
        <v>0</v>
      </c>
      <c r="HV70" s="38">
        <v>0</v>
      </c>
      <c r="HW70" s="38">
        <v>0</v>
      </c>
      <c r="HX70" s="38">
        <v>0</v>
      </c>
      <c r="HY70" s="38">
        <v>0</v>
      </c>
      <c r="HZ70" s="38">
        <v>0</v>
      </c>
      <c r="IA70" s="38">
        <v>0</v>
      </c>
      <c r="IB70" s="38">
        <v>0</v>
      </c>
      <c r="IC70" s="38">
        <v>0</v>
      </c>
      <c r="ID70" s="38">
        <v>0</v>
      </c>
      <c r="IE70" s="38">
        <v>0</v>
      </c>
      <c r="IF70" s="38">
        <v>0</v>
      </c>
      <c r="IG70" s="38">
        <v>0</v>
      </c>
      <c r="IH70" s="38">
        <v>170</v>
      </c>
      <c r="II70" s="38">
        <v>0</v>
      </c>
      <c r="IJ70" s="38">
        <v>0</v>
      </c>
      <c r="IK70" s="38">
        <v>0</v>
      </c>
      <c r="IL70" s="38">
        <v>0</v>
      </c>
      <c r="IM70" s="38">
        <v>0</v>
      </c>
      <c r="IN70" s="38">
        <v>0</v>
      </c>
      <c r="IO70" s="38">
        <v>0</v>
      </c>
      <c r="IP70" s="38">
        <v>0</v>
      </c>
      <c r="IQ70" s="38">
        <v>0</v>
      </c>
      <c r="IR70" s="38">
        <v>0</v>
      </c>
      <c r="IS70" s="38">
        <v>0</v>
      </c>
      <c r="IT70" s="38">
        <v>0</v>
      </c>
      <c r="IU70" s="38">
        <v>0</v>
      </c>
      <c r="IV70" s="38">
        <v>0</v>
      </c>
      <c r="IW70" s="38">
        <v>0</v>
      </c>
      <c r="IX70" s="38">
        <v>0</v>
      </c>
      <c r="IY70" s="38">
        <v>0</v>
      </c>
      <c r="IZ70" s="38">
        <v>0</v>
      </c>
      <c r="JA70" s="38">
        <v>0</v>
      </c>
    </row>
    <row r="71" spans="1:261" x14ac:dyDescent="0.2">
      <c r="A71" s="38">
        <v>61805</v>
      </c>
      <c r="B71" s="38">
        <v>27549</v>
      </c>
      <c r="C71" s="38">
        <v>35</v>
      </c>
      <c r="D71" s="38">
        <v>2020</v>
      </c>
      <c r="E71" s="38">
        <v>5393</v>
      </c>
      <c r="F71" s="38">
        <v>0</v>
      </c>
      <c r="G71" s="38">
        <v>563.51800000000003</v>
      </c>
      <c r="H71" s="38">
        <v>548.55799999999999</v>
      </c>
      <c r="I71" s="38">
        <v>548.55799999999999</v>
      </c>
      <c r="J71" s="38">
        <v>563.51800000000003</v>
      </c>
      <c r="K71" s="38">
        <v>0</v>
      </c>
      <c r="L71" s="38">
        <v>6544</v>
      </c>
      <c r="M71" s="38">
        <v>0</v>
      </c>
      <c r="N71" s="38">
        <v>0</v>
      </c>
      <c r="P71" s="38">
        <v>579.39300000000003</v>
      </c>
      <c r="Q71" s="38">
        <v>0</v>
      </c>
      <c r="R71" s="38">
        <v>150183</v>
      </c>
      <c r="S71" s="38">
        <v>259.20699999999999</v>
      </c>
      <c r="U71" s="38">
        <v>97350</v>
      </c>
      <c r="V71" s="38">
        <v>25.84</v>
      </c>
      <c r="W71" s="38">
        <v>16910</v>
      </c>
      <c r="X71" s="38">
        <v>16910</v>
      </c>
      <c r="Z71" s="38">
        <v>0</v>
      </c>
      <c r="AA71" s="38">
        <v>1</v>
      </c>
      <c r="AB71" s="38">
        <v>1</v>
      </c>
      <c r="AC71" s="38">
        <v>0</v>
      </c>
      <c r="AD71" s="38" t="s">
        <v>303</v>
      </c>
      <c r="AE71" s="38">
        <v>0</v>
      </c>
      <c r="AH71" s="38">
        <v>0</v>
      </c>
      <c r="AI71" s="38">
        <v>0</v>
      </c>
      <c r="AJ71" s="38">
        <v>5105</v>
      </c>
      <c r="AK71" s="38">
        <v>1</v>
      </c>
      <c r="AL71" s="38" t="s">
        <v>377</v>
      </c>
      <c r="AM71" s="38">
        <v>0</v>
      </c>
      <c r="AN71" s="38">
        <v>0</v>
      </c>
      <c r="AO71" s="38">
        <v>0</v>
      </c>
      <c r="AP71" s="38">
        <v>0</v>
      </c>
      <c r="AQ71" s="38">
        <v>0</v>
      </c>
      <c r="AR71" s="38">
        <v>0</v>
      </c>
      <c r="AS71" s="38">
        <v>0</v>
      </c>
      <c r="AT71" s="38">
        <v>0</v>
      </c>
      <c r="AU71" s="38">
        <v>0</v>
      </c>
      <c r="AV71" s="38">
        <v>0</v>
      </c>
      <c r="AW71" s="38">
        <v>4721007</v>
      </c>
      <c r="AX71" s="38">
        <v>4602742</v>
      </c>
      <c r="AY71" s="38">
        <v>3266798</v>
      </c>
      <c r="AZ71" s="38">
        <v>158144</v>
      </c>
      <c r="BA71" s="38">
        <v>0</v>
      </c>
      <c r="BB71" s="38">
        <v>22126</v>
      </c>
      <c r="BC71" s="38">
        <v>22126</v>
      </c>
      <c r="BD71" s="38">
        <v>28.175999999999998</v>
      </c>
      <c r="BE71" s="38">
        <v>0</v>
      </c>
      <c r="BF71" s="38">
        <v>3916551</v>
      </c>
      <c r="BG71" s="38">
        <v>0</v>
      </c>
      <c r="BH71" s="38">
        <v>28.95</v>
      </c>
      <c r="BI71" s="38">
        <v>7961</v>
      </c>
      <c r="BJ71" s="38">
        <v>12</v>
      </c>
      <c r="BK71" s="38">
        <v>0</v>
      </c>
      <c r="BL71" s="38">
        <v>0</v>
      </c>
      <c r="BM71" s="38">
        <v>0</v>
      </c>
      <c r="BN71" s="38">
        <v>0</v>
      </c>
      <c r="BO71" s="38">
        <v>0</v>
      </c>
      <c r="BP71" s="38">
        <v>0</v>
      </c>
      <c r="BQ71" s="38">
        <v>5393</v>
      </c>
      <c r="BR71" s="38">
        <v>1</v>
      </c>
      <c r="BS71" s="38">
        <v>0</v>
      </c>
      <c r="BT71" s="38">
        <v>0</v>
      </c>
      <c r="BU71" s="38">
        <v>0</v>
      </c>
      <c r="BV71" s="38">
        <v>0</v>
      </c>
      <c r="BW71" s="38">
        <v>0</v>
      </c>
      <c r="BX71" s="38">
        <v>0</v>
      </c>
      <c r="BY71" s="38">
        <v>0</v>
      </c>
      <c r="BZ71" s="38">
        <v>0</v>
      </c>
      <c r="CA71" s="38">
        <v>0</v>
      </c>
      <c r="CB71" s="38">
        <v>0</v>
      </c>
      <c r="CC71" s="38">
        <v>0</v>
      </c>
      <c r="CD71" s="38">
        <v>0</v>
      </c>
      <c r="CE71" s="38">
        <v>0</v>
      </c>
      <c r="CF71" s="38">
        <v>0</v>
      </c>
      <c r="CG71" s="38">
        <v>0</v>
      </c>
      <c r="CH71" s="38">
        <v>110304</v>
      </c>
      <c r="CI71" s="38">
        <v>0</v>
      </c>
      <c r="CJ71" s="38">
        <v>4</v>
      </c>
      <c r="CK71" s="38">
        <v>0</v>
      </c>
      <c r="CL71" s="38">
        <v>0</v>
      </c>
      <c r="CN71" s="38">
        <v>0</v>
      </c>
      <c r="CO71" s="38">
        <v>1</v>
      </c>
      <c r="CP71" s="38">
        <v>0</v>
      </c>
      <c r="CQ71" s="38">
        <v>0</v>
      </c>
      <c r="CR71" s="38">
        <v>577.67700000000002</v>
      </c>
      <c r="CS71" s="38">
        <v>0</v>
      </c>
      <c r="CT71" s="38">
        <v>0</v>
      </c>
      <c r="CU71" s="38">
        <v>0</v>
      </c>
      <c r="CV71" s="38">
        <v>0</v>
      </c>
      <c r="CW71" s="38">
        <v>0</v>
      </c>
      <c r="CX71" s="38">
        <v>0</v>
      </c>
      <c r="CY71" s="38">
        <v>0</v>
      </c>
      <c r="CZ71" s="38">
        <v>0</v>
      </c>
      <c r="DA71" s="38">
        <v>1</v>
      </c>
      <c r="DB71" s="38">
        <v>3589764</v>
      </c>
      <c r="DC71" s="38">
        <v>0</v>
      </c>
      <c r="DD71" s="38">
        <v>0</v>
      </c>
      <c r="DE71" s="38">
        <v>0</v>
      </c>
      <c r="DF71" s="38">
        <v>0</v>
      </c>
      <c r="DG71" s="38">
        <v>0</v>
      </c>
      <c r="DH71" s="38">
        <v>0</v>
      </c>
      <c r="DI71" s="38">
        <v>0</v>
      </c>
      <c r="DK71" s="38">
        <v>5393</v>
      </c>
      <c r="DL71" s="38">
        <v>0</v>
      </c>
      <c r="DM71" s="38">
        <v>395364</v>
      </c>
      <c r="DN71" s="38">
        <v>0</v>
      </c>
      <c r="DO71" s="38">
        <v>0</v>
      </c>
      <c r="DP71" s="38">
        <v>0</v>
      </c>
      <c r="DQ71" s="38">
        <v>0</v>
      </c>
      <c r="DR71" s="38">
        <v>0</v>
      </c>
      <c r="DS71" s="38">
        <v>0</v>
      </c>
      <c r="DT71" s="38">
        <v>0</v>
      </c>
      <c r="DU71" s="38">
        <v>0</v>
      </c>
      <c r="DV71" s="38">
        <v>0</v>
      </c>
      <c r="DW71" s="38">
        <v>0</v>
      </c>
      <c r="DX71" s="38">
        <v>0</v>
      </c>
      <c r="DY71" s="38">
        <v>0</v>
      </c>
      <c r="DZ71" s="38">
        <v>0</v>
      </c>
      <c r="EA71" s="38">
        <v>0</v>
      </c>
      <c r="EB71" s="38">
        <v>0</v>
      </c>
      <c r="EC71" s="38">
        <v>13.022</v>
      </c>
      <c r="ED71" s="38">
        <v>93738</v>
      </c>
      <c r="EE71" s="38">
        <v>0</v>
      </c>
      <c r="EF71" s="38">
        <v>0</v>
      </c>
      <c r="EG71" s="38">
        <v>0</v>
      </c>
      <c r="EH71" s="38">
        <v>301626</v>
      </c>
      <c r="EI71" s="38">
        <v>0</v>
      </c>
      <c r="EJ71" s="38">
        <v>0</v>
      </c>
      <c r="EK71" s="38">
        <v>14.353999999999999</v>
      </c>
      <c r="EL71" s="38">
        <v>0</v>
      </c>
      <c r="EM71" s="38">
        <v>0</v>
      </c>
      <c r="EN71" s="38">
        <v>0.60599999999999998</v>
      </c>
      <c r="EO71" s="38">
        <v>0</v>
      </c>
      <c r="EP71" s="38">
        <v>0</v>
      </c>
      <c r="EQ71" s="38">
        <v>14.96</v>
      </c>
      <c r="ER71" s="38">
        <v>0</v>
      </c>
      <c r="ES71" s="38">
        <v>46.091999999999999</v>
      </c>
      <c r="ET71" s="38">
        <v>0</v>
      </c>
      <c r="EU71" s="38">
        <v>158144</v>
      </c>
      <c r="EV71" s="38">
        <v>0</v>
      </c>
      <c r="EW71" s="38">
        <v>0</v>
      </c>
      <c r="EX71" s="38">
        <v>0</v>
      </c>
      <c r="EZ71" s="38">
        <v>3873981</v>
      </c>
      <c r="FA71" s="38">
        <v>0</v>
      </c>
      <c r="FB71" s="38">
        <v>4032125</v>
      </c>
      <c r="FC71" s="38">
        <v>0.97325799999999996</v>
      </c>
      <c r="FD71" s="38">
        <v>0</v>
      </c>
      <c r="FE71" s="38">
        <v>593231</v>
      </c>
      <c r="FF71" s="38">
        <v>135530</v>
      </c>
      <c r="FG71" s="38">
        <v>6.0937999999999999E-2</v>
      </c>
      <c r="FH71" s="38">
        <v>5.5286000000000002E-2</v>
      </c>
      <c r="FI71" s="38">
        <v>0</v>
      </c>
      <c r="FJ71" s="38">
        <v>0</v>
      </c>
      <c r="FK71" s="38">
        <v>767.26400000000001</v>
      </c>
      <c r="FL71" s="38">
        <v>4871190</v>
      </c>
      <c r="FM71" s="38">
        <v>0</v>
      </c>
      <c r="FN71" s="38">
        <v>0</v>
      </c>
      <c r="FO71" s="38">
        <v>0</v>
      </c>
      <c r="FP71" s="38">
        <v>0</v>
      </c>
      <c r="FQ71" s="38">
        <v>0</v>
      </c>
      <c r="FR71" s="38">
        <v>0</v>
      </c>
      <c r="FS71" s="38">
        <v>0</v>
      </c>
      <c r="FT71" s="38">
        <v>0</v>
      </c>
      <c r="FU71" s="38">
        <v>0</v>
      </c>
      <c r="FV71" s="38">
        <v>0</v>
      </c>
      <c r="FW71" s="38">
        <v>0</v>
      </c>
      <c r="FX71" s="38">
        <v>0</v>
      </c>
      <c r="FY71" s="38">
        <v>0</v>
      </c>
      <c r="FZ71" s="38">
        <v>0</v>
      </c>
      <c r="GA71" s="38">
        <v>0</v>
      </c>
      <c r="GB71" s="38">
        <v>0</v>
      </c>
      <c r="GC71" s="38">
        <v>0</v>
      </c>
      <c r="GD71" s="38">
        <v>0</v>
      </c>
      <c r="GF71" s="38">
        <v>0</v>
      </c>
      <c r="GG71" s="38">
        <v>0</v>
      </c>
      <c r="GH71" s="38">
        <v>0</v>
      </c>
      <c r="GI71" s="38">
        <v>0</v>
      </c>
      <c r="GJ71" s="38">
        <v>0</v>
      </c>
      <c r="GK71" s="38">
        <v>0</v>
      </c>
      <c r="GL71" s="38">
        <v>0</v>
      </c>
      <c r="GM71" s="38">
        <v>0</v>
      </c>
      <c r="GN71" s="38">
        <v>0</v>
      </c>
      <c r="GO71" s="38">
        <v>0</v>
      </c>
      <c r="GP71" s="38">
        <v>4760886</v>
      </c>
      <c r="GQ71" s="38">
        <v>4760886</v>
      </c>
      <c r="GR71" s="38">
        <v>0</v>
      </c>
      <c r="GS71" s="38">
        <v>0</v>
      </c>
      <c r="GT71" s="38">
        <v>0</v>
      </c>
      <c r="HB71" s="38">
        <v>261892303</v>
      </c>
      <c r="HC71" s="38">
        <v>5.0736000000000003E-2</v>
      </c>
      <c r="HD71" s="38">
        <v>110304</v>
      </c>
      <c r="HE71" s="38">
        <v>0</v>
      </c>
      <c r="HF71" s="38">
        <v>0</v>
      </c>
      <c r="HG71" s="38">
        <v>0</v>
      </c>
      <c r="HH71" s="38">
        <v>0</v>
      </c>
      <c r="HI71" s="38">
        <v>0</v>
      </c>
      <c r="HJ71" s="38">
        <v>0</v>
      </c>
      <c r="HK71" s="38">
        <v>0</v>
      </c>
      <c r="HL71" s="38">
        <v>0</v>
      </c>
      <c r="HM71" s="38">
        <v>0</v>
      </c>
      <c r="HN71" s="38">
        <v>0</v>
      </c>
      <c r="HO71" s="38">
        <v>0</v>
      </c>
      <c r="HP71" s="38">
        <v>0</v>
      </c>
      <c r="HQ71" s="38">
        <v>0</v>
      </c>
      <c r="HR71" s="38">
        <v>0</v>
      </c>
      <c r="HS71" s="38">
        <v>0</v>
      </c>
      <c r="HT71" s="38">
        <v>0</v>
      </c>
      <c r="HU71" s="38">
        <v>0</v>
      </c>
      <c r="HV71" s="38">
        <v>0</v>
      </c>
      <c r="HW71" s="38">
        <v>0</v>
      </c>
      <c r="HX71" s="38">
        <v>0</v>
      </c>
      <c r="HY71" s="38">
        <v>0</v>
      </c>
      <c r="HZ71" s="38">
        <v>0</v>
      </c>
      <c r="IA71" s="38">
        <v>0</v>
      </c>
      <c r="IB71" s="38">
        <v>0</v>
      </c>
      <c r="IC71" s="38">
        <v>0</v>
      </c>
      <c r="ID71" s="38">
        <v>0</v>
      </c>
      <c r="IE71" s="38">
        <v>0</v>
      </c>
      <c r="IF71" s="38">
        <v>0</v>
      </c>
      <c r="IG71" s="38">
        <v>0</v>
      </c>
      <c r="IH71" s="38">
        <v>22</v>
      </c>
      <c r="II71" s="38">
        <v>0</v>
      </c>
      <c r="IJ71" s="38">
        <v>0</v>
      </c>
      <c r="IK71" s="38">
        <v>0</v>
      </c>
      <c r="IL71" s="38">
        <v>0</v>
      </c>
      <c r="IM71" s="38">
        <v>0</v>
      </c>
      <c r="IN71" s="38">
        <v>0</v>
      </c>
      <c r="IO71" s="38">
        <v>0</v>
      </c>
      <c r="IP71" s="38">
        <v>0</v>
      </c>
      <c r="IQ71" s="38">
        <v>0</v>
      </c>
      <c r="IR71" s="38">
        <v>0</v>
      </c>
      <c r="IS71" s="38">
        <v>0</v>
      </c>
      <c r="IT71" s="38">
        <v>0</v>
      </c>
      <c r="IU71" s="38">
        <v>0</v>
      </c>
      <c r="IV71" s="38">
        <v>0</v>
      </c>
      <c r="IW71" s="38">
        <v>0</v>
      </c>
      <c r="IX71" s="38">
        <v>0</v>
      </c>
      <c r="IY71" s="38">
        <v>0</v>
      </c>
      <c r="IZ71" s="38">
        <v>0</v>
      </c>
      <c r="JA71" s="38">
        <v>0</v>
      </c>
    </row>
    <row r="72" spans="1:261" x14ac:dyDescent="0.2">
      <c r="A72" s="38">
        <v>123805</v>
      </c>
      <c r="B72" s="38">
        <v>27549</v>
      </c>
      <c r="C72" s="38">
        <v>35</v>
      </c>
      <c r="D72" s="38">
        <v>2020</v>
      </c>
      <c r="E72" s="38">
        <v>5393</v>
      </c>
      <c r="F72" s="38">
        <v>0</v>
      </c>
      <c r="G72" s="38">
        <v>429.07799999999997</v>
      </c>
      <c r="H72" s="38">
        <v>424.68700000000001</v>
      </c>
      <c r="I72" s="38">
        <v>424.68700000000001</v>
      </c>
      <c r="J72" s="38">
        <v>429.07799999999997</v>
      </c>
      <c r="K72" s="38">
        <v>0</v>
      </c>
      <c r="L72" s="38">
        <v>6544</v>
      </c>
      <c r="M72" s="38">
        <v>0</v>
      </c>
      <c r="N72" s="38">
        <v>0</v>
      </c>
      <c r="P72" s="38">
        <v>409.27499999999998</v>
      </c>
      <c r="Q72" s="38">
        <v>0</v>
      </c>
      <c r="R72" s="38">
        <v>106087</v>
      </c>
      <c r="S72" s="38">
        <v>259.20699999999999</v>
      </c>
      <c r="U72" s="38">
        <v>68765</v>
      </c>
      <c r="V72" s="38">
        <v>243.858</v>
      </c>
      <c r="W72" s="38">
        <v>159581</v>
      </c>
      <c r="X72" s="38">
        <v>159581</v>
      </c>
      <c r="Z72" s="38">
        <v>0</v>
      </c>
      <c r="AA72" s="38">
        <v>1</v>
      </c>
      <c r="AB72" s="38">
        <v>1</v>
      </c>
      <c r="AC72" s="38">
        <v>0</v>
      </c>
      <c r="AD72" s="38" t="s">
        <v>303</v>
      </c>
      <c r="AE72" s="38">
        <v>0</v>
      </c>
      <c r="AH72" s="38">
        <v>0</v>
      </c>
      <c r="AI72" s="38">
        <v>0</v>
      </c>
      <c r="AJ72" s="38">
        <v>5105</v>
      </c>
      <c r="AK72" s="38">
        <v>1</v>
      </c>
      <c r="AL72" s="38" t="s">
        <v>4</v>
      </c>
      <c r="AM72" s="38">
        <v>0</v>
      </c>
      <c r="AN72" s="38">
        <v>0</v>
      </c>
      <c r="AO72" s="38">
        <v>0</v>
      </c>
      <c r="AP72" s="38">
        <v>0</v>
      </c>
      <c r="AQ72" s="38">
        <v>0</v>
      </c>
      <c r="AR72" s="38">
        <v>0</v>
      </c>
      <c r="AS72" s="38">
        <v>0</v>
      </c>
      <c r="AT72" s="38">
        <v>0</v>
      </c>
      <c r="AU72" s="38">
        <v>0</v>
      </c>
      <c r="AV72" s="38">
        <v>0</v>
      </c>
      <c r="AW72" s="38">
        <v>4423935</v>
      </c>
      <c r="AX72" s="38">
        <v>4339447</v>
      </c>
      <c r="AY72" s="38">
        <v>3134076</v>
      </c>
      <c r="AZ72" s="38">
        <v>106087</v>
      </c>
      <c r="BA72" s="38">
        <v>1</v>
      </c>
      <c r="BB72" s="38">
        <v>12303</v>
      </c>
      <c r="BC72" s="38">
        <v>12303</v>
      </c>
      <c r="BD72" s="38">
        <v>15.667</v>
      </c>
      <c r="BE72" s="38">
        <v>0</v>
      </c>
      <c r="BF72" s="38">
        <v>3663252</v>
      </c>
      <c r="BG72" s="38">
        <v>0</v>
      </c>
      <c r="BH72" s="38">
        <v>0</v>
      </c>
      <c r="BI72" s="38">
        <v>0</v>
      </c>
      <c r="BJ72" s="38">
        <v>12</v>
      </c>
      <c r="BK72" s="38">
        <v>0</v>
      </c>
      <c r="BL72" s="38">
        <v>0</v>
      </c>
      <c r="BM72" s="38">
        <v>0</v>
      </c>
      <c r="BN72" s="38">
        <v>0</v>
      </c>
      <c r="BO72" s="38">
        <v>0</v>
      </c>
      <c r="BP72" s="38">
        <v>0</v>
      </c>
      <c r="BQ72" s="38">
        <v>5393</v>
      </c>
      <c r="BR72" s="38">
        <v>1</v>
      </c>
      <c r="BS72" s="38">
        <v>0</v>
      </c>
      <c r="BT72" s="38">
        <v>0</v>
      </c>
      <c r="BU72" s="38">
        <v>0</v>
      </c>
      <c r="BV72" s="38">
        <v>0</v>
      </c>
      <c r="BW72" s="38">
        <v>0</v>
      </c>
      <c r="BX72" s="38">
        <v>0</v>
      </c>
      <c r="BY72" s="38">
        <v>0</v>
      </c>
      <c r="BZ72" s="38">
        <v>0</v>
      </c>
      <c r="CA72" s="38">
        <v>0</v>
      </c>
      <c r="CB72" s="38">
        <v>0</v>
      </c>
      <c r="CC72" s="38">
        <v>0</v>
      </c>
      <c r="CD72" s="38">
        <v>0</v>
      </c>
      <c r="CE72" s="38">
        <v>0</v>
      </c>
      <c r="CF72" s="38">
        <v>0</v>
      </c>
      <c r="CG72" s="38">
        <v>0</v>
      </c>
      <c r="CH72" s="38">
        <v>84488</v>
      </c>
      <c r="CI72" s="38">
        <v>0</v>
      </c>
      <c r="CJ72" s="38">
        <v>4</v>
      </c>
      <c r="CK72" s="38">
        <v>0</v>
      </c>
      <c r="CL72" s="38">
        <v>0</v>
      </c>
      <c r="CN72" s="38">
        <v>0</v>
      </c>
      <c r="CO72" s="38">
        <v>1</v>
      </c>
      <c r="CP72" s="38">
        <v>0</v>
      </c>
      <c r="CQ72" s="38">
        <v>0</v>
      </c>
      <c r="CR72" s="38">
        <v>408.14400000000001</v>
      </c>
      <c r="CS72" s="38">
        <v>0</v>
      </c>
      <c r="CT72" s="38">
        <v>0</v>
      </c>
      <c r="CU72" s="38">
        <v>0</v>
      </c>
      <c r="CV72" s="38">
        <v>0</v>
      </c>
      <c r="CW72" s="38">
        <v>0</v>
      </c>
      <c r="CX72" s="38">
        <v>0</v>
      </c>
      <c r="CY72" s="38">
        <v>0</v>
      </c>
      <c r="CZ72" s="38">
        <v>0</v>
      </c>
      <c r="DA72" s="38">
        <v>1</v>
      </c>
      <c r="DB72" s="38">
        <v>2779152</v>
      </c>
      <c r="DC72" s="38">
        <v>0</v>
      </c>
      <c r="DD72" s="38">
        <v>0</v>
      </c>
      <c r="DE72" s="38">
        <v>535954</v>
      </c>
      <c r="DF72" s="38">
        <v>535954</v>
      </c>
      <c r="DG72" s="38">
        <v>409.5</v>
      </c>
      <c r="DH72" s="38">
        <v>0</v>
      </c>
      <c r="DI72" s="38">
        <v>0</v>
      </c>
      <c r="DK72" s="38">
        <v>5393</v>
      </c>
      <c r="DL72" s="38">
        <v>0</v>
      </c>
      <c r="DM72" s="38">
        <v>276915</v>
      </c>
      <c r="DN72" s="38">
        <v>0</v>
      </c>
      <c r="DO72" s="38">
        <v>0</v>
      </c>
      <c r="DP72" s="38">
        <v>0</v>
      </c>
      <c r="DQ72" s="38">
        <v>0</v>
      </c>
      <c r="DR72" s="38">
        <v>0</v>
      </c>
      <c r="DS72" s="38">
        <v>0</v>
      </c>
      <c r="DT72" s="38">
        <v>0</v>
      </c>
      <c r="DU72" s="38">
        <v>0</v>
      </c>
      <c r="DV72" s="38">
        <v>0</v>
      </c>
      <c r="DW72" s="38">
        <v>0</v>
      </c>
      <c r="DX72" s="38">
        <v>0</v>
      </c>
      <c r="DY72" s="38">
        <v>0</v>
      </c>
      <c r="DZ72" s="38">
        <v>0</v>
      </c>
      <c r="EA72" s="38">
        <v>0</v>
      </c>
      <c r="EB72" s="38">
        <v>0</v>
      </c>
      <c r="EC72" s="38">
        <v>22.928000000000001</v>
      </c>
      <c r="ED72" s="38">
        <v>165045</v>
      </c>
      <c r="EE72" s="38">
        <v>0</v>
      </c>
      <c r="EF72" s="38">
        <v>0</v>
      </c>
      <c r="EG72" s="38">
        <v>0</v>
      </c>
      <c r="EH72" s="38">
        <v>38734</v>
      </c>
      <c r="EI72" s="38">
        <v>73136</v>
      </c>
      <c r="EJ72" s="38">
        <v>2.794</v>
      </c>
      <c r="EK72" s="38">
        <v>1.0329999999999999</v>
      </c>
      <c r="EL72" s="38">
        <v>0</v>
      </c>
      <c r="EM72" s="38">
        <v>0</v>
      </c>
      <c r="EN72" s="38">
        <v>0.56399999999999995</v>
      </c>
      <c r="EO72" s="38">
        <v>0</v>
      </c>
      <c r="EP72" s="38">
        <v>0</v>
      </c>
      <c r="EQ72" s="38">
        <v>4.391</v>
      </c>
      <c r="ER72" s="38">
        <v>0</v>
      </c>
      <c r="ES72" s="38">
        <v>5.9189999999999996</v>
      </c>
      <c r="ET72" s="38">
        <v>500</v>
      </c>
      <c r="EU72" s="38">
        <v>106087</v>
      </c>
      <c r="EV72" s="38">
        <v>0</v>
      </c>
      <c r="EW72" s="38">
        <v>0</v>
      </c>
      <c r="EX72" s="38">
        <v>0</v>
      </c>
      <c r="EZ72" s="38">
        <v>3657818</v>
      </c>
      <c r="FA72" s="38">
        <v>0</v>
      </c>
      <c r="FB72" s="38">
        <v>3763905</v>
      </c>
      <c r="FC72" s="38">
        <v>0.97325799999999996</v>
      </c>
      <c r="FD72" s="38">
        <v>0</v>
      </c>
      <c r="FE72" s="38">
        <v>554865</v>
      </c>
      <c r="FF72" s="38">
        <v>126764</v>
      </c>
      <c r="FG72" s="38">
        <v>6.0937999999999999E-2</v>
      </c>
      <c r="FH72" s="38">
        <v>5.5286000000000002E-2</v>
      </c>
      <c r="FI72" s="38">
        <v>0</v>
      </c>
      <c r="FJ72" s="38">
        <v>0</v>
      </c>
      <c r="FK72" s="38">
        <v>717.64200000000005</v>
      </c>
      <c r="FL72" s="38">
        <v>4530022</v>
      </c>
      <c r="FM72" s="38">
        <v>0</v>
      </c>
      <c r="FN72" s="38">
        <v>0</v>
      </c>
      <c r="FO72" s="38">
        <v>0</v>
      </c>
      <c r="FP72" s="38">
        <v>0</v>
      </c>
      <c r="FQ72" s="38">
        <v>0</v>
      </c>
      <c r="FR72" s="38">
        <v>0</v>
      </c>
      <c r="FS72" s="38">
        <v>0</v>
      </c>
      <c r="FT72" s="38">
        <v>0</v>
      </c>
      <c r="FU72" s="38">
        <v>0</v>
      </c>
      <c r="FV72" s="38">
        <v>0</v>
      </c>
      <c r="FW72" s="38">
        <v>0</v>
      </c>
      <c r="FX72" s="38">
        <v>0</v>
      </c>
      <c r="FY72" s="38">
        <v>0</v>
      </c>
      <c r="FZ72" s="38">
        <v>0</v>
      </c>
      <c r="GA72" s="38">
        <v>0</v>
      </c>
      <c r="GB72" s="38">
        <v>0</v>
      </c>
      <c r="GC72" s="38">
        <v>0</v>
      </c>
      <c r="GD72" s="38">
        <v>0</v>
      </c>
      <c r="GF72" s="38">
        <v>0</v>
      </c>
      <c r="GG72" s="38">
        <v>0</v>
      </c>
      <c r="GH72" s="38">
        <v>0</v>
      </c>
      <c r="GI72" s="38">
        <v>0</v>
      </c>
      <c r="GJ72" s="38">
        <v>0</v>
      </c>
      <c r="GK72" s="38">
        <v>5176</v>
      </c>
      <c r="GL72" s="38">
        <v>6273</v>
      </c>
      <c r="GM72" s="38">
        <v>0</v>
      </c>
      <c r="GN72" s="38">
        <v>0</v>
      </c>
      <c r="GO72" s="38">
        <v>0</v>
      </c>
      <c r="GP72" s="38">
        <v>4445534</v>
      </c>
      <c r="GQ72" s="38">
        <v>4445534</v>
      </c>
      <c r="GR72" s="38">
        <v>0</v>
      </c>
      <c r="GS72" s="38">
        <v>0</v>
      </c>
      <c r="GT72" s="38">
        <v>0</v>
      </c>
      <c r="HB72" s="38">
        <v>261892303</v>
      </c>
      <c r="HC72" s="38">
        <v>5.0736000000000003E-2</v>
      </c>
      <c r="HD72" s="38">
        <v>83988</v>
      </c>
      <c r="HE72" s="38">
        <v>0</v>
      </c>
      <c r="HF72" s="38">
        <v>0</v>
      </c>
      <c r="HG72" s="38">
        <v>0</v>
      </c>
      <c r="HH72" s="38">
        <v>0</v>
      </c>
      <c r="HI72" s="38">
        <v>0</v>
      </c>
      <c r="HJ72" s="38">
        <v>0</v>
      </c>
      <c r="HK72" s="38">
        <v>0</v>
      </c>
      <c r="HL72" s="38">
        <v>0</v>
      </c>
      <c r="HM72" s="38">
        <v>0</v>
      </c>
      <c r="HN72" s="38">
        <v>0</v>
      </c>
      <c r="HO72" s="38">
        <v>0</v>
      </c>
      <c r="HP72" s="38">
        <v>0</v>
      </c>
      <c r="HQ72" s="38">
        <v>0</v>
      </c>
      <c r="HR72" s="38">
        <v>0</v>
      </c>
      <c r="HS72" s="38">
        <v>0</v>
      </c>
      <c r="HT72" s="38">
        <v>0</v>
      </c>
      <c r="HU72" s="38">
        <v>0</v>
      </c>
      <c r="HV72" s="38">
        <v>0</v>
      </c>
      <c r="HW72" s="38">
        <v>0</v>
      </c>
      <c r="HX72" s="38">
        <v>0</v>
      </c>
      <c r="HY72" s="38">
        <v>0</v>
      </c>
      <c r="HZ72" s="38">
        <v>0</v>
      </c>
      <c r="IA72" s="38">
        <v>0</v>
      </c>
      <c r="IB72" s="38">
        <v>0</v>
      </c>
      <c r="IC72" s="38">
        <v>0</v>
      </c>
      <c r="ID72" s="38">
        <v>0</v>
      </c>
      <c r="IE72" s="38">
        <v>0</v>
      </c>
      <c r="IF72" s="38">
        <v>0</v>
      </c>
      <c r="IG72" s="38">
        <v>0</v>
      </c>
      <c r="IH72" s="38">
        <v>267</v>
      </c>
      <c r="II72" s="38">
        <v>0</v>
      </c>
      <c r="IJ72" s="38">
        <v>0</v>
      </c>
      <c r="IK72" s="38">
        <v>0</v>
      </c>
      <c r="IL72" s="38">
        <v>0</v>
      </c>
      <c r="IM72" s="38">
        <v>0</v>
      </c>
      <c r="IN72" s="38">
        <v>0</v>
      </c>
      <c r="IO72" s="38">
        <v>0</v>
      </c>
      <c r="IP72" s="38">
        <v>0</v>
      </c>
      <c r="IQ72" s="38">
        <v>0</v>
      </c>
      <c r="IR72" s="38">
        <v>0</v>
      </c>
      <c r="IS72" s="38">
        <v>0</v>
      </c>
      <c r="IT72" s="38">
        <v>0</v>
      </c>
      <c r="IU72" s="38">
        <v>0</v>
      </c>
      <c r="IV72" s="38">
        <v>0</v>
      </c>
      <c r="IW72" s="38">
        <v>0</v>
      </c>
      <c r="IX72" s="38">
        <v>0</v>
      </c>
      <c r="IY72" s="38">
        <v>0</v>
      </c>
      <c r="IZ72" s="38">
        <v>0</v>
      </c>
      <c r="JA72" s="38">
        <v>0</v>
      </c>
    </row>
    <row r="73" spans="1:261" x14ac:dyDescent="0.2">
      <c r="A73" s="38">
        <v>227805</v>
      </c>
      <c r="B73" s="38">
        <v>27549</v>
      </c>
      <c r="C73" s="38">
        <v>35</v>
      </c>
      <c r="D73" s="38">
        <v>2020</v>
      </c>
      <c r="E73" s="38">
        <v>5393</v>
      </c>
      <c r="F73" s="38">
        <v>0</v>
      </c>
      <c r="G73" s="38">
        <v>334.50200000000001</v>
      </c>
      <c r="H73" s="38">
        <v>328.28800000000001</v>
      </c>
      <c r="I73" s="38">
        <v>328.28800000000001</v>
      </c>
      <c r="J73" s="38">
        <v>334.50200000000001</v>
      </c>
      <c r="K73" s="38">
        <v>0</v>
      </c>
      <c r="L73" s="38">
        <v>6544</v>
      </c>
      <c r="M73" s="38">
        <v>0</v>
      </c>
      <c r="N73" s="38">
        <v>0</v>
      </c>
      <c r="P73" s="38">
        <v>312.34500000000003</v>
      </c>
      <c r="Q73" s="38">
        <v>0</v>
      </c>
      <c r="R73" s="38">
        <v>80962</v>
      </c>
      <c r="S73" s="38">
        <v>259.20699999999999</v>
      </c>
      <c r="U73" s="38">
        <v>52479</v>
      </c>
      <c r="V73" s="38">
        <v>0</v>
      </c>
      <c r="W73" s="38">
        <v>0</v>
      </c>
      <c r="X73" s="38">
        <v>0</v>
      </c>
      <c r="Z73" s="38">
        <v>0</v>
      </c>
      <c r="AA73" s="38">
        <v>1</v>
      </c>
      <c r="AB73" s="38">
        <v>1</v>
      </c>
      <c r="AC73" s="38">
        <v>0</v>
      </c>
      <c r="AD73" s="38" t="s">
        <v>303</v>
      </c>
      <c r="AE73" s="38">
        <v>0</v>
      </c>
      <c r="AH73" s="38">
        <v>0</v>
      </c>
      <c r="AI73" s="38">
        <v>0</v>
      </c>
      <c r="AJ73" s="38">
        <v>5105</v>
      </c>
      <c r="AK73" s="38">
        <v>1</v>
      </c>
      <c r="AL73" s="38" t="s">
        <v>78</v>
      </c>
      <c r="AM73" s="38">
        <v>0</v>
      </c>
      <c r="AN73" s="38">
        <v>0</v>
      </c>
      <c r="AO73" s="38">
        <v>0</v>
      </c>
      <c r="AP73" s="38">
        <v>0</v>
      </c>
      <c r="AQ73" s="38">
        <v>0</v>
      </c>
      <c r="AR73" s="38">
        <v>0</v>
      </c>
      <c r="AS73" s="38">
        <v>0</v>
      </c>
      <c r="AT73" s="38">
        <v>0</v>
      </c>
      <c r="AU73" s="38">
        <v>0</v>
      </c>
      <c r="AV73" s="38">
        <v>0</v>
      </c>
      <c r="AW73" s="38">
        <v>3319691</v>
      </c>
      <c r="AX73" s="38">
        <v>3246041</v>
      </c>
      <c r="AY73" s="38">
        <v>2330425</v>
      </c>
      <c r="AZ73" s="38">
        <v>83698</v>
      </c>
      <c r="BA73" s="38">
        <v>10.5</v>
      </c>
      <c r="BB73" s="38">
        <v>0</v>
      </c>
      <c r="BC73" s="38">
        <v>0</v>
      </c>
      <c r="BD73" s="38">
        <v>0</v>
      </c>
      <c r="BE73" s="38">
        <v>0</v>
      </c>
      <c r="BF73" s="38">
        <v>2741548</v>
      </c>
      <c r="BG73" s="38">
        <v>0</v>
      </c>
      <c r="BH73" s="38">
        <v>9.9480000000000004</v>
      </c>
      <c r="BI73" s="38">
        <v>2736</v>
      </c>
      <c r="BJ73" s="38">
        <v>12</v>
      </c>
      <c r="BK73" s="38">
        <v>0</v>
      </c>
      <c r="BL73" s="38">
        <v>0</v>
      </c>
      <c r="BM73" s="38">
        <v>0</v>
      </c>
      <c r="BN73" s="38">
        <v>0</v>
      </c>
      <c r="BO73" s="38">
        <v>0</v>
      </c>
      <c r="BP73" s="38">
        <v>0</v>
      </c>
      <c r="BQ73" s="38">
        <v>5393</v>
      </c>
      <c r="BR73" s="38">
        <v>1</v>
      </c>
      <c r="BS73" s="38">
        <v>0</v>
      </c>
      <c r="BT73" s="38">
        <v>0</v>
      </c>
      <c r="BU73" s="38">
        <v>0</v>
      </c>
      <c r="BV73" s="38">
        <v>0</v>
      </c>
      <c r="BW73" s="38">
        <v>0</v>
      </c>
      <c r="BX73" s="38">
        <v>0</v>
      </c>
      <c r="BY73" s="38">
        <v>0</v>
      </c>
      <c r="BZ73" s="38">
        <v>0</v>
      </c>
      <c r="CA73" s="38">
        <v>0</v>
      </c>
      <c r="CB73" s="38">
        <v>0</v>
      </c>
      <c r="CC73" s="38">
        <v>0</v>
      </c>
      <c r="CD73" s="38">
        <v>0</v>
      </c>
      <c r="CE73" s="38">
        <v>0</v>
      </c>
      <c r="CF73" s="38">
        <v>0</v>
      </c>
      <c r="CG73" s="38">
        <v>0</v>
      </c>
      <c r="CH73" s="38">
        <v>70914</v>
      </c>
      <c r="CI73" s="38">
        <v>0</v>
      </c>
      <c r="CJ73" s="38">
        <v>4</v>
      </c>
      <c r="CK73" s="38">
        <v>0</v>
      </c>
      <c r="CL73" s="38">
        <v>0</v>
      </c>
      <c r="CN73" s="38">
        <v>0</v>
      </c>
      <c r="CO73" s="38">
        <v>1</v>
      </c>
      <c r="CP73" s="38">
        <v>0</v>
      </c>
      <c r="CQ73" s="38">
        <v>0.75</v>
      </c>
      <c r="CR73" s="38">
        <v>310.06599999999997</v>
      </c>
      <c r="CS73" s="38">
        <v>0</v>
      </c>
      <c r="CT73" s="38">
        <v>0</v>
      </c>
      <c r="CU73" s="38">
        <v>0</v>
      </c>
      <c r="CV73" s="38">
        <v>0</v>
      </c>
      <c r="CW73" s="38">
        <v>0</v>
      </c>
      <c r="CX73" s="38">
        <v>0</v>
      </c>
      <c r="CY73" s="38">
        <v>0</v>
      </c>
      <c r="CZ73" s="38">
        <v>0</v>
      </c>
      <c r="DA73" s="38">
        <v>1</v>
      </c>
      <c r="DB73" s="38">
        <v>2148317</v>
      </c>
      <c r="DC73" s="38">
        <v>0</v>
      </c>
      <c r="DD73" s="38">
        <v>0</v>
      </c>
      <c r="DE73" s="38">
        <v>395258</v>
      </c>
      <c r="DF73" s="38">
        <v>395258</v>
      </c>
      <c r="DG73" s="38">
        <v>302</v>
      </c>
      <c r="DH73" s="38">
        <v>0</v>
      </c>
      <c r="DI73" s="38">
        <v>0</v>
      </c>
      <c r="DK73" s="38">
        <v>5393</v>
      </c>
      <c r="DL73" s="38">
        <v>0</v>
      </c>
      <c r="DM73" s="38">
        <v>273301</v>
      </c>
      <c r="DN73" s="38">
        <v>0</v>
      </c>
      <c r="DO73" s="38">
        <v>0</v>
      </c>
      <c r="DP73" s="38">
        <v>0</v>
      </c>
      <c r="DQ73" s="38">
        <v>0</v>
      </c>
      <c r="DR73" s="38">
        <v>0</v>
      </c>
      <c r="DS73" s="38">
        <v>0</v>
      </c>
      <c r="DT73" s="38">
        <v>0</v>
      </c>
      <c r="DU73" s="38">
        <v>0</v>
      </c>
      <c r="DV73" s="38">
        <v>0</v>
      </c>
      <c r="DW73" s="38">
        <v>0</v>
      </c>
      <c r="DX73" s="38">
        <v>0</v>
      </c>
      <c r="DY73" s="38">
        <v>0</v>
      </c>
      <c r="DZ73" s="38">
        <v>0</v>
      </c>
      <c r="EA73" s="38">
        <v>0</v>
      </c>
      <c r="EB73" s="38">
        <v>0</v>
      </c>
      <c r="EC73" s="38">
        <v>20.616</v>
      </c>
      <c r="ED73" s="38">
        <v>148402</v>
      </c>
      <c r="EE73" s="38">
        <v>0</v>
      </c>
      <c r="EF73" s="38">
        <v>0</v>
      </c>
      <c r="EG73" s="38">
        <v>0</v>
      </c>
      <c r="EH73" s="38">
        <v>124899</v>
      </c>
      <c r="EI73" s="38">
        <v>0</v>
      </c>
      <c r="EJ73" s="38">
        <v>0</v>
      </c>
      <c r="EK73" s="38">
        <v>5.992</v>
      </c>
      <c r="EL73" s="38">
        <v>0</v>
      </c>
      <c r="EM73" s="38">
        <v>0</v>
      </c>
      <c r="EN73" s="38">
        <v>0.222</v>
      </c>
      <c r="EO73" s="38">
        <v>0</v>
      </c>
      <c r="EP73" s="38">
        <v>0</v>
      </c>
      <c r="EQ73" s="38">
        <v>6.2140000000000004</v>
      </c>
      <c r="ER73" s="38">
        <v>0</v>
      </c>
      <c r="ES73" s="38">
        <v>19.085999999999999</v>
      </c>
      <c r="ET73" s="38">
        <v>5438</v>
      </c>
      <c r="EU73" s="38">
        <v>83698</v>
      </c>
      <c r="EV73" s="38">
        <v>0</v>
      </c>
      <c r="EW73" s="38">
        <v>0</v>
      </c>
      <c r="EX73" s="38">
        <v>0</v>
      </c>
      <c r="EZ73" s="38">
        <v>2735914</v>
      </c>
      <c r="FA73" s="38">
        <v>0</v>
      </c>
      <c r="FB73" s="38">
        <v>2819612</v>
      </c>
      <c r="FC73" s="38">
        <v>0.97325799999999996</v>
      </c>
      <c r="FD73" s="38">
        <v>0</v>
      </c>
      <c r="FE73" s="38">
        <v>415257</v>
      </c>
      <c r="FF73" s="38">
        <v>94870</v>
      </c>
      <c r="FG73" s="38">
        <v>6.0937999999999999E-2</v>
      </c>
      <c r="FH73" s="38">
        <v>5.5286000000000002E-2</v>
      </c>
      <c r="FI73" s="38">
        <v>0</v>
      </c>
      <c r="FJ73" s="38">
        <v>0</v>
      </c>
      <c r="FK73" s="38">
        <v>537.07799999999997</v>
      </c>
      <c r="FL73" s="38">
        <v>3400653</v>
      </c>
      <c r="FM73" s="38">
        <v>0</v>
      </c>
      <c r="FN73" s="38">
        <v>0</v>
      </c>
      <c r="FO73" s="38">
        <v>0</v>
      </c>
      <c r="FP73" s="38">
        <v>0</v>
      </c>
      <c r="FQ73" s="38">
        <v>0</v>
      </c>
      <c r="FR73" s="38">
        <v>0</v>
      </c>
      <c r="FS73" s="38">
        <v>0</v>
      </c>
      <c r="FT73" s="38">
        <v>0</v>
      </c>
      <c r="FU73" s="38">
        <v>0</v>
      </c>
      <c r="FV73" s="38">
        <v>0</v>
      </c>
      <c r="FW73" s="38">
        <v>0</v>
      </c>
      <c r="FX73" s="38">
        <v>0</v>
      </c>
      <c r="FY73" s="38">
        <v>0</v>
      </c>
      <c r="FZ73" s="38">
        <v>0</v>
      </c>
      <c r="GA73" s="38">
        <v>0</v>
      </c>
      <c r="GB73" s="38">
        <v>0</v>
      </c>
      <c r="GC73" s="38">
        <v>0</v>
      </c>
      <c r="GD73" s="38">
        <v>0</v>
      </c>
      <c r="GF73" s="38">
        <v>0</v>
      </c>
      <c r="GG73" s="38">
        <v>0</v>
      </c>
      <c r="GH73" s="38">
        <v>0</v>
      </c>
      <c r="GI73" s="38">
        <v>0</v>
      </c>
      <c r="GJ73" s="38">
        <v>0</v>
      </c>
      <c r="GK73" s="38">
        <v>5191</v>
      </c>
      <c r="GL73" s="38">
        <v>4692</v>
      </c>
      <c r="GM73" s="38">
        <v>0</v>
      </c>
      <c r="GN73" s="38">
        <v>0</v>
      </c>
      <c r="GO73" s="38">
        <v>0</v>
      </c>
      <c r="GP73" s="38">
        <v>3329739</v>
      </c>
      <c r="GQ73" s="38">
        <v>3329739</v>
      </c>
      <c r="GR73" s="38">
        <v>0</v>
      </c>
      <c r="GS73" s="38">
        <v>0</v>
      </c>
      <c r="GT73" s="38">
        <v>0</v>
      </c>
      <c r="HB73" s="38">
        <v>261892303</v>
      </c>
      <c r="HC73" s="38">
        <v>5.0736000000000003E-2</v>
      </c>
      <c r="HD73" s="38">
        <v>65476</v>
      </c>
      <c r="HE73" s="38">
        <v>0</v>
      </c>
      <c r="HF73" s="38">
        <v>0</v>
      </c>
      <c r="HG73" s="38">
        <v>0</v>
      </c>
      <c r="HH73" s="38">
        <v>0</v>
      </c>
      <c r="HI73" s="38">
        <v>0</v>
      </c>
      <c r="HJ73" s="38">
        <v>0</v>
      </c>
      <c r="HK73" s="38">
        <v>0</v>
      </c>
      <c r="HL73" s="38">
        <v>0</v>
      </c>
      <c r="HM73" s="38">
        <v>0</v>
      </c>
      <c r="HN73" s="38">
        <v>0</v>
      </c>
      <c r="HO73" s="38">
        <v>0</v>
      </c>
      <c r="HP73" s="38">
        <v>0</v>
      </c>
      <c r="HQ73" s="38">
        <v>0</v>
      </c>
      <c r="HR73" s="38">
        <v>0</v>
      </c>
      <c r="HS73" s="38">
        <v>0</v>
      </c>
      <c r="HT73" s="38">
        <v>0</v>
      </c>
      <c r="HU73" s="38">
        <v>0</v>
      </c>
      <c r="HV73" s="38">
        <v>0</v>
      </c>
      <c r="HW73" s="38">
        <v>0</v>
      </c>
      <c r="HX73" s="38">
        <v>0</v>
      </c>
      <c r="HY73" s="38">
        <v>0</v>
      </c>
      <c r="HZ73" s="38">
        <v>0</v>
      </c>
      <c r="IA73" s="38">
        <v>0</v>
      </c>
      <c r="IB73" s="38">
        <v>0</v>
      </c>
      <c r="IC73" s="38">
        <v>0</v>
      </c>
      <c r="ID73" s="38">
        <v>0</v>
      </c>
      <c r="IE73" s="38">
        <v>0</v>
      </c>
      <c r="IF73" s="38">
        <v>0</v>
      </c>
      <c r="IG73" s="38">
        <v>0</v>
      </c>
      <c r="IH73" s="38">
        <v>118</v>
      </c>
      <c r="II73" s="38">
        <v>0</v>
      </c>
      <c r="IJ73" s="38">
        <v>0</v>
      </c>
      <c r="IK73" s="38">
        <v>0</v>
      </c>
      <c r="IL73" s="38">
        <v>0</v>
      </c>
      <c r="IM73" s="38">
        <v>0</v>
      </c>
      <c r="IN73" s="38">
        <v>0</v>
      </c>
      <c r="IO73" s="38">
        <v>0</v>
      </c>
      <c r="IP73" s="38">
        <v>0</v>
      </c>
      <c r="IQ73" s="38">
        <v>0</v>
      </c>
      <c r="IR73" s="38">
        <v>0</v>
      </c>
      <c r="IS73" s="38">
        <v>0</v>
      </c>
      <c r="IT73" s="38">
        <v>0</v>
      </c>
      <c r="IU73" s="38">
        <v>0</v>
      </c>
      <c r="IV73" s="38">
        <v>0</v>
      </c>
      <c r="IW73" s="38">
        <v>0</v>
      </c>
      <c r="IX73" s="38">
        <v>0</v>
      </c>
      <c r="IY73" s="38">
        <v>0</v>
      </c>
      <c r="IZ73" s="38">
        <v>0</v>
      </c>
      <c r="JA73" s="38">
        <v>0</v>
      </c>
    </row>
    <row r="74" spans="1:261" x14ac:dyDescent="0.2">
      <c r="A74" s="38">
        <v>15806</v>
      </c>
      <c r="B74" s="38">
        <v>27549</v>
      </c>
      <c r="C74" s="38">
        <v>35</v>
      </c>
      <c r="D74" s="38">
        <v>2020</v>
      </c>
      <c r="E74" s="38">
        <v>5393</v>
      </c>
      <c r="F74" s="38">
        <v>0</v>
      </c>
      <c r="G74" s="38">
        <v>416.16500000000002</v>
      </c>
      <c r="H74" s="38">
        <v>373.53399999999999</v>
      </c>
      <c r="I74" s="38">
        <v>373.53399999999999</v>
      </c>
      <c r="J74" s="38">
        <v>416.16500000000002</v>
      </c>
      <c r="K74" s="38">
        <v>0</v>
      </c>
      <c r="L74" s="38">
        <v>6544</v>
      </c>
      <c r="M74" s="38">
        <v>0</v>
      </c>
      <c r="N74" s="38">
        <v>0</v>
      </c>
      <c r="P74" s="38">
        <v>563.70000000000005</v>
      </c>
      <c r="Q74" s="38">
        <v>0</v>
      </c>
      <c r="R74" s="38">
        <v>146115</v>
      </c>
      <c r="S74" s="38">
        <v>259.20699999999999</v>
      </c>
      <c r="U74" s="38">
        <v>94713</v>
      </c>
      <c r="V74" s="38">
        <v>82.334000000000003</v>
      </c>
      <c r="W74" s="38">
        <v>53879</v>
      </c>
      <c r="X74" s="38">
        <v>53879</v>
      </c>
      <c r="Z74" s="38">
        <v>0</v>
      </c>
      <c r="AA74" s="38">
        <v>1</v>
      </c>
      <c r="AB74" s="38">
        <v>1</v>
      </c>
      <c r="AC74" s="38">
        <v>0</v>
      </c>
      <c r="AD74" s="38" t="s">
        <v>303</v>
      </c>
      <c r="AE74" s="38">
        <v>0</v>
      </c>
      <c r="AH74" s="38">
        <v>0</v>
      </c>
      <c r="AI74" s="38">
        <v>0</v>
      </c>
      <c r="AJ74" s="38">
        <v>5105</v>
      </c>
      <c r="AK74" s="38">
        <v>1</v>
      </c>
      <c r="AL74" s="38" t="s">
        <v>58</v>
      </c>
      <c r="AM74" s="38">
        <v>0</v>
      </c>
      <c r="AN74" s="38">
        <v>0</v>
      </c>
      <c r="AO74" s="38">
        <v>0</v>
      </c>
      <c r="AP74" s="38">
        <v>0</v>
      </c>
      <c r="AQ74" s="38">
        <v>0</v>
      </c>
      <c r="AR74" s="38">
        <v>0</v>
      </c>
      <c r="AS74" s="38">
        <v>0</v>
      </c>
      <c r="AT74" s="38">
        <v>0</v>
      </c>
      <c r="AU74" s="38">
        <v>0</v>
      </c>
      <c r="AV74" s="38">
        <v>-5508</v>
      </c>
      <c r="AW74" s="38">
        <v>4705397</v>
      </c>
      <c r="AX74" s="38">
        <v>4542771</v>
      </c>
      <c r="AY74" s="38">
        <v>3282125</v>
      </c>
      <c r="AZ74" s="38">
        <v>195113</v>
      </c>
      <c r="BA74" s="38">
        <v>63.832999999999998</v>
      </c>
      <c r="BB74" s="38">
        <v>0</v>
      </c>
      <c r="BC74" s="38">
        <v>0</v>
      </c>
      <c r="BD74" s="38">
        <v>0</v>
      </c>
      <c r="BE74" s="38">
        <v>0</v>
      </c>
      <c r="BF74" s="38">
        <v>3811629</v>
      </c>
      <c r="BG74" s="38">
        <v>0</v>
      </c>
      <c r="BH74" s="38">
        <v>178.17400000000001</v>
      </c>
      <c r="BI74" s="38">
        <v>48998</v>
      </c>
      <c r="BJ74" s="38">
        <v>12</v>
      </c>
      <c r="BK74" s="38">
        <v>0</v>
      </c>
      <c r="BL74" s="38">
        <v>0</v>
      </c>
      <c r="BM74" s="38">
        <v>0</v>
      </c>
      <c r="BN74" s="38">
        <v>0</v>
      </c>
      <c r="BO74" s="38">
        <v>0</v>
      </c>
      <c r="BP74" s="38">
        <v>0</v>
      </c>
      <c r="BQ74" s="38">
        <v>5393</v>
      </c>
      <c r="BR74" s="38">
        <v>1</v>
      </c>
      <c r="BS74" s="38">
        <v>0</v>
      </c>
      <c r="BT74" s="38">
        <v>0</v>
      </c>
      <c r="BU74" s="38">
        <v>0</v>
      </c>
      <c r="BV74" s="38">
        <v>0</v>
      </c>
      <c r="BW74" s="38">
        <v>0</v>
      </c>
      <c r="BX74" s="38">
        <v>0</v>
      </c>
      <c r="BY74" s="38">
        <v>0</v>
      </c>
      <c r="BZ74" s="38">
        <v>0</v>
      </c>
      <c r="CA74" s="38">
        <v>0</v>
      </c>
      <c r="CB74" s="38">
        <v>0</v>
      </c>
      <c r="CC74" s="38">
        <v>0</v>
      </c>
      <c r="CD74" s="38">
        <v>0</v>
      </c>
      <c r="CE74" s="38">
        <v>0</v>
      </c>
      <c r="CF74" s="38">
        <v>0</v>
      </c>
      <c r="CG74" s="38">
        <v>0</v>
      </c>
      <c r="CH74" s="38">
        <v>113628</v>
      </c>
      <c r="CI74" s="38">
        <v>0</v>
      </c>
      <c r="CJ74" s="38">
        <v>4</v>
      </c>
      <c r="CK74" s="38">
        <v>0</v>
      </c>
      <c r="CL74" s="38">
        <v>0</v>
      </c>
      <c r="CN74" s="38">
        <v>0</v>
      </c>
      <c r="CO74" s="38">
        <v>1</v>
      </c>
      <c r="CP74" s="38">
        <v>0</v>
      </c>
      <c r="CQ74" s="38">
        <v>1</v>
      </c>
      <c r="CR74" s="38">
        <v>556.54499999999996</v>
      </c>
      <c r="CS74" s="38">
        <v>0</v>
      </c>
      <c r="CT74" s="38">
        <v>0</v>
      </c>
      <c r="CU74" s="38">
        <v>0</v>
      </c>
      <c r="CV74" s="38">
        <v>0</v>
      </c>
      <c r="CW74" s="38">
        <v>0</v>
      </c>
      <c r="CX74" s="38">
        <v>0</v>
      </c>
      <c r="CY74" s="38">
        <v>0</v>
      </c>
      <c r="CZ74" s="38">
        <v>0</v>
      </c>
      <c r="DA74" s="38">
        <v>1</v>
      </c>
      <c r="DB74" s="38">
        <v>2444406</v>
      </c>
      <c r="DC74" s="38">
        <v>0</v>
      </c>
      <c r="DD74" s="38">
        <v>0</v>
      </c>
      <c r="DE74" s="38">
        <v>818877</v>
      </c>
      <c r="DF74" s="38">
        <v>818877</v>
      </c>
      <c r="DG74" s="38">
        <v>625.66999999999996</v>
      </c>
      <c r="DH74" s="38">
        <v>0</v>
      </c>
      <c r="DI74" s="38">
        <v>0</v>
      </c>
      <c r="DK74" s="38">
        <v>5393</v>
      </c>
      <c r="DL74" s="38">
        <v>0</v>
      </c>
      <c r="DM74" s="38">
        <v>281795</v>
      </c>
      <c r="DN74" s="38">
        <v>0</v>
      </c>
      <c r="DO74" s="38">
        <v>0</v>
      </c>
      <c r="DP74" s="38">
        <v>0</v>
      </c>
      <c r="DQ74" s="38">
        <v>0</v>
      </c>
      <c r="DR74" s="38">
        <v>0</v>
      </c>
      <c r="DS74" s="38">
        <v>0</v>
      </c>
      <c r="DT74" s="38">
        <v>0</v>
      </c>
      <c r="DU74" s="38">
        <v>0</v>
      </c>
      <c r="DV74" s="38">
        <v>0</v>
      </c>
      <c r="DW74" s="38">
        <v>0</v>
      </c>
      <c r="DX74" s="38">
        <v>0</v>
      </c>
      <c r="DY74" s="38">
        <v>0</v>
      </c>
      <c r="DZ74" s="38">
        <v>0</v>
      </c>
      <c r="EA74" s="38">
        <v>0</v>
      </c>
      <c r="EB74" s="38">
        <v>0</v>
      </c>
      <c r="EC74" s="38">
        <v>19.997</v>
      </c>
      <c r="ED74" s="38">
        <v>143946</v>
      </c>
      <c r="EE74" s="38">
        <v>0</v>
      </c>
      <c r="EF74" s="38">
        <v>0</v>
      </c>
      <c r="EG74" s="38">
        <v>0</v>
      </c>
      <c r="EH74" s="38">
        <v>137849</v>
      </c>
      <c r="EI74" s="38">
        <v>0</v>
      </c>
      <c r="EJ74" s="38">
        <v>0</v>
      </c>
      <c r="EK74" s="38">
        <v>4.2380000000000004</v>
      </c>
      <c r="EL74" s="38">
        <v>0</v>
      </c>
      <c r="EM74" s="38">
        <v>1.9870000000000001</v>
      </c>
      <c r="EN74" s="38">
        <v>0.47799999999999998</v>
      </c>
      <c r="EO74" s="38">
        <v>0</v>
      </c>
      <c r="EP74" s="38">
        <v>0</v>
      </c>
      <c r="EQ74" s="38">
        <v>6.7030000000000003</v>
      </c>
      <c r="ER74" s="38">
        <v>0</v>
      </c>
      <c r="ES74" s="38">
        <v>21.065000000000001</v>
      </c>
      <c r="ET74" s="38">
        <v>32167</v>
      </c>
      <c r="EU74" s="38">
        <v>195113</v>
      </c>
      <c r="EV74" s="38">
        <v>0</v>
      </c>
      <c r="EW74" s="38">
        <v>0</v>
      </c>
      <c r="EX74" s="38">
        <v>0</v>
      </c>
      <c r="EZ74" s="38">
        <v>3833533</v>
      </c>
      <c r="FA74" s="38">
        <v>0</v>
      </c>
      <c r="FB74" s="38">
        <v>4028646</v>
      </c>
      <c r="FC74" s="38">
        <v>0.97325799999999996</v>
      </c>
      <c r="FD74" s="38">
        <v>0</v>
      </c>
      <c r="FE74" s="38">
        <v>577339</v>
      </c>
      <c r="FF74" s="38">
        <v>131899</v>
      </c>
      <c r="FG74" s="38">
        <v>6.0937999999999999E-2</v>
      </c>
      <c r="FH74" s="38">
        <v>5.5286000000000002E-2</v>
      </c>
      <c r="FI74" s="38">
        <v>0</v>
      </c>
      <c r="FJ74" s="38">
        <v>0</v>
      </c>
      <c r="FK74" s="38">
        <v>746.71</v>
      </c>
      <c r="FL74" s="38">
        <v>4851512</v>
      </c>
      <c r="FM74" s="38">
        <v>0</v>
      </c>
      <c r="FN74" s="38">
        <v>0</v>
      </c>
      <c r="FO74" s="38">
        <v>63289</v>
      </c>
      <c r="FP74" s="38">
        <v>0</v>
      </c>
      <c r="FQ74" s="38">
        <v>63289</v>
      </c>
      <c r="FR74" s="38">
        <v>63289</v>
      </c>
      <c r="FS74" s="38">
        <v>0</v>
      </c>
      <c r="FT74" s="38">
        <v>0</v>
      </c>
      <c r="FU74" s="38">
        <v>0</v>
      </c>
      <c r="FV74" s="38">
        <v>0</v>
      </c>
      <c r="FW74" s="38">
        <v>0</v>
      </c>
      <c r="FX74" s="38">
        <v>0</v>
      </c>
      <c r="FY74" s="38">
        <v>0</v>
      </c>
      <c r="FZ74" s="38">
        <v>0</v>
      </c>
      <c r="GA74" s="38">
        <v>0</v>
      </c>
      <c r="GB74" s="38">
        <v>317402</v>
      </c>
      <c r="GC74" s="38">
        <v>317402</v>
      </c>
      <c r="GD74" s="38">
        <v>35.927999999999997</v>
      </c>
      <c r="GF74" s="38">
        <v>0</v>
      </c>
      <c r="GG74" s="38">
        <v>0</v>
      </c>
      <c r="GH74" s="38">
        <v>0</v>
      </c>
      <c r="GI74" s="38">
        <v>0</v>
      </c>
      <c r="GJ74" s="38">
        <v>0</v>
      </c>
      <c r="GK74" s="38">
        <v>5180</v>
      </c>
      <c r="GL74" s="38">
        <v>80006</v>
      </c>
      <c r="GM74" s="38">
        <v>0</v>
      </c>
      <c r="GN74" s="38">
        <v>248790</v>
      </c>
      <c r="GO74" s="38">
        <v>0</v>
      </c>
      <c r="GP74" s="38">
        <v>4737884</v>
      </c>
      <c r="GQ74" s="38">
        <v>4737884</v>
      </c>
      <c r="GR74" s="38">
        <v>0</v>
      </c>
      <c r="GS74" s="38">
        <v>0</v>
      </c>
      <c r="GT74" s="38">
        <v>0</v>
      </c>
      <c r="HB74" s="38">
        <v>261892303</v>
      </c>
      <c r="HC74" s="38">
        <v>5.0736000000000003E-2</v>
      </c>
      <c r="HD74" s="38">
        <v>81461</v>
      </c>
      <c r="HE74" s="38">
        <v>0</v>
      </c>
      <c r="HF74" s="38">
        <v>0</v>
      </c>
      <c r="HG74" s="38">
        <v>0</v>
      </c>
      <c r="HH74" s="38">
        <v>0</v>
      </c>
      <c r="HI74" s="38">
        <v>0</v>
      </c>
      <c r="HJ74" s="38">
        <v>0</v>
      </c>
      <c r="HK74" s="38">
        <v>0</v>
      </c>
      <c r="HL74" s="38">
        <v>0</v>
      </c>
      <c r="HM74" s="38">
        <v>0</v>
      </c>
      <c r="HN74" s="38">
        <v>0</v>
      </c>
      <c r="HO74" s="38">
        <v>0</v>
      </c>
      <c r="HP74" s="38">
        <v>0</v>
      </c>
      <c r="HQ74" s="38">
        <v>0</v>
      </c>
      <c r="HR74" s="38">
        <v>0</v>
      </c>
      <c r="HS74" s="38">
        <v>0</v>
      </c>
      <c r="HT74" s="38">
        <v>0</v>
      </c>
      <c r="HU74" s="38">
        <v>0</v>
      </c>
      <c r="HV74" s="38">
        <v>0</v>
      </c>
      <c r="HW74" s="38">
        <v>0</v>
      </c>
      <c r="HX74" s="38">
        <v>0</v>
      </c>
      <c r="HY74" s="38">
        <v>0</v>
      </c>
      <c r="HZ74" s="38">
        <v>0</v>
      </c>
      <c r="IA74" s="38">
        <v>0</v>
      </c>
      <c r="IB74" s="38">
        <v>0</v>
      </c>
      <c r="IC74" s="38">
        <v>0</v>
      </c>
      <c r="ID74" s="38">
        <v>0</v>
      </c>
      <c r="IE74" s="38">
        <v>0</v>
      </c>
      <c r="IF74" s="38">
        <v>0</v>
      </c>
      <c r="IG74" s="38">
        <v>0</v>
      </c>
      <c r="IH74" s="38">
        <v>305</v>
      </c>
      <c r="II74" s="38">
        <v>0</v>
      </c>
      <c r="IJ74" s="38">
        <v>0</v>
      </c>
      <c r="IK74" s="38">
        <v>0</v>
      </c>
      <c r="IL74" s="38">
        <v>0</v>
      </c>
      <c r="IM74" s="38">
        <v>0</v>
      </c>
      <c r="IN74" s="38">
        <v>0</v>
      </c>
      <c r="IO74" s="38">
        <v>0</v>
      </c>
      <c r="IP74" s="38">
        <v>0</v>
      </c>
      <c r="IQ74" s="38">
        <v>0</v>
      </c>
      <c r="IR74" s="38">
        <v>0</v>
      </c>
      <c r="IS74" s="38">
        <v>0</v>
      </c>
      <c r="IT74" s="38">
        <v>0</v>
      </c>
      <c r="IU74" s="38">
        <v>0</v>
      </c>
      <c r="IV74" s="38">
        <v>0</v>
      </c>
      <c r="IW74" s="38">
        <v>0</v>
      </c>
      <c r="IX74" s="38">
        <v>0</v>
      </c>
      <c r="IY74" s="38">
        <v>0</v>
      </c>
      <c r="IZ74" s="38">
        <v>0</v>
      </c>
      <c r="JA74" s="38">
        <v>0</v>
      </c>
    </row>
    <row r="75" spans="1:261" x14ac:dyDescent="0.2">
      <c r="A75" s="38">
        <v>57806</v>
      </c>
      <c r="B75" s="38">
        <v>27549</v>
      </c>
      <c r="C75" s="38">
        <v>35</v>
      </c>
      <c r="D75" s="38">
        <v>2020</v>
      </c>
      <c r="E75" s="38">
        <v>5393</v>
      </c>
      <c r="F75" s="38">
        <v>0</v>
      </c>
      <c r="G75" s="38">
        <v>1246.3869999999999</v>
      </c>
      <c r="H75" s="38">
        <v>1147.6400000000001</v>
      </c>
      <c r="I75" s="38">
        <v>1147.6400000000001</v>
      </c>
      <c r="J75" s="38">
        <v>1246.3869999999999</v>
      </c>
      <c r="K75" s="38">
        <v>0</v>
      </c>
      <c r="L75" s="38">
        <v>6544</v>
      </c>
      <c r="M75" s="38">
        <v>0</v>
      </c>
      <c r="N75" s="38">
        <v>0</v>
      </c>
      <c r="P75" s="38">
        <v>1472.5920000000001</v>
      </c>
      <c r="Q75" s="38">
        <v>0</v>
      </c>
      <c r="R75" s="38">
        <v>381706</v>
      </c>
      <c r="S75" s="38">
        <v>259.20699999999999</v>
      </c>
      <c r="U75" s="38">
        <v>247423</v>
      </c>
      <c r="V75" s="38">
        <v>272.80700000000002</v>
      </c>
      <c r="W75" s="38">
        <v>178525</v>
      </c>
      <c r="X75" s="38">
        <v>178525</v>
      </c>
      <c r="Z75" s="38">
        <v>0</v>
      </c>
      <c r="AA75" s="38">
        <v>1</v>
      </c>
      <c r="AB75" s="38">
        <v>1</v>
      </c>
      <c r="AC75" s="38">
        <v>0</v>
      </c>
      <c r="AD75" s="38" t="s">
        <v>303</v>
      </c>
      <c r="AE75" s="38">
        <v>0</v>
      </c>
      <c r="AH75" s="38">
        <v>0</v>
      </c>
      <c r="AI75" s="38">
        <v>0</v>
      </c>
      <c r="AJ75" s="38">
        <v>5105</v>
      </c>
      <c r="AK75" s="38">
        <v>1</v>
      </c>
      <c r="AL75" s="38" t="s">
        <v>313</v>
      </c>
      <c r="AM75" s="38">
        <v>0</v>
      </c>
      <c r="AN75" s="38">
        <v>0</v>
      </c>
      <c r="AO75" s="38">
        <v>0</v>
      </c>
      <c r="AP75" s="38">
        <v>0</v>
      </c>
      <c r="AQ75" s="38">
        <v>0</v>
      </c>
      <c r="AR75" s="38">
        <v>0</v>
      </c>
      <c r="AS75" s="38">
        <v>0</v>
      </c>
      <c r="AT75" s="38">
        <v>0</v>
      </c>
      <c r="AU75" s="38">
        <v>0</v>
      </c>
      <c r="AV75" s="38">
        <v>0</v>
      </c>
      <c r="AW75" s="38">
        <v>12587685</v>
      </c>
      <c r="AX75" s="38">
        <v>12270462</v>
      </c>
      <c r="AY75" s="38">
        <v>8901657</v>
      </c>
      <c r="AZ75" s="38">
        <v>434627</v>
      </c>
      <c r="BA75" s="38">
        <v>40.582999999999998</v>
      </c>
      <c r="BB75" s="38">
        <v>21464</v>
      </c>
      <c r="BC75" s="38">
        <v>21464</v>
      </c>
      <c r="BD75" s="38">
        <v>27.332999999999998</v>
      </c>
      <c r="BE75" s="38">
        <v>0</v>
      </c>
      <c r="BF75" s="38">
        <v>10425761</v>
      </c>
      <c r="BG75" s="38">
        <v>0</v>
      </c>
      <c r="BH75" s="38">
        <v>192.44</v>
      </c>
      <c r="BI75" s="38">
        <v>52921</v>
      </c>
      <c r="BJ75" s="38">
        <v>12</v>
      </c>
      <c r="BK75" s="38">
        <v>0</v>
      </c>
      <c r="BL75" s="38">
        <v>0</v>
      </c>
      <c r="BM75" s="38">
        <v>0</v>
      </c>
      <c r="BN75" s="38">
        <v>0</v>
      </c>
      <c r="BO75" s="38">
        <v>0</v>
      </c>
      <c r="BP75" s="38">
        <v>0</v>
      </c>
      <c r="BQ75" s="38">
        <v>5393</v>
      </c>
      <c r="BR75" s="38">
        <v>1</v>
      </c>
      <c r="BS75" s="38">
        <v>0</v>
      </c>
      <c r="BT75" s="38">
        <v>0</v>
      </c>
      <c r="BU75" s="38">
        <v>0</v>
      </c>
      <c r="BV75" s="38">
        <v>0</v>
      </c>
      <c r="BW75" s="38">
        <v>0</v>
      </c>
      <c r="BX75" s="38">
        <v>0</v>
      </c>
      <c r="BY75" s="38">
        <v>0</v>
      </c>
      <c r="BZ75" s="38">
        <v>0</v>
      </c>
      <c r="CA75" s="38">
        <v>0</v>
      </c>
      <c r="CB75" s="38">
        <v>0</v>
      </c>
      <c r="CC75" s="38">
        <v>0</v>
      </c>
      <c r="CD75" s="38">
        <v>0</v>
      </c>
      <c r="CE75" s="38">
        <v>0</v>
      </c>
      <c r="CF75" s="38">
        <v>0</v>
      </c>
      <c r="CG75" s="38">
        <v>0</v>
      </c>
      <c r="CH75" s="38">
        <v>264302</v>
      </c>
      <c r="CI75" s="38">
        <v>0</v>
      </c>
      <c r="CJ75" s="38">
        <v>4</v>
      </c>
      <c r="CK75" s="38">
        <v>0</v>
      </c>
      <c r="CL75" s="38">
        <v>0</v>
      </c>
      <c r="CN75" s="38">
        <v>0</v>
      </c>
      <c r="CO75" s="38">
        <v>1</v>
      </c>
      <c r="CP75" s="38">
        <v>0</v>
      </c>
      <c r="CQ75" s="38">
        <v>0.16700000000000001</v>
      </c>
      <c r="CR75" s="38">
        <v>1454.258</v>
      </c>
      <c r="CS75" s="38">
        <v>0</v>
      </c>
      <c r="CT75" s="38">
        <v>0</v>
      </c>
      <c r="CU75" s="38">
        <v>0</v>
      </c>
      <c r="CV75" s="38">
        <v>0</v>
      </c>
      <c r="CW75" s="38">
        <v>0</v>
      </c>
      <c r="CX75" s="38">
        <v>0</v>
      </c>
      <c r="CY75" s="38">
        <v>0</v>
      </c>
      <c r="CZ75" s="38">
        <v>0</v>
      </c>
      <c r="DA75" s="38">
        <v>1</v>
      </c>
      <c r="DB75" s="38">
        <v>7510156</v>
      </c>
      <c r="DC75" s="38">
        <v>0</v>
      </c>
      <c r="DD75" s="38">
        <v>0</v>
      </c>
      <c r="DE75" s="38">
        <v>1680499</v>
      </c>
      <c r="DF75" s="38">
        <v>1680499</v>
      </c>
      <c r="DG75" s="38">
        <v>1284</v>
      </c>
      <c r="DH75" s="38">
        <v>0</v>
      </c>
      <c r="DI75" s="38">
        <v>0</v>
      </c>
      <c r="DK75" s="38">
        <v>5393</v>
      </c>
      <c r="DL75" s="38">
        <v>0</v>
      </c>
      <c r="DM75" s="38">
        <v>598881</v>
      </c>
      <c r="DN75" s="38">
        <v>0</v>
      </c>
      <c r="DO75" s="38">
        <v>0</v>
      </c>
      <c r="DP75" s="38">
        <v>0</v>
      </c>
      <c r="DQ75" s="38">
        <v>0</v>
      </c>
      <c r="DR75" s="38">
        <v>0</v>
      </c>
      <c r="DS75" s="38">
        <v>0</v>
      </c>
      <c r="DT75" s="38">
        <v>0</v>
      </c>
      <c r="DU75" s="38">
        <v>0</v>
      </c>
      <c r="DV75" s="38">
        <v>0</v>
      </c>
      <c r="DW75" s="38">
        <v>0</v>
      </c>
      <c r="DX75" s="38">
        <v>0</v>
      </c>
      <c r="DY75" s="38">
        <v>0</v>
      </c>
      <c r="DZ75" s="38">
        <v>0</v>
      </c>
      <c r="EA75" s="38">
        <v>0</v>
      </c>
      <c r="EB75" s="38">
        <v>0</v>
      </c>
      <c r="EC75" s="38">
        <v>34.06</v>
      </c>
      <c r="ED75" s="38">
        <v>245178</v>
      </c>
      <c r="EE75" s="38">
        <v>0</v>
      </c>
      <c r="EF75" s="38">
        <v>0</v>
      </c>
      <c r="EG75" s="38">
        <v>0</v>
      </c>
      <c r="EH75" s="38">
        <v>353703</v>
      </c>
      <c r="EI75" s="38">
        <v>0</v>
      </c>
      <c r="EJ75" s="38">
        <v>0</v>
      </c>
      <c r="EK75" s="38">
        <v>15.33</v>
      </c>
      <c r="EL75" s="38">
        <v>0</v>
      </c>
      <c r="EM75" s="38">
        <v>0</v>
      </c>
      <c r="EN75" s="38">
        <v>1.6120000000000001</v>
      </c>
      <c r="EO75" s="38">
        <v>0</v>
      </c>
      <c r="EP75" s="38">
        <v>0</v>
      </c>
      <c r="EQ75" s="38">
        <v>16.942</v>
      </c>
      <c r="ER75" s="38">
        <v>0</v>
      </c>
      <c r="ES75" s="38">
        <v>54.05</v>
      </c>
      <c r="ET75" s="38">
        <v>20333</v>
      </c>
      <c r="EU75" s="38">
        <v>434627</v>
      </c>
      <c r="EV75" s="38">
        <v>0</v>
      </c>
      <c r="EW75" s="38">
        <v>0</v>
      </c>
      <c r="EX75" s="38">
        <v>0</v>
      </c>
      <c r="EZ75" s="38">
        <v>10330517</v>
      </c>
      <c r="FA75" s="38">
        <v>0</v>
      </c>
      <c r="FB75" s="38">
        <v>10765144</v>
      </c>
      <c r="FC75" s="38">
        <v>0.97325799999999996</v>
      </c>
      <c r="FD75" s="38">
        <v>0</v>
      </c>
      <c r="FE75" s="38">
        <v>1579168</v>
      </c>
      <c r="FF75" s="38">
        <v>360777</v>
      </c>
      <c r="FG75" s="38">
        <v>6.0937999999999999E-2</v>
      </c>
      <c r="FH75" s="38">
        <v>5.5286000000000002E-2</v>
      </c>
      <c r="FI75" s="38">
        <v>0</v>
      </c>
      <c r="FJ75" s="38">
        <v>0</v>
      </c>
      <c r="FK75" s="38">
        <v>2042.4390000000001</v>
      </c>
      <c r="FL75" s="38">
        <v>12969391</v>
      </c>
      <c r="FM75" s="38">
        <v>0</v>
      </c>
      <c r="FN75" s="38">
        <v>0</v>
      </c>
      <c r="FO75" s="38">
        <v>0</v>
      </c>
      <c r="FP75" s="38">
        <v>0</v>
      </c>
      <c r="FQ75" s="38">
        <v>0</v>
      </c>
      <c r="FR75" s="38">
        <v>0</v>
      </c>
      <c r="FS75" s="38">
        <v>0</v>
      </c>
      <c r="FT75" s="38">
        <v>0</v>
      </c>
      <c r="FU75" s="38">
        <v>0</v>
      </c>
      <c r="FV75" s="38">
        <v>0</v>
      </c>
      <c r="FW75" s="38">
        <v>0</v>
      </c>
      <c r="FX75" s="38">
        <v>0</v>
      </c>
      <c r="FY75" s="38">
        <v>0</v>
      </c>
      <c r="FZ75" s="38">
        <v>0</v>
      </c>
      <c r="GA75" s="38">
        <v>0</v>
      </c>
      <c r="GB75" s="38">
        <v>722698</v>
      </c>
      <c r="GC75" s="38">
        <v>722698</v>
      </c>
      <c r="GD75" s="38">
        <v>81.805000000000007</v>
      </c>
      <c r="GF75" s="38">
        <v>0</v>
      </c>
      <c r="GG75" s="38">
        <v>0</v>
      </c>
      <c r="GH75" s="38">
        <v>0</v>
      </c>
      <c r="GI75" s="38">
        <v>0</v>
      </c>
      <c r="GJ75" s="38">
        <v>0</v>
      </c>
      <c r="GK75" s="38">
        <v>5150</v>
      </c>
      <c r="GL75" s="38">
        <v>45560</v>
      </c>
      <c r="GM75" s="38">
        <v>0</v>
      </c>
      <c r="GN75" s="38">
        <v>0</v>
      </c>
      <c r="GO75" s="38">
        <v>0</v>
      </c>
      <c r="GP75" s="38">
        <v>12705089</v>
      </c>
      <c r="GQ75" s="38">
        <v>12705089</v>
      </c>
      <c r="GR75" s="38">
        <v>0</v>
      </c>
      <c r="GS75" s="38">
        <v>0</v>
      </c>
      <c r="GT75" s="38">
        <v>0</v>
      </c>
      <c r="HB75" s="38">
        <v>261892303</v>
      </c>
      <c r="HC75" s="38">
        <v>5.0736000000000003E-2</v>
      </c>
      <c r="HD75" s="38">
        <v>243969</v>
      </c>
      <c r="HE75" s="38">
        <v>0</v>
      </c>
      <c r="HF75" s="38">
        <v>0</v>
      </c>
      <c r="HG75" s="38">
        <v>0</v>
      </c>
      <c r="HH75" s="38">
        <v>0</v>
      </c>
      <c r="HI75" s="38">
        <v>0</v>
      </c>
      <c r="HJ75" s="38">
        <v>0</v>
      </c>
      <c r="HK75" s="38">
        <v>0</v>
      </c>
      <c r="HL75" s="38">
        <v>0</v>
      </c>
      <c r="HM75" s="38">
        <v>0</v>
      </c>
      <c r="HN75" s="38">
        <v>0</v>
      </c>
      <c r="HO75" s="38">
        <v>0</v>
      </c>
      <c r="HP75" s="38">
        <v>0</v>
      </c>
      <c r="HQ75" s="38">
        <v>0</v>
      </c>
      <c r="HR75" s="38">
        <v>0</v>
      </c>
      <c r="HS75" s="38">
        <v>0</v>
      </c>
      <c r="HT75" s="38">
        <v>0</v>
      </c>
      <c r="HU75" s="38">
        <v>0</v>
      </c>
      <c r="HV75" s="38">
        <v>0</v>
      </c>
      <c r="HW75" s="38">
        <v>0</v>
      </c>
      <c r="HX75" s="38">
        <v>0</v>
      </c>
      <c r="HY75" s="38">
        <v>0</v>
      </c>
      <c r="HZ75" s="38">
        <v>0</v>
      </c>
      <c r="IA75" s="38">
        <v>0</v>
      </c>
      <c r="IB75" s="38">
        <v>0</v>
      </c>
      <c r="IC75" s="38">
        <v>0</v>
      </c>
      <c r="ID75" s="38">
        <v>0</v>
      </c>
      <c r="IE75" s="38">
        <v>0</v>
      </c>
      <c r="IF75" s="38">
        <v>0</v>
      </c>
      <c r="IG75" s="38">
        <v>0</v>
      </c>
      <c r="IH75" s="38">
        <v>566</v>
      </c>
      <c r="II75" s="38">
        <v>0</v>
      </c>
      <c r="IJ75" s="38">
        <v>0</v>
      </c>
      <c r="IK75" s="38">
        <v>0</v>
      </c>
      <c r="IL75" s="38">
        <v>0</v>
      </c>
      <c r="IM75" s="38">
        <v>0</v>
      </c>
      <c r="IN75" s="38">
        <v>0</v>
      </c>
      <c r="IO75" s="38">
        <v>0</v>
      </c>
      <c r="IP75" s="38">
        <v>0</v>
      </c>
      <c r="IQ75" s="38">
        <v>0</v>
      </c>
      <c r="IR75" s="38">
        <v>0</v>
      </c>
      <c r="IS75" s="38">
        <v>0</v>
      </c>
      <c r="IT75" s="38">
        <v>0</v>
      </c>
      <c r="IU75" s="38">
        <v>0</v>
      </c>
      <c r="IV75" s="38">
        <v>0</v>
      </c>
      <c r="IW75" s="38">
        <v>0</v>
      </c>
      <c r="IX75" s="38">
        <v>0</v>
      </c>
      <c r="IY75" s="38">
        <v>0</v>
      </c>
      <c r="IZ75" s="38">
        <v>0</v>
      </c>
      <c r="JA75" s="38">
        <v>0</v>
      </c>
    </row>
    <row r="76" spans="1:261" x14ac:dyDescent="0.2">
      <c r="A76" s="38">
        <v>71806</v>
      </c>
      <c r="B76" s="38">
        <v>27549</v>
      </c>
      <c r="C76" s="38">
        <v>35</v>
      </c>
      <c r="D76" s="38">
        <v>2020</v>
      </c>
      <c r="E76" s="38">
        <v>5393</v>
      </c>
      <c r="F76" s="38">
        <v>0</v>
      </c>
      <c r="G76" s="38">
        <v>3487.4920000000002</v>
      </c>
      <c r="H76" s="38">
        <v>3274.3690000000001</v>
      </c>
      <c r="I76" s="38">
        <v>3274.3690000000001</v>
      </c>
      <c r="J76" s="38">
        <v>3487.4920000000002</v>
      </c>
      <c r="K76" s="38">
        <v>0</v>
      </c>
      <c r="L76" s="38">
        <v>6544</v>
      </c>
      <c r="M76" s="38">
        <v>0</v>
      </c>
      <c r="N76" s="38">
        <v>0</v>
      </c>
      <c r="P76" s="38">
        <v>3358.3850000000002</v>
      </c>
      <c r="Q76" s="38">
        <v>0</v>
      </c>
      <c r="R76" s="38">
        <v>870517</v>
      </c>
      <c r="S76" s="38">
        <v>259.20699999999999</v>
      </c>
      <c r="U76" s="38">
        <v>564273</v>
      </c>
      <c r="V76" s="38">
        <v>785.73900000000003</v>
      </c>
      <c r="W76" s="38">
        <v>514188</v>
      </c>
      <c r="X76" s="38">
        <v>514188</v>
      </c>
      <c r="Z76" s="38">
        <v>0</v>
      </c>
      <c r="AA76" s="38">
        <v>1</v>
      </c>
      <c r="AB76" s="38">
        <v>1</v>
      </c>
      <c r="AC76" s="38">
        <v>0</v>
      </c>
      <c r="AD76" s="38" t="s">
        <v>303</v>
      </c>
      <c r="AE76" s="38">
        <v>0</v>
      </c>
      <c r="AH76" s="38">
        <v>0</v>
      </c>
      <c r="AI76" s="38">
        <v>0</v>
      </c>
      <c r="AJ76" s="38">
        <v>5105</v>
      </c>
      <c r="AK76" s="38">
        <v>1</v>
      </c>
      <c r="AL76" s="38" t="s">
        <v>27</v>
      </c>
      <c r="AM76" s="38">
        <v>0</v>
      </c>
      <c r="AN76" s="38">
        <v>0</v>
      </c>
      <c r="AO76" s="38">
        <v>0</v>
      </c>
      <c r="AP76" s="38">
        <v>0</v>
      </c>
      <c r="AQ76" s="38">
        <v>0</v>
      </c>
      <c r="AR76" s="38">
        <v>0</v>
      </c>
      <c r="AS76" s="38">
        <v>0</v>
      </c>
      <c r="AT76" s="38">
        <v>0</v>
      </c>
      <c r="AU76" s="38">
        <v>0</v>
      </c>
      <c r="AV76" s="38">
        <v>0</v>
      </c>
      <c r="AW76" s="38">
        <v>34485378</v>
      </c>
      <c r="AX76" s="38">
        <v>33585073</v>
      </c>
      <c r="AY76" s="38">
        <v>23887082</v>
      </c>
      <c r="AZ76" s="38">
        <v>1047509</v>
      </c>
      <c r="BA76" s="38">
        <v>81.332999999999998</v>
      </c>
      <c r="BB76" s="38">
        <v>136933</v>
      </c>
      <c r="BC76" s="38">
        <v>136933</v>
      </c>
      <c r="BD76" s="38">
        <v>174.375</v>
      </c>
      <c r="BE76" s="38">
        <v>0</v>
      </c>
      <c r="BF76" s="38">
        <v>28392428</v>
      </c>
      <c r="BG76" s="38">
        <v>0</v>
      </c>
      <c r="BH76" s="38">
        <v>643.60599999999999</v>
      </c>
      <c r="BI76" s="38">
        <v>176992</v>
      </c>
      <c r="BJ76" s="38">
        <v>12</v>
      </c>
      <c r="BK76" s="38">
        <v>0</v>
      </c>
      <c r="BL76" s="38">
        <v>0</v>
      </c>
      <c r="BM76" s="38">
        <v>0</v>
      </c>
      <c r="BN76" s="38">
        <v>0</v>
      </c>
      <c r="BO76" s="38">
        <v>0</v>
      </c>
      <c r="BP76" s="38">
        <v>0</v>
      </c>
      <c r="BQ76" s="38">
        <v>5393</v>
      </c>
      <c r="BR76" s="38">
        <v>1</v>
      </c>
      <c r="BS76" s="38">
        <v>0</v>
      </c>
      <c r="BT76" s="38">
        <v>0</v>
      </c>
      <c r="BU76" s="38">
        <v>0</v>
      </c>
      <c r="BV76" s="38">
        <v>0</v>
      </c>
      <c r="BW76" s="38">
        <v>0</v>
      </c>
      <c r="BX76" s="38">
        <v>0</v>
      </c>
      <c r="BY76" s="38">
        <v>0</v>
      </c>
      <c r="BZ76" s="38">
        <v>0</v>
      </c>
      <c r="CA76" s="38">
        <v>0</v>
      </c>
      <c r="CB76" s="38">
        <v>0</v>
      </c>
      <c r="CC76" s="38">
        <v>0</v>
      </c>
      <c r="CD76" s="38">
        <v>0</v>
      </c>
      <c r="CE76" s="38">
        <v>0</v>
      </c>
      <c r="CF76" s="38">
        <v>0</v>
      </c>
      <c r="CG76" s="38">
        <v>0</v>
      </c>
      <c r="CH76" s="38">
        <v>723313</v>
      </c>
      <c r="CI76" s="38">
        <v>0</v>
      </c>
      <c r="CJ76" s="38">
        <v>4</v>
      </c>
      <c r="CK76" s="38">
        <v>0</v>
      </c>
      <c r="CL76" s="38">
        <v>0</v>
      </c>
      <c r="CN76" s="38">
        <v>0</v>
      </c>
      <c r="CO76" s="38">
        <v>1</v>
      </c>
      <c r="CP76" s="38">
        <v>0</v>
      </c>
      <c r="CQ76" s="38">
        <v>0</v>
      </c>
      <c r="CR76" s="38">
        <v>3354.8409999999999</v>
      </c>
      <c r="CS76" s="38">
        <v>0</v>
      </c>
      <c r="CT76" s="38">
        <v>0</v>
      </c>
      <c r="CU76" s="38">
        <v>0</v>
      </c>
      <c r="CV76" s="38">
        <v>0</v>
      </c>
      <c r="CW76" s="38">
        <v>0</v>
      </c>
      <c r="CX76" s="38">
        <v>0</v>
      </c>
      <c r="CY76" s="38">
        <v>0</v>
      </c>
      <c r="CZ76" s="38">
        <v>0</v>
      </c>
      <c r="DA76" s="38">
        <v>1</v>
      </c>
      <c r="DB76" s="38">
        <v>21427471</v>
      </c>
      <c r="DC76" s="38">
        <v>0</v>
      </c>
      <c r="DD76" s="38">
        <v>0</v>
      </c>
      <c r="DE76" s="38">
        <v>3501917</v>
      </c>
      <c r="DF76" s="38">
        <v>3501917</v>
      </c>
      <c r="DG76" s="38">
        <v>2675.67</v>
      </c>
      <c r="DH76" s="38">
        <v>0</v>
      </c>
      <c r="DI76" s="38">
        <v>0</v>
      </c>
      <c r="DK76" s="38">
        <v>5393</v>
      </c>
      <c r="DL76" s="38">
        <v>0</v>
      </c>
      <c r="DM76" s="38">
        <v>2530021</v>
      </c>
      <c r="DN76" s="38">
        <v>0</v>
      </c>
      <c r="DO76" s="38">
        <v>0</v>
      </c>
      <c r="DP76" s="38">
        <v>0</v>
      </c>
      <c r="DQ76" s="38">
        <v>0</v>
      </c>
      <c r="DR76" s="38">
        <v>0</v>
      </c>
      <c r="DS76" s="38">
        <v>0</v>
      </c>
      <c r="DT76" s="38">
        <v>0</v>
      </c>
      <c r="DU76" s="38">
        <v>0</v>
      </c>
      <c r="DV76" s="38">
        <v>0</v>
      </c>
      <c r="DW76" s="38">
        <v>0</v>
      </c>
      <c r="DX76" s="38">
        <v>0</v>
      </c>
      <c r="DY76" s="38">
        <v>0</v>
      </c>
      <c r="DZ76" s="38">
        <v>0</v>
      </c>
      <c r="EA76" s="38">
        <v>0.108</v>
      </c>
      <c r="EB76" s="38">
        <v>0</v>
      </c>
      <c r="EC76" s="38">
        <v>84.897999999999996</v>
      </c>
      <c r="ED76" s="38">
        <v>611130</v>
      </c>
      <c r="EE76" s="38">
        <v>0</v>
      </c>
      <c r="EF76" s="38">
        <v>0</v>
      </c>
      <c r="EG76" s="38">
        <v>0</v>
      </c>
      <c r="EH76" s="38">
        <v>1918891</v>
      </c>
      <c r="EI76" s="38">
        <v>0</v>
      </c>
      <c r="EJ76" s="38">
        <v>0</v>
      </c>
      <c r="EK76" s="38">
        <v>67.656999999999996</v>
      </c>
      <c r="EL76" s="38">
        <v>0</v>
      </c>
      <c r="EM76" s="38">
        <v>18.001000000000001</v>
      </c>
      <c r="EN76" s="38">
        <v>7.1429999999999998</v>
      </c>
      <c r="EO76" s="38">
        <v>0</v>
      </c>
      <c r="EP76" s="38">
        <v>0</v>
      </c>
      <c r="EQ76" s="38">
        <v>92.909000000000006</v>
      </c>
      <c r="ER76" s="38">
        <v>0</v>
      </c>
      <c r="ES76" s="38">
        <v>293.22899999999998</v>
      </c>
      <c r="ET76" s="38">
        <v>40667</v>
      </c>
      <c r="EU76" s="38">
        <v>1047509</v>
      </c>
      <c r="EV76" s="38">
        <v>0</v>
      </c>
      <c r="EW76" s="38">
        <v>0</v>
      </c>
      <c r="EX76" s="38">
        <v>0</v>
      </c>
      <c r="EZ76" s="38">
        <v>28302032</v>
      </c>
      <c r="FA76" s="38">
        <v>0</v>
      </c>
      <c r="FB76" s="38">
        <v>29349541</v>
      </c>
      <c r="FC76" s="38">
        <v>0.97325799999999996</v>
      </c>
      <c r="FD76" s="38">
        <v>0</v>
      </c>
      <c r="FE76" s="38">
        <v>4300540</v>
      </c>
      <c r="FF76" s="38">
        <v>982501</v>
      </c>
      <c r="FG76" s="38">
        <v>6.0937999999999999E-2</v>
      </c>
      <c r="FH76" s="38">
        <v>5.5286000000000002E-2</v>
      </c>
      <c r="FI76" s="38">
        <v>0</v>
      </c>
      <c r="FJ76" s="38">
        <v>0</v>
      </c>
      <c r="FK76" s="38">
        <v>5562.1639999999998</v>
      </c>
      <c r="FL76" s="38">
        <v>35355895</v>
      </c>
      <c r="FM76" s="38">
        <v>0</v>
      </c>
      <c r="FN76" s="38">
        <v>0</v>
      </c>
      <c r="FO76" s="38">
        <v>0</v>
      </c>
      <c r="FP76" s="38">
        <v>0</v>
      </c>
      <c r="FQ76" s="38">
        <v>0</v>
      </c>
      <c r="FR76" s="38">
        <v>0</v>
      </c>
      <c r="FS76" s="38">
        <v>0</v>
      </c>
      <c r="FT76" s="38">
        <v>0</v>
      </c>
      <c r="FU76" s="38">
        <v>0</v>
      </c>
      <c r="FV76" s="38">
        <v>0</v>
      </c>
      <c r="FW76" s="38">
        <v>0</v>
      </c>
      <c r="FX76" s="38">
        <v>0</v>
      </c>
      <c r="FY76" s="38">
        <v>0</v>
      </c>
      <c r="FZ76" s="38">
        <v>0</v>
      </c>
      <c r="GA76" s="38">
        <v>0</v>
      </c>
      <c r="GB76" s="38">
        <v>1062019</v>
      </c>
      <c r="GC76" s="38">
        <v>1062019</v>
      </c>
      <c r="GD76" s="38">
        <v>120.214</v>
      </c>
      <c r="GF76" s="38">
        <v>0</v>
      </c>
      <c r="GG76" s="38">
        <v>0</v>
      </c>
      <c r="GH76" s="38">
        <v>0</v>
      </c>
      <c r="GI76" s="38">
        <v>0</v>
      </c>
      <c r="GJ76" s="38">
        <v>0</v>
      </c>
      <c r="GK76" s="38">
        <v>5101</v>
      </c>
      <c r="GL76" s="38">
        <v>19021</v>
      </c>
      <c r="GM76" s="38">
        <v>0</v>
      </c>
      <c r="GN76" s="38">
        <v>0</v>
      </c>
      <c r="GO76" s="38">
        <v>0</v>
      </c>
      <c r="GP76" s="38">
        <v>34632582</v>
      </c>
      <c r="GQ76" s="38">
        <v>34632582</v>
      </c>
      <c r="GR76" s="38">
        <v>0</v>
      </c>
      <c r="GS76" s="38">
        <v>0</v>
      </c>
      <c r="GT76" s="38">
        <v>0</v>
      </c>
      <c r="HB76" s="38">
        <v>261892303</v>
      </c>
      <c r="HC76" s="38">
        <v>5.0736000000000003E-2</v>
      </c>
      <c r="HD76" s="38">
        <v>682646</v>
      </c>
      <c r="HE76" s="38">
        <v>0</v>
      </c>
      <c r="HF76" s="38">
        <v>0</v>
      </c>
      <c r="HG76" s="38">
        <v>0</v>
      </c>
      <c r="HH76" s="38">
        <v>0</v>
      </c>
      <c r="HI76" s="38">
        <v>0</v>
      </c>
      <c r="HJ76" s="38">
        <v>0</v>
      </c>
      <c r="HK76" s="38">
        <v>0</v>
      </c>
      <c r="HL76" s="38">
        <v>0</v>
      </c>
      <c r="HM76" s="38">
        <v>0</v>
      </c>
      <c r="HN76" s="38">
        <v>0</v>
      </c>
      <c r="HO76" s="38">
        <v>0</v>
      </c>
      <c r="HP76" s="38">
        <v>0</v>
      </c>
      <c r="HQ76" s="38">
        <v>0</v>
      </c>
      <c r="HR76" s="38">
        <v>0</v>
      </c>
      <c r="HS76" s="38">
        <v>0</v>
      </c>
      <c r="HT76" s="38">
        <v>0</v>
      </c>
      <c r="HU76" s="38">
        <v>0</v>
      </c>
      <c r="HV76" s="38">
        <v>0</v>
      </c>
      <c r="HW76" s="38">
        <v>0</v>
      </c>
      <c r="HX76" s="38">
        <v>0</v>
      </c>
      <c r="HY76" s="38">
        <v>0</v>
      </c>
      <c r="HZ76" s="38">
        <v>0</v>
      </c>
      <c r="IA76" s="38">
        <v>0</v>
      </c>
      <c r="IB76" s="38">
        <v>0</v>
      </c>
      <c r="IC76" s="38">
        <v>0</v>
      </c>
      <c r="ID76" s="38">
        <v>0</v>
      </c>
      <c r="IE76" s="38">
        <v>0</v>
      </c>
      <c r="IF76" s="38">
        <v>0</v>
      </c>
      <c r="IG76" s="38">
        <v>0</v>
      </c>
      <c r="IH76" s="38">
        <v>1076</v>
      </c>
      <c r="II76" s="38">
        <v>0</v>
      </c>
      <c r="IJ76" s="38">
        <v>0</v>
      </c>
      <c r="IK76" s="38">
        <v>0</v>
      </c>
      <c r="IL76" s="38">
        <v>0</v>
      </c>
      <c r="IM76" s="38">
        <v>0</v>
      </c>
      <c r="IN76" s="38">
        <v>0</v>
      </c>
      <c r="IO76" s="38">
        <v>0</v>
      </c>
      <c r="IP76" s="38">
        <v>0</v>
      </c>
      <c r="IQ76" s="38">
        <v>0</v>
      </c>
      <c r="IR76" s="38">
        <v>0</v>
      </c>
      <c r="IS76" s="38">
        <v>0</v>
      </c>
      <c r="IT76" s="38">
        <v>0</v>
      </c>
      <c r="IU76" s="38">
        <v>0</v>
      </c>
      <c r="IV76" s="38">
        <v>0</v>
      </c>
      <c r="IW76" s="38">
        <v>0</v>
      </c>
      <c r="IX76" s="38">
        <v>0</v>
      </c>
      <c r="IY76" s="38">
        <v>0</v>
      </c>
      <c r="IZ76" s="38">
        <v>0</v>
      </c>
      <c r="JA76" s="38">
        <v>0</v>
      </c>
    </row>
    <row r="77" spans="1:261" x14ac:dyDescent="0.2">
      <c r="A77" s="38">
        <v>101806</v>
      </c>
      <c r="B77" s="38">
        <v>27549</v>
      </c>
      <c r="C77" s="38">
        <v>35</v>
      </c>
      <c r="D77" s="38">
        <v>2020</v>
      </c>
      <c r="E77" s="38">
        <v>5393</v>
      </c>
      <c r="F77" s="38">
        <v>0</v>
      </c>
      <c r="G77" s="38">
        <v>1265.098</v>
      </c>
      <c r="H77" s="38">
        <v>1198.5139999999999</v>
      </c>
      <c r="I77" s="38">
        <v>1198.5139999999999</v>
      </c>
      <c r="J77" s="38">
        <v>1265.098</v>
      </c>
      <c r="K77" s="38">
        <v>0</v>
      </c>
      <c r="L77" s="38">
        <v>6544</v>
      </c>
      <c r="M77" s="38">
        <v>0</v>
      </c>
      <c r="N77" s="38">
        <v>0</v>
      </c>
      <c r="P77" s="38">
        <v>1260.7180000000001</v>
      </c>
      <c r="Q77" s="38">
        <v>0</v>
      </c>
      <c r="R77" s="38">
        <v>326787</v>
      </c>
      <c r="S77" s="38">
        <v>259.20699999999999</v>
      </c>
      <c r="U77" s="38">
        <v>211826</v>
      </c>
      <c r="V77" s="38">
        <v>674.20699999999999</v>
      </c>
      <c r="W77" s="38">
        <v>441201</v>
      </c>
      <c r="X77" s="38">
        <v>441201</v>
      </c>
      <c r="Z77" s="38">
        <v>0</v>
      </c>
      <c r="AA77" s="38">
        <v>1</v>
      </c>
      <c r="AB77" s="38">
        <v>1</v>
      </c>
      <c r="AC77" s="38">
        <v>0</v>
      </c>
      <c r="AD77" s="38" t="s">
        <v>303</v>
      </c>
      <c r="AE77" s="38">
        <v>0</v>
      </c>
      <c r="AH77" s="38">
        <v>0</v>
      </c>
      <c r="AI77" s="38">
        <v>0</v>
      </c>
      <c r="AJ77" s="38">
        <v>5105</v>
      </c>
      <c r="AK77" s="38">
        <v>1</v>
      </c>
      <c r="AL77" s="38" t="s">
        <v>414</v>
      </c>
      <c r="AM77" s="38">
        <v>0</v>
      </c>
      <c r="AN77" s="38">
        <v>0</v>
      </c>
      <c r="AO77" s="38">
        <v>0</v>
      </c>
      <c r="AP77" s="38">
        <v>0</v>
      </c>
      <c r="AQ77" s="38">
        <v>0</v>
      </c>
      <c r="AR77" s="38">
        <v>0</v>
      </c>
      <c r="AS77" s="38">
        <v>0</v>
      </c>
      <c r="AT77" s="38">
        <v>0</v>
      </c>
      <c r="AU77" s="38">
        <v>0</v>
      </c>
      <c r="AV77" s="38">
        <v>0</v>
      </c>
      <c r="AW77" s="38">
        <v>13133815</v>
      </c>
      <c r="AX77" s="38">
        <v>12776629</v>
      </c>
      <c r="AY77" s="38">
        <v>9244684</v>
      </c>
      <c r="AZ77" s="38">
        <v>401862</v>
      </c>
      <c r="BA77" s="38">
        <v>64.332999999999998</v>
      </c>
      <c r="BB77" s="38">
        <v>33636</v>
      </c>
      <c r="BC77" s="38">
        <v>33636</v>
      </c>
      <c r="BD77" s="38">
        <v>42.832999999999998</v>
      </c>
      <c r="BE77" s="38">
        <v>0</v>
      </c>
      <c r="BF77" s="38">
        <v>10756759</v>
      </c>
      <c r="BG77" s="38">
        <v>0</v>
      </c>
      <c r="BH77" s="38">
        <v>273</v>
      </c>
      <c r="BI77" s="38">
        <v>75075</v>
      </c>
      <c r="BJ77" s="38">
        <v>12</v>
      </c>
      <c r="BK77" s="38">
        <v>0</v>
      </c>
      <c r="BL77" s="38">
        <v>0</v>
      </c>
      <c r="BM77" s="38">
        <v>0</v>
      </c>
      <c r="BN77" s="38">
        <v>0</v>
      </c>
      <c r="BO77" s="38">
        <v>0</v>
      </c>
      <c r="BP77" s="38">
        <v>0</v>
      </c>
      <c r="BQ77" s="38">
        <v>5393</v>
      </c>
      <c r="BR77" s="38">
        <v>1</v>
      </c>
      <c r="BS77" s="38">
        <v>0</v>
      </c>
      <c r="BT77" s="38">
        <v>0</v>
      </c>
      <c r="BU77" s="38">
        <v>0</v>
      </c>
      <c r="BV77" s="38">
        <v>0</v>
      </c>
      <c r="BW77" s="38">
        <v>0</v>
      </c>
      <c r="BX77" s="38">
        <v>0</v>
      </c>
      <c r="BY77" s="38">
        <v>0</v>
      </c>
      <c r="BZ77" s="38">
        <v>0</v>
      </c>
      <c r="CA77" s="38">
        <v>0</v>
      </c>
      <c r="CB77" s="38">
        <v>0</v>
      </c>
      <c r="CC77" s="38">
        <v>0</v>
      </c>
      <c r="CD77" s="38">
        <v>0</v>
      </c>
      <c r="CE77" s="38">
        <v>0</v>
      </c>
      <c r="CF77" s="38">
        <v>0</v>
      </c>
      <c r="CG77" s="38">
        <v>0</v>
      </c>
      <c r="CH77" s="38">
        <v>282111</v>
      </c>
      <c r="CI77" s="38">
        <v>0</v>
      </c>
      <c r="CJ77" s="38">
        <v>4</v>
      </c>
      <c r="CK77" s="38">
        <v>0</v>
      </c>
      <c r="CL77" s="38">
        <v>0</v>
      </c>
      <c r="CN77" s="38">
        <v>0</v>
      </c>
      <c r="CO77" s="38">
        <v>1</v>
      </c>
      <c r="CP77" s="38">
        <v>0</v>
      </c>
      <c r="CQ77" s="38">
        <v>9.25</v>
      </c>
      <c r="CR77" s="38">
        <v>1261.028</v>
      </c>
      <c r="CS77" s="38">
        <v>0</v>
      </c>
      <c r="CT77" s="38">
        <v>0</v>
      </c>
      <c r="CU77" s="38">
        <v>0</v>
      </c>
      <c r="CV77" s="38">
        <v>0</v>
      </c>
      <c r="CW77" s="38">
        <v>0</v>
      </c>
      <c r="CX77" s="38">
        <v>0</v>
      </c>
      <c r="CY77" s="38">
        <v>0</v>
      </c>
      <c r="CZ77" s="38">
        <v>0</v>
      </c>
      <c r="DA77" s="38">
        <v>1</v>
      </c>
      <c r="DB77" s="38">
        <v>7843076</v>
      </c>
      <c r="DC77" s="38">
        <v>0</v>
      </c>
      <c r="DD77" s="38">
        <v>0</v>
      </c>
      <c r="DE77" s="38">
        <v>1731765</v>
      </c>
      <c r="DF77" s="38">
        <v>1731765</v>
      </c>
      <c r="DG77" s="38">
        <v>1323.17</v>
      </c>
      <c r="DH77" s="38">
        <v>0</v>
      </c>
      <c r="DI77" s="38">
        <v>0</v>
      </c>
      <c r="DK77" s="38">
        <v>5393</v>
      </c>
      <c r="DL77" s="38">
        <v>0</v>
      </c>
      <c r="DM77" s="38">
        <v>620506</v>
      </c>
      <c r="DN77" s="38">
        <v>0</v>
      </c>
      <c r="DO77" s="38">
        <v>0</v>
      </c>
      <c r="DP77" s="38">
        <v>0</v>
      </c>
      <c r="DQ77" s="38">
        <v>0</v>
      </c>
      <c r="DR77" s="38">
        <v>0</v>
      </c>
      <c r="DS77" s="38">
        <v>0</v>
      </c>
      <c r="DT77" s="38">
        <v>0</v>
      </c>
      <c r="DU77" s="38">
        <v>0</v>
      </c>
      <c r="DV77" s="38">
        <v>0</v>
      </c>
      <c r="DW77" s="38">
        <v>0</v>
      </c>
      <c r="DX77" s="38">
        <v>0</v>
      </c>
      <c r="DY77" s="38">
        <v>0</v>
      </c>
      <c r="DZ77" s="38">
        <v>0</v>
      </c>
      <c r="EA77" s="38">
        <v>0</v>
      </c>
      <c r="EB77" s="38">
        <v>0</v>
      </c>
      <c r="EC77" s="38">
        <v>19.986999999999998</v>
      </c>
      <c r="ED77" s="38">
        <v>143874</v>
      </c>
      <c r="EE77" s="38">
        <v>0</v>
      </c>
      <c r="EF77" s="38">
        <v>0</v>
      </c>
      <c r="EG77" s="38">
        <v>0</v>
      </c>
      <c r="EH77" s="38">
        <v>476632</v>
      </c>
      <c r="EI77" s="38">
        <v>0</v>
      </c>
      <c r="EJ77" s="38">
        <v>0</v>
      </c>
      <c r="EK77" s="38">
        <v>19.170999999999999</v>
      </c>
      <c r="EL77" s="38">
        <v>0</v>
      </c>
      <c r="EM77" s="38">
        <v>2.734</v>
      </c>
      <c r="EN77" s="38">
        <v>1.4239999999999999</v>
      </c>
      <c r="EO77" s="38">
        <v>0</v>
      </c>
      <c r="EP77" s="38">
        <v>0</v>
      </c>
      <c r="EQ77" s="38">
        <v>23.329000000000001</v>
      </c>
      <c r="ER77" s="38">
        <v>0</v>
      </c>
      <c r="ES77" s="38">
        <v>72.834999999999994</v>
      </c>
      <c r="ET77" s="38">
        <v>34479</v>
      </c>
      <c r="EU77" s="38">
        <v>401862</v>
      </c>
      <c r="EV77" s="38">
        <v>0</v>
      </c>
      <c r="EW77" s="38">
        <v>0</v>
      </c>
      <c r="EX77" s="38">
        <v>0</v>
      </c>
      <c r="EZ77" s="38">
        <v>10775095</v>
      </c>
      <c r="FA77" s="38">
        <v>0</v>
      </c>
      <c r="FB77" s="38">
        <v>11176957</v>
      </c>
      <c r="FC77" s="38">
        <v>0.97325799999999996</v>
      </c>
      <c r="FD77" s="38">
        <v>0</v>
      </c>
      <c r="FE77" s="38">
        <v>1629303</v>
      </c>
      <c r="FF77" s="38">
        <v>372231</v>
      </c>
      <c r="FG77" s="38">
        <v>6.0937999999999999E-2</v>
      </c>
      <c r="FH77" s="38">
        <v>5.5286000000000002E-2</v>
      </c>
      <c r="FI77" s="38">
        <v>0</v>
      </c>
      <c r="FJ77" s="38">
        <v>0</v>
      </c>
      <c r="FK77" s="38">
        <v>2107.2820000000002</v>
      </c>
      <c r="FL77" s="38">
        <v>13460602</v>
      </c>
      <c r="FM77" s="38">
        <v>0</v>
      </c>
      <c r="FN77" s="38">
        <v>0</v>
      </c>
      <c r="FO77" s="38">
        <v>49566</v>
      </c>
      <c r="FP77" s="38">
        <v>0</v>
      </c>
      <c r="FQ77" s="38">
        <v>49566</v>
      </c>
      <c r="FR77" s="38">
        <v>49566</v>
      </c>
      <c r="FS77" s="38">
        <v>0</v>
      </c>
      <c r="FT77" s="38">
        <v>0</v>
      </c>
      <c r="FU77" s="38">
        <v>0</v>
      </c>
      <c r="FV77" s="38">
        <v>0</v>
      </c>
      <c r="FW77" s="38">
        <v>0</v>
      </c>
      <c r="FX77" s="38">
        <v>0</v>
      </c>
      <c r="FY77" s="38">
        <v>0</v>
      </c>
      <c r="FZ77" s="38">
        <v>0</v>
      </c>
      <c r="GA77" s="38">
        <v>0</v>
      </c>
      <c r="GB77" s="38">
        <v>382132</v>
      </c>
      <c r="GC77" s="38">
        <v>382132</v>
      </c>
      <c r="GD77" s="38">
        <v>43.255000000000003</v>
      </c>
      <c r="GF77" s="38">
        <v>0</v>
      </c>
      <c r="GG77" s="38">
        <v>0</v>
      </c>
      <c r="GH77" s="38">
        <v>0</v>
      </c>
      <c r="GI77" s="38">
        <v>0</v>
      </c>
      <c r="GJ77" s="38">
        <v>0</v>
      </c>
      <c r="GK77" s="38">
        <v>5152</v>
      </c>
      <c r="GL77" s="38">
        <v>31473</v>
      </c>
      <c r="GM77" s="38">
        <v>0</v>
      </c>
      <c r="GN77" s="38">
        <v>48529</v>
      </c>
      <c r="GO77" s="38">
        <v>0</v>
      </c>
      <c r="GP77" s="38">
        <v>13178491</v>
      </c>
      <c r="GQ77" s="38">
        <v>13178491</v>
      </c>
      <c r="GR77" s="38">
        <v>0</v>
      </c>
      <c r="GS77" s="38">
        <v>0</v>
      </c>
      <c r="GT77" s="38">
        <v>0</v>
      </c>
      <c r="HB77" s="38">
        <v>261892303</v>
      </c>
      <c r="HC77" s="38">
        <v>5.0736000000000003E-2</v>
      </c>
      <c r="HD77" s="38">
        <v>247632</v>
      </c>
      <c r="HE77" s="38">
        <v>0</v>
      </c>
      <c r="HF77" s="38">
        <v>0</v>
      </c>
      <c r="HG77" s="38">
        <v>0</v>
      </c>
      <c r="HH77" s="38">
        <v>0</v>
      </c>
      <c r="HI77" s="38">
        <v>0</v>
      </c>
      <c r="HJ77" s="38">
        <v>0</v>
      </c>
      <c r="HK77" s="38">
        <v>0</v>
      </c>
      <c r="HL77" s="38">
        <v>0</v>
      </c>
      <c r="HM77" s="38">
        <v>0</v>
      </c>
      <c r="HN77" s="38">
        <v>0</v>
      </c>
      <c r="HO77" s="38">
        <v>0</v>
      </c>
      <c r="HP77" s="38">
        <v>0</v>
      </c>
      <c r="HQ77" s="38">
        <v>0</v>
      </c>
      <c r="HR77" s="38">
        <v>0</v>
      </c>
      <c r="HS77" s="38">
        <v>0</v>
      </c>
      <c r="HT77" s="38">
        <v>0</v>
      </c>
      <c r="HU77" s="38">
        <v>0</v>
      </c>
      <c r="HV77" s="38">
        <v>0</v>
      </c>
      <c r="HW77" s="38">
        <v>0</v>
      </c>
      <c r="HX77" s="38">
        <v>0</v>
      </c>
      <c r="HY77" s="38">
        <v>0</v>
      </c>
      <c r="HZ77" s="38">
        <v>0</v>
      </c>
      <c r="IA77" s="38">
        <v>0</v>
      </c>
      <c r="IB77" s="38">
        <v>0</v>
      </c>
      <c r="IC77" s="38">
        <v>0</v>
      </c>
      <c r="ID77" s="38">
        <v>0</v>
      </c>
      <c r="IE77" s="38">
        <v>0</v>
      </c>
      <c r="IF77" s="38">
        <v>0</v>
      </c>
      <c r="IG77" s="38">
        <v>0</v>
      </c>
      <c r="IH77" s="38">
        <v>660</v>
      </c>
      <c r="II77" s="38">
        <v>0</v>
      </c>
      <c r="IJ77" s="38">
        <v>0</v>
      </c>
      <c r="IK77" s="38">
        <v>0</v>
      </c>
      <c r="IL77" s="38">
        <v>0</v>
      </c>
      <c r="IM77" s="38">
        <v>0</v>
      </c>
      <c r="IN77" s="38">
        <v>0</v>
      </c>
      <c r="IO77" s="38">
        <v>0</v>
      </c>
      <c r="IP77" s="38">
        <v>0</v>
      </c>
      <c r="IQ77" s="38">
        <v>0</v>
      </c>
      <c r="IR77" s="38">
        <v>0</v>
      </c>
      <c r="IS77" s="38">
        <v>0</v>
      </c>
      <c r="IT77" s="38">
        <v>0</v>
      </c>
      <c r="IU77" s="38">
        <v>0</v>
      </c>
      <c r="IV77" s="38">
        <v>0</v>
      </c>
      <c r="IW77" s="38">
        <v>0</v>
      </c>
      <c r="IX77" s="38">
        <v>0</v>
      </c>
      <c r="IY77" s="38">
        <v>0</v>
      </c>
      <c r="IZ77" s="38">
        <v>0</v>
      </c>
      <c r="JA77" s="38">
        <v>0</v>
      </c>
    </row>
    <row r="78" spans="1:261" x14ac:dyDescent="0.2">
      <c r="A78" s="38">
        <v>152806</v>
      </c>
      <c r="B78" s="38">
        <v>27549</v>
      </c>
      <c r="C78" s="38">
        <v>35</v>
      </c>
      <c r="D78" s="38">
        <v>2020</v>
      </c>
      <c r="E78" s="38">
        <v>5393</v>
      </c>
      <c r="F78" s="38">
        <v>0</v>
      </c>
      <c r="G78" s="38">
        <v>62.87</v>
      </c>
      <c r="H78" s="38">
        <v>58.286000000000001</v>
      </c>
      <c r="I78" s="38">
        <v>58.286000000000001</v>
      </c>
      <c r="J78" s="38">
        <v>62.87</v>
      </c>
      <c r="K78" s="38">
        <v>0</v>
      </c>
      <c r="L78" s="38">
        <v>6544</v>
      </c>
      <c r="M78" s="38">
        <v>0</v>
      </c>
      <c r="N78" s="38">
        <v>0</v>
      </c>
      <c r="P78" s="38">
        <v>0</v>
      </c>
      <c r="Q78" s="38">
        <v>0</v>
      </c>
      <c r="R78" s="38">
        <v>0</v>
      </c>
      <c r="S78" s="38">
        <v>259.20699999999999</v>
      </c>
      <c r="U78" s="38">
        <v>0</v>
      </c>
      <c r="V78" s="38">
        <v>0</v>
      </c>
      <c r="W78" s="38">
        <v>0</v>
      </c>
      <c r="X78" s="38">
        <v>0</v>
      </c>
      <c r="Z78" s="38">
        <v>0</v>
      </c>
      <c r="AA78" s="38">
        <v>1</v>
      </c>
      <c r="AB78" s="38">
        <v>1</v>
      </c>
      <c r="AC78" s="38">
        <v>0</v>
      </c>
      <c r="AD78" s="38" t="s">
        <v>303</v>
      </c>
      <c r="AE78" s="38">
        <v>0</v>
      </c>
      <c r="AH78" s="38">
        <v>0</v>
      </c>
      <c r="AI78" s="38">
        <v>0</v>
      </c>
      <c r="AJ78" s="38">
        <v>5105</v>
      </c>
      <c r="AK78" s="38">
        <v>1</v>
      </c>
      <c r="AL78" s="38" t="s">
        <v>616</v>
      </c>
      <c r="AM78" s="38">
        <v>0</v>
      </c>
      <c r="AN78" s="38">
        <v>0</v>
      </c>
      <c r="AO78" s="38">
        <v>0</v>
      </c>
      <c r="AP78" s="38">
        <v>0</v>
      </c>
      <c r="AQ78" s="38">
        <v>0</v>
      </c>
      <c r="AR78" s="38">
        <v>0</v>
      </c>
      <c r="AS78" s="38">
        <v>0</v>
      </c>
      <c r="AT78" s="38">
        <v>0</v>
      </c>
      <c r="AU78" s="38">
        <v>0</v>
      </c>
      <c r="AV78" s="38">
        <v>0</v>
      </c>
      <c r="AW78" s="38">
        <v>726717</v>
      </c>
      <c r="AX78" s="38">
        <v>726717</v>
      </c>
      <c r="AY78" s="38">
        <v>495497</v>
      </c>
      <c r="AZ78" s="38">
        <v>0</v>
      </c>
      <c r="BA78" s="38">
        <v>0</v>
      </c>
      <c r="BB78" s="38">
        <v>0</v>
      </c>
      <c r="BC78" s="38">
        <v>0</v>
      </c>
      <c r="BD78" s="38">
        <v>0</v>
      </c>
      <c r="BE78" s="38">
        <v>0</v>
      </c>
      <c r="BF78" s="38">
        <v>598836</v>
      </c>
      <c r="BG78" s="38">
        <v>0</v>
      </c>
      <c r="BH78" s="38">
        <v>0</v>
      </c>
      <c r="BI78" s="38">
        <v>0</v>
      </c>
      <c r="BJ78" s="38">
        <v>12</v>
      </c>
      <c r="BK78" s="38">
        <v>0</v>
      </c>
      <c r="BL78" s="38">
        <v>0</v>
      </c>
      <c r="BM78" s="38">
        <v>0</v>
      </c>
      <c r="BN78" s="38">
        <v>0</v>
      </c>
      <c r="BO78" s="38">
        <v>0</v>
      </c>
      <c r="BP78" s="38">
        <v>0</v>
      </c>
      <c r="BQ78" s="38">
        <v>5393</v>
      </c>
      <c r="BR78" s="38">
        <v>1</v>
      </c>
      <c r="BS78" s="38">
        <v>0</v>
      </c>
      <c r="BT78" s="38">
        <v>0</v>
      </c>
      <c r="BU78" s="38">
        <v>0</v>
      </c>
      <c r="BV78" s="38">
        <v>0</v>
      </c>
      <c r="BW78" s="38">
        <v>0</v>
      </c>
      <c r="BX78" s="38">
        <v>0</v>
      </c>
      <c r="BY78" s="38">
        <v>0</v>
      </c>
      <c r="BZ78" s="38">
        <v>0</v>
      </c>
      <c r="CA78" s="38">
        <v>0</v>
      </c>
      <c r="CB78" s="38">
        <v>0</v>
      </c>
      <c r="CC78" s="38">
        <v>0</v>
      </c>
      <c r="CD78" s="38">
        <v>0</v>
      </c>
      <c r="CE78" s="38">
        <v>0</v>
      </c>
      <c r="CF78" s="38">
        <v>0</v>
      </c>
      <c r="CG78" s="38">
        <v>0</v>
      </c>
      <c r="CH78" s="38">
        <v>0</v>
      </c>
      <c r="CI78" s="38">
        <v>0</v>
      </c>
      <c r="CJ78" s="38">
        <v>4</v>
      </c>
      <c r="CK78" s="38">
        <v>0</v>
      </c>
      <c r="CL78" s="38">
        <v>0</v>
      </c>
      <c r="CN78" s="38">
        <v>0</v>
      </c>
      <c r="CO78" s="38">
        <v>1</v>
      </c>
      <c r="CP78" s="38">
        <v>0</v>
      </c>
      <c r="CQ78" s="38">
        <v>0</v>
      </c>
      <c r="CR78" s="38">
        <v>0</v>
      </c>
      <c r="CS78" s="38">
        <v>0</v>
      </c>
      <c r="CT78" s="38">
        <v>0</v>
      </c>
      <c r="CU78" s="38">
        <v>0</v>
      </c>
      <c r="CV78" s="38">
        <v>0</v>
      </c>
      <c r="CW78" s="38">
        <v>0</v>
      </c>
      <c r="CX78" s="38">
        <v>0</v>
      </c>
      <c r="CY78" s="38">
        <v>0</v>
      </c>
      <c r="CZ78" s="38">
        <v>0</v>
      </c>
      <c r="DA78" s="38">
        <v>1</v>
      </c>
      <c r="DB78" s="38">
        <v>381424</v>
      </c>
      <c r="DC78" s="38">
        <v>0</v>
      </c>
      <c r="DD78" s="38">
        <v>0</v>
      </c>
      <c r="DE78" s="38">
        <v>98160</v>
      </c>
      <c r="DF78" s="38">
        <v>98160</v>
      </c>
      <c r="DG78" s="38">
        <v>75</v>
      </c>
      <c r="DH78" s="38">
        <v>0</v>
      </c>
      <c r="DI78" s="38">
        <v>0</v>
      </c>
      <c r="DK78" s="38">
        <v>5393</v>
      </c>
      <c r="DL78" s="38">
        <v>0</v>
      </c>
      <c r="DM78" s="38">
        <v>135706</v>
      </c>
      <c r="DN78" s="38">
        <v>0</v>
      </c>
      <c r="DO78" s="38">
        <v>0</v>
      </c>
      <c r="DP78" s="38">
        <v>0</v>
      </c>
      <c r="DQ78" s="38">
        <v>0</v>
      </c>
      <c r="DR78" s="38">
        <v>0</v>
      </c>
      <c r="DS78" s="38">
        <v>0</v>
      </c>
      <c r="DT78" s="38">
        <v>0</v>
      </c>
      <c r="DU78" s="38">
        <v>0</v>
      </c>
      <c r="DV78" s="38">
        <v>0</v>
      </c>
      <c r="DW78" s="38">
        <v>0</v>
      </c>
      <c r="DX78" s="38">
        <v>0</v>
      </c>
      <c r="DY78" s="38">
        <v>0</v>
      </c>
      <c r="DZ78" s="38">
        <v>0</v>
      </c>
      <c r="EA78" s="38">
        <v>0</v>
      </c>
      <c r="EB78" s="38">
        <v>0</v>
      </c>
      <c r="EC78" s="38">
        <v>5.7649999999999997</v>
      </c>
      <c r="ED78" s="38">
        <v>41499</v>
      </c>
      <c r="EE78" s="38">
        <v>0</v>
      </c>
      <c r="EF78" s="38">
        <v>0</v>
      </c>
      <c r="EG78" s="38">
        <v>0</v>
      </c>
      <c r="EH78" s="38">
        <v>94207</v>
      </c>
      <c r="EI78" s="38">
        <v>0</v>
      </c>
      <c r="EJ78" s="38">
        <v>0</v>
      </c>
      <c r="EK78" s="38">
        <v>4.2619999999999996</v>
      </c>
      <c r="EL78" s="38">
        <v>0</v>
      </c>
      <c r="EM78" s="38">
        <v>0</v>
      </c>
      <c r="EN78" s="38">
        <v>0.32200000000000001</v>
      </c>
      <c r="EO78" s="38">
        <v>0</v>
      </c>
      <c r="EP78" s="38">
        <v>0</v>
      </c>
      <c r="EQ78" s="38">
        <v>4.5839999999999996</v>
      </c>
      <c r="ER78" s="38">
        <v>0</v>
      </c>
      <c r="ES78" s="38">
        <v>14.396000000000001</v>
      </c>
      <c r="ET78" s="38">
        <v>0</v>
      </c>
      <c r="EU78" s="38">
        <v>0</v>
      </c>
      <c r="EV78" s="38">
        <v>0</v>
      </c>
      <c r="EW78" s="38">
        <v>0</v>
      </c>
      <c r="EX78" s="38">
        <v>0</v>
      </c>
      <c r="EZ78" s="38">
        <v>615290</v>
      </c>
      <c r="FA78" s="38">
        <v>0</v>
      </c>
      <c r="FB78" s="38">
        <v>615290</v>
      </c>
      <c r="FC78" s="38">
        <v>0.97325799999999996</v>
      </c>
      <c r="FD78" s="38">
        <v>0</v>
      </c>
      <c r="FE78" s="38">
        <v>90705</v>
      </c>
      <c r="FF78" s="38">
        <v>20722</v>
      </c>
      <c r="FG78" s="38">
        <v>6.0937999999999999E-2</v>
      </c>
      <c r="FH78" s="38">
        <v>5.5286000000000002E-2</v>
      </c>
      <c r="FI78" s="38">
        <v>0</v>
      </c>
      <c r="FJ78" s="38">
        <v>0</v>
      </c>
      <c r="FK78" s="38">
        <v>117.31399999999999</v>
      </c>
      <c r="FL78" s="38">
        <v>726717</v>
      </c>
      <c r="FM78" s="38">
        <v>0</v>
      </c>
      <c r="FN78" s="38">
        <v>0</v>
      </c>
      <c r="FO78" s="38">
        <v>0</v>
      </c>
      <c r="FP78" s="38">
        <v>0</v>
      </c>
      <c r="FQ78" s="38">
        <v>0</v>
      </c>
      <c r="FR78" s="38">
        <v>0</v>
      </c>
      <c r="FS78" s="38">
        <v>0</v>
      </c>
      <c r="FT78" s="38">
        <v>0</v>
      </c>
      <c r="FU78" s="38">
        <v>0</v>
      </c>
      <c r="FV78" s="38">
        <v>0</v>
      </c>
      <c r="FW78" s="38">
        <v>0</v>
      </c>
      <c r="FX78" s="38">
        <v>0</v>
      </c>
      <c r="FY78" s="38">
        <v>0</v>
      </c>
      <c r="FZ78" s="38">
        <v>0</v>
      </c>
      <c r="GA78" s="38">
        <v>0</v>
      </c>
      <c r="GB78" s="38">
        <v>0</v>
      </c>
      <c r="GC78" s="38">
        <v>0</v>
      </c>
      <c r="GD78" s="38">
        <v>0</v>
      </c>
      <c r="GF78" s="38">
        <v>0</v>
      </c>
      <c r="GG78" s="38">
        <v>0</v>
      </c>
      <c r="GH78" s="38">
        <v>0</v>
      </c>
      <c r="GI78" s="38">
        <v>0</v>
      </c>
      <c r="GJ78" s="38">
        <v>0</v>
      </c>
      <c r="GK78" s="38">
        <v>0</v>
      </c>
      <c r="GL78" s="38">
        <v>0</v>
      </c>
      <c r="GM78" s="38">
        <v>0</v>
      </c>
      <c r="GN78" s="38">
        <v>0</v>
      </c>
      <c r="GO78" s="38">
        <v>0</v>
      </c>
      <c r="GP78" s="38">
        <v>726717</v>
      </c>
      <c r="GQ78" s="38">
        <v>726717</v>
      </c>
      <c r="GR78" s="38">
        <v>0</v>
      </c>
      <c r="GS78" s="38">
        <v>0</v>
      </c>
      <c r="GT78" s="38">
        <v>0</v>
      </c>
      <c r="HB78" s="38">
        <v>0</v>
      </c>
      <c r="HC78" s="38">
        <v>0</v>
      </c>
      <c r="HD78" s="38">
        <v>0</v>
      </c>
      <c r="HE78" s="38">
        <v>0</v>
      </c>
      <c r="HF78" s="38">
        <v>0</v>
      </c>
      <c r="HG78" s="38">
        <v>0</v>
      </c>
      <c r="HH78" s="38">
        <v>0</v>
      </c>
      <c r="HI78" s="38">
        <v>0</v>
      </c>
      <c r="HJ78" s="38">
        <v>0</v>
      </c>
      <c r="HK78" s="38">
        <v>0</v>
      </c>
      <c r="HL78" s="38">
        <v>0</v>
      </c>
      <c r="HM78" s="38">
        <v>0</v>
      </c>
      <c r="HN78" s="38">
        <v>0</v>
      </c>
      <c r="HO78" s="38">
        <v>0</v>
      </c>
      <c r="HP78" s="38">
        <v>0</v>
      </c>
      <c r="HQ78" s="38">
        <v>0</v>
      </c>
      <c r="HR78" s="38">
        <v>0</v>
      </c>
      <c r="HS78" s="38">
        <v>0</v>
      </c>
      <c r="HT78" s="38">
        <v>0</v>
      </c>
      <c r="HU78" s="38">
        <v>0</v>
      </c>
      <c r="HV78" s="38">
        <v>0</v>
      </c>
      <c r="HW78" s="38">
        <v>0</v>
      </c>
      <c r="HX78" s="38">
        <v>0</v>
      </c>
      <c r="HY78" s="38">
        <v>0</v>
      </c>
      <c r="HZ78" s="38">
        <v>0</v>
      </c>
      <c r="IA78" s="38">
        <v>0</v>
      </c>
      <c r="IB78" s="38">
        <v>0</v>
      </c>
      <c r="IC78" s="38">
        <v>0</v>
      </c>
      <c r="ID78" s="38">
        <v>0</v>
      </c>
      <c r="IE78" s="38">
        <v>0</v>
      </c>
      <c r="IF78" s="38">
        <v>0</v>
      </c>
      <c r="IG78" s="38">
        <v>0</v>
      </c>
      <c r="IH78" s="38">
        <v>0</v>
      </c>
      <c r="II78" s="38">
        <v>0</v>
      </c>
      <c r="IJ78" s="38">
        <v>0</v>
      </c>
      <c r="IK78" s="38">
        <v>0</v>
      </c>
      <c r="IL78" s="38">
        <v>0</v>
      </c>
      <c r="IM78" s="38">
        <v>0</v>
      </c>
      <c r="IN78" s="38">
        <v>0</v>
      </c>
      <c r="IO78" s="38">
        <v>0</v>
      </c>
      <c r="IP78" s="38">
        <v>0</v>
      </c>
      <c r="IQ78" s="38">
        <v>0</v>
      </c>
      <c r="IR78" s="38">
        <v>0</v>
      </c>
      <c r="IS78" s="38">
        <v>0</v>
      </c>
      <c r="IT78" s="38">
        <v>0</v>
      </c>
      <c r="IU78" s="38">
        <v>0</v>
      </c>
      <c r="IV78" s="38">
        <v>0</v>
      </c>
      <c r="IW78" s="38">
        <v>0</v>
      </c>
      <c r="IX78" s="38">
        <v>0</v>
      </c>
      <c r="IY78" s="38">
        <v>0</v>
      </c>
      <c r="IZ78" s="38">
        <v>0</v>
      </c>
      <c r="JA78" s="38">
        <v>0</v>
      </c>
    </row>
    <row r="79" spans="1:261" x14ac:dyDescent="0.2">
      <c r="A79" s="38">
        <v>227806</v>
      </c>
      <c r="B79" s="38">
        <v>27549</v>
      </c>
      <c r="C79" s="38">
        <v>35</v>
      </c>
      <c r="D79" s="38">
        <v>2020</v>
      </c>
      <c r="E79" s="38">
        <v>5393</v>
      </c>
      <c r="F79" s="38">
        <v>0</v>
      </c>
      <c r="G79" s="38">
        <v>573.20000000000005</v>
      </c>
      <c r="H79" s="38">
        <v>393.20600000000002</v>
      </c>
      <c r="I79" s="38">
        <v>393.20600000000002</v>
      </c>
      <c r="J79" s="38">
        <v>573.20000000000005</v>
      </c>
      <c r="K79" s="38">
        <v>0</v>
      </c>
      <c r="L79" s="38">
        <v>6544</v>
      </c>
      <c r="M79" s="38">
        <v>0</v>
      </c>
      <c r="N79" s="38">
        <v>0</v>
      </c>
      <c r="P79" s="38">
        <v>574.46900000000005</v>
      </c>
      <c r="Q79" s="38">
        <v>0</v>
      </c>
      <c r="R79" s="38">
        <v>148906</v>
      </c>
      <c r="S79" s="38">
        <v>259.20699999999999</v>
      </c>
      <c r="U79" s="38">
        <v>96521</v>
      </c>
      <c r="V79" s="38">
        <v>26.35</v>
      </c>
      <c r="W79" s="38">
        <v>17243</v>
      </c>
      <c r="X79" s="38">
        <v>17243</v>
      </c>
      <c r="Z79" s="38">
        <v>0</v>
      </c>
      <c r="AA79" s="38">
        <v>1</v>
      </c>
      <c r="AB79" s="38">
        <v>1</v>
      </c>
      <c r="AC79" s="38">
        <v>0</v>
      </c>
      <c r="AD79" s="38" t="s">
        <v>303</v>
      </c>
      <c r="AE79" s="38">
        <v>0</v>
      </c>
      <c r="AH79" s="38">
        <v>0</v>
      </c>
      <c r="AI79" s="38">
        <v>0</v>
      </c>
      <c r="AJ79" s="38">
        <v>5105</v>
      </c>
      <c r="AK79" s="38">
        <v>1</v>
      </c>
      <c r="AL79" s="38" t="s">
        <v>84</v>
      </c>
      <c r="AM79" s="38">
        <v>0</v>
      </c>
      <c r="AN79" s="38">
        <v>0</v>
      </c>
      <c r="AO79" s="38">
        <v>0</v>
      </c>
      <c r="AP79" s="38">
        <v>0</v>
      </c>
      <c r="AQ79" s="38">
        <v>0</v>
      </c>
      <c r="AR79" s="38">
        <v>0</v>
      </c>
      <c r="AS79" s="38">
        <v>0</v>
      </c>
      <c r="AT79" s="38">
        <v>0</v>
      </c>
      <c r="AU79" s="38">
        <v>0</v>
      </c>
      <c r="AV79" s="38">
        <v>0</v>
      </c>
      <c r="AW79" s="38">
        <v>9902515</v>
      </c>
      <c r="AX79" s="38">
        <v>9683541</v>
      </c>
      <c r="AY79" s="38">
        <v>6639665</v>
      </c>
      <c r="AZ79" s="38">
        <v>255681</v>
      </c>
      <c r="BA79" s="38">
        <v>0</v>
      </c>
      <c r="BB79" s="38">
        <v>0</v>
      </c>
      <c r="BC79" s="38">
        <v>0</v>
      </c>
      <c r="BD79" s="38">
        <v>0</v>
      </c>
      <c r="BE79" s="38">
        <v>0</v>
      </c>
      <c r="BF79" s="38">
        <v>8102228</v>
      </c>
      <c r="BG79" s="38">
        <v>0</v>
      </c>
      <c r="BH79" s="38">
        <v>388.27300000000002</v>
      </c>
      <c r="BI79" s="38">
        <v>106775</v>
      </c>
      <c r="BJ79" s="38">
        <v>12</v>
      </c>
      <c r="BK79" s="38">
        <v>0</v>
      </c>
      <c r="BL79" s="38">
        <v>0</v>
      </c>
      <c r="BM79" s="38">
        <v>0</v>
      </c>
      <c r="BN79" s="38">
        <v>0</v>
      </c>
      <c r="BO79" s="38">
        <v>0</v>
      </c>
      <c r="BP79" s="38">
        <v>0</v>
      </c>
      <c r="BQ79" s="38">
        <v>5393</v>
      </c>
      <c r="BR79" s="38">
        <v>1</v>
      </c>
      <c r="BS79" s="38">
        <v>0</v>
      </c>
      <c r="BT79" s="38">
        <v>0</v>
      </c>
      <c r="BU79" s="38">
        <v>0</v>
      </c>
      <c r="BV79" s="38">
        <v>0</v>
      </c>
      <c r="BW79" s="38">
        <v>0</v>
      </c>
      <c r="BX79" s="38">
        <v>0</v>
      </c>
      <c r="BY79" s="38">
        <v>0</v>
      </c>
      <c r="BZ79" s="38">
        <v>0</v>
      </c>
      <c r="CA79" s="38">
        <v>0</v>
      </c>
      <c r="CB79" s="38">
        <v>0</v>
      </c>
      <c r="CC79" s="38">
        <v>0</v>
      </c>
      <c r="CD79" s="38">
        <v>0</v>
      </c>
      <c r="CE79" s="38">
        <v>0</v>
      </c>
      <c r="CF79" s="38">
        <v>0</v>
      </c>
      <c r="CG79" s="38">
        <v>0</v>
      </c>
      <c r="CH79" s="38">
        <v>112199</v>
      </c>
      <c r="CI79" s="38">
        <v>0</v>
      </c>
      <c r="CJ79" s="38">
        <v>4</v>
      </c>
      <c r="CK79" s="38">
        <v>0</v>
      </c>
      <c r="CL79" s="38">
        <v>0</v>
      </c>
      <c r="CN79" s="38">
        <v>0</v>
      </c>
      <c r="CO79" s="38">
        <v>1</v>
      </c>
      <c r="CP79" s="38">
        <v>0.874</v>
      </c>
      <c r="CQ79" s="38">
        <v>0</v>
      </c>
      <c r="CR79" s="38">
        <v>582.71299999999997</v>
      </c>
      <c r="CS79" s="38">
        <v>0</v>
      </c>
      <c r="CT79" s="38">
        <v>0</v>
      </c>
      <c r="CU79" s="38">
        <v>0</v>
      </c>
      <c r="CV79" s="38">
        <v>0</v>
      </c>
      <c r="CW79" s="38">
        <v>0</v>
      </c>
      <c r="CX79" s="38">
        <v>0</v>
      </c>
      <c r="CY79" s="38">
        <v>0</v>
      </c>
      <c r="CZ79" s="38">
        <v>0</v>
      </c>
      <c r="DA79" s="38">
        <v>1</v>
      </c>
      <c r="DB79" s="38">
        <v>2573140</v>
      </c>
      <c r="DC79" s="38">
        <v>0</v>
      </c>
      <c r="DD79" s="38">
        <v>0</v>
      </c>
      <c r="DE79" s="38">
        <v>914851</v>
      </c>
      <c r="DF79" s="38">
        <v>928635</v>
      </c>
      <c r="DG79" s="38">
        <v>699</v>
      </c>
      <c r="DH79" s="38">
        <v>0</v>
      </c>
      <c r="DI79" s="38">
        <v>13784</v>
      </c>
      <c r="DK79" s="38">
        <v>5393</v>
      </c>
      <c r="DL79" s="38">
        <v>0</v>
      </c>
      <c r="DM79" s="38">
        <v>4805830</v>
      </c>
      <c r="DN79" s="38">
        <v>0</v>
      </c>
      <c r="DO79" s="38">
        <v>0</v>
      </c>
      <c r="DP79" s="38">
        <v>0</v>
      </c>
      <c r="DQ79" s="38">
        <v>0</v>
      </c>
      <c r="DR79" s="38">
        <v>0</v>
      </c>
      <c r="DS79" s="38">
        <v>0</v>
      </c>
      <c r="DT79" s="38">
        <v>0</v>
      </c>
      <c r="DU79" s="38">
        <v>0</v>
      </c>
      <c r="DV79" s="38">
        <v>0</v>
      </c>
      <c r="DW79" s="38">
        <v>0</v>
      </c>
      <c r="DX79" s="38">
        <v>0</v>
      </c>
      <c r="DY79" s="38">
        <v>0</v>
      </c>
      <c r="DZ79" s="38">
        <v>0</v>
      </c>
      <c r="EA79" s="38">
        <v>0.218</v>
      </c>
      <c r="EB79" s="38">
        <v>0</v>
      </c>
      <c r="EC79" s="38">
        <v>13.632999999999999</v>
      </c>
      <c r="ED79" s="38">
        <v>98136</v>
      </c>
      <c r="EE79" s="38">
        <v>0</v>
      </c>
      <c r="EF79" s="38">
        <v>0</v>
      </c>
      <c r="EG79" s="38">
        <v>0</v>
      </c>
      <c r="EH79" s="38">
        <v>100221</v>
      </c>
      <c r="EI79" s="38">
        <v>4607473</v>
      </c>
      <c r="EJ79" s="38">
        <v>176.01900000000001</v>
      </c>
      <c r="EK79" s="38">
        <v>2.2799999999999998</v>
      </c>
      <c r="EL79" s="38">
        <v>0</v>
      </c>
      <c r="EM79" s="38">
        <v>0</v>
      </c>
      <c r="EN79" s="38">
        <v>1.4770000000000001</v>
      </c>
      <c r="EO79" s="38">
        <v>0</v>
      </c>
      <c r="EP79" s="38">
        <v>0</v>
      </c>
      <c r="EQ79" s="38">
        <v>179.994</v>
      </c>
      <c r="ER79" s="38">
        <v>0</v>
      </c>
      <c r="ES79" s="38">
        <v>15.315</v>
      </c>
      <c r="ET79" s="38">
        <v>0</v>
      </c>
      <c r="EU79" s="38">
        <v>255681</v>
      </c>
      <c r="EV79" s="38">
        <v>0</v>
      </c>
      <c r="EW79" s="38">
        <v>0</v>
      </c>
      <c r="EX79" s="38">
        <v>0</v>
      </c>
      <c r="EZ79" s="38">
        <v>8175942</v>
      </c>
      <c r="FA79" s="38">
        <v>0</v>
      </c>
      <c r="FB79" s="38">
        <v>8431623</v>
      </c>
      <c r="FC79" s="38">
        <v>0.97325799999999996</v>
      </c>
      <c r="FD79" s="38">
        <v>0</v>
      </c>
      <c r="FE79" s="38">
        <v>1227227</v>
      </c>
      <c r="FF79" s="38">
        <v>280372</v>
      </c>
      <c r="FG79" s="38">
        <v>6.0937999999999999E-2</v>
      </c>
      <c r="FH79" s="38">
        <v>5.5286000000000002E-2</v>
      </c>
      <c r="FI79" s="38">
        <v>0</v>
      </c>
      <c r="FJ79" s="38">
        <v>0</v>
      </c>
      <c r="FK79" s="38">
        <v>1587.251</v>
      </c>
      <c r="FL79" s="38">
        <v>10051421</v>
      </c>
      <c r="FM79" s="38">
        <v>0</v>
      </c>
      <c r="FN79" s="38">
        <v>0</v>
      </c>
      <c r="FO79" s="38">
        <v>0</v>
      </c>
      <c r="FP79" s="38">
        <v>0</v>
      </c>
      <c r="FQ79" s="38">
        <v>0</v>
      </c>
      <c r="FR79" s="38">
        <v>0</v>
      </c>
      <c r="FS79" s="38">
        <v>0</v>
      </c>
      <c r="FT79" s="38">
        <v>0</v>
      </c>
      <c r="FU79" s="38">
        <v>0</v>
      </c>
      <c r="FV79" s="38">
        <v>0</v>
      </c>
      <c r="FW79" s="38">
        <v>0</v>
      </c>
      <c r="FX79" s="38">
        <v>0</v>
      </c>
      <c r="FY79" s="38">
        <v>0</v>
      </c>
      <c r="FZ79" s="38">
        <v>0</v>
      </c>
      <c r="GA79" s="38">
        <v>0</v>
      </c>
      <c r="GB79" s="38">
        <v>0</v>
      </c>
      <c r="GC79" s="38">
        <v>0</v>
      </c>
      <c r="GD79" s="38">
        <v>0</v>
      </c>
      <c r="GF79" s="38">
        <v>0</v>
      </c>
      <c r="GG79" s="38">
        <v>0</v>
      </c>
      <c r="GH79" s="38">
        <v>0</v>
      </c>
      <c r="GI79" s="38">
        <v>0</v>
      </c>
      <c r="GJ79" s="38">
        <v>0</v>
      </c>
      <c r="GK79" s="38">
        <v>5062</v>
      </c>
      <c r="GL79" s="38">
        <v>68817</v>
      </c>
      <c r="GM79" s="38">
        <v>0</v>
      </c>
      <c r="GN79" s="38">
        <v>0</v>
      </c>
      <c r="GO79" s="38">
        <v>0</v>
      </c>
      <c r="GP79" s="38">
        <v>9939222</v>
      </c>
      <c r="GQ79" s="38">
        <v>9939222</v>
      </c>
      <c r="GR79" s="38">
        <v>0</v>
      </c>
      <c r="GS79" s="38">
        <v>0</v>
      </c>
      <c r="GT79" s="38">
        <v>0</v>
      </c>
      <c r="HB79" s="38">
        <v>261892303</v>
      </c>
      <c r="HC79" s="38">
        <v>5.0736000000000003E-2</v>
      </c>
      <c r="HD79" s="38">
        <v>112199</v>
      </c>
      <c r="HE79" s="38">
        <v>0</v>
      </c>
      <c r="HF79" s="38">
        <v>0</v>
      </c>
      <c r="HG79" s="38">
        <v>0</v>
      </c>
      <c r="HH79" s="38">
        <v>0</v>
      </c>
      <c r="HI79" s="38">
        <v>0</v>
      </c>
      <c r="HJ79" s="38">
        <v>0</v>
      </c>
      <c r="HK79" s="38">
        <v>0</v>
      </c>
      <c r="HL79" s="38">
        <v>0</v>
      </c>
      <c r="HM79" s="38">
        <v>0</v>
      </c>
      <c r="HN79" s="38">
        <v>0</v>
      </c>
      <c r="HO79" s="38">
        <v>0</v>
      </c>
      <c r="HP79" s="38">
        <v>0</v>
      </c>
      <c r="HQ79" s="38">
        <v>0</v>
      </c>
      <c r="HR79" s="38">
        <v>0</v>
      </c>
      <c r="HS79" s="38">
        <v>0</v>
      </c>
      <c r="HT79" s="38">
        <v>0</v>
      </c>
      <c r="HU79" s="38">
        <v>0</v>
      </c>
      <c r="HV79" s="38">
        <v>0</v>
      </c>
      <c r="HW79" s="38">
        <v>0</v>
      </c>
      <c r="HX79" s="38">
        <v>0</v>
      </c>
      <c r="HY79" s="38">
        <v>0</v>
      </c>
      <c r="HZ79" s="38">
        <v>0</v>
      </c>
      <c r="IA79" s="38">
        <v>0</v>
      </c>
      <c r="IB79" s="38">
        <v>0</v>
      </c>
      <c r="IC79" s="38">
        <v>0</v>
      </c>
      <c r="ID79" s="38">
        <v>0</v>
      </c>
      <c r="IE79" s="38">
        <v>0</v>
      </c>
      <c r="IF79" s="38">
        <v>0</v>
      </c>
      <c r="IG79" s="38">
        <v>0</v>
      </c>
      <c r="IH79" s="38">
        <v>34</v>
      </c>
      <c r="II79" s="38">
        <v>453.30799999999999</v>
      </c>
      <c r="IJ79" s="38">
        <v>0</v>
      </c>
      <c r="IK79" s="38">
        <v>0</v>
      </c>
      <c r="IL79" s="38">
        <v>0</v>
      </c>
      <c r="IM79" s="38">
        <v>0</v>
      </c>
      <c r="IN79" s="38">
        <v>0</v>
      </c>
      <c r="IO79" s="38">
        <v>0</v>
      </c>
      <c r="IP79" s="38">
        <v>0</v>
      </c>
      <c r="IQ79" s="38">
        <v>0</v>
      </c>
      <c r="IR79" s="38">
        <v>0</v>
      </c>
      <c r="IS79" s="38">
        <v>0</v>
      </c>
      <c r="IT79" s="38">
        <v>0</v>
      </c>
      <c r="IU79" s="38">
        <v>0</v>
      </c>
      <c r="IV79" s="38">
        <v>0</v>
      </c>
      <c r="IW79" s="38">
        <v>0</v>
      </c>
      <c r="IX79" s="38">
        <v>0</v>
      </c>
      <c r="IY79" s="38">
        <v>0</v>
      </c>
      <c r="IZ79" s="38">
        <v>0</v>
      </c>
      <c r="JA79" s="38">
        <v>0</v>
      </c>
    </row>
    <row r="80" spans="1:261" x14ac:dyDescent="0.2">
      <c r="A80" s="38">
        <v>15807</v>
      </c>
      <c r="B80" s="38">
        <v>27549</v>
      </c>
      <c r="C80" s="38">
        <v>35</v>
      </c>
      <c r="D80" s="38">
        <v>2020</v>
      </c>
      <c r="E80" s="38">
        <v>5393</v>
      </c>
      <c r="F80" s="38">
        <v>0</v>
      </c>
      <c r="G80" s="38">
        <v>834.93200000000002</v>
      </c>
      <c r="H80" s="38">
        <v>745.745</v>
      </c>
      <c r="I80" s="38">
        <v>745.745</v>
      </c>
      <c r="J80" s="38">
        <v>834.93200000000002</v>
      </c>
      <c r="K80" s="38">
        <v>0</v>
      </c>
      <c r="L80" s="38">
        <v>6544</v>
      </c>
      <c r="M80" s="38">
        <v>0</v>
      </c>
      <c r="N80" s="38">
        <v>0</v>
      </c>
      <c r="P80" s="38">
        <v>859.94500000000005</v>
      </c>
      <c r="Q80" s="38">
        <v>0</v>
      </c>
      <c r="R80" s="38">
        <v>222904</v>
      </c>
      <c r="S80" s="38">
        <v>259.20699999999999</v>
      </c>
      <c r="U80" s="38">
        <v>144489</v>
      </c>
      <c r="V80" s="38">
        <v>70.335999999999999</v>
      </c>
      <c r="W80" s="38">
        <v>46028</v>
      </c>
      <c r="X80" s="38">
        <v>46028</v>
      </c>
      <c r="Z80" s="38">
        <v>0</v>
      </c>
      <c r="AA80" s="38">
        <v>1</v>
      </c>
      <c r="AB80" s="38">
        <v>1</v>
      </c>
      <c r="AC80" s="38">
        <v>0</v>
      </c>
      <c r="AD80" s="38" t="s">
        <v>303</v>
      </c>
      <c r="AE80" s="38">
        <v>0</v>
      </c>
      <c r="AH80" s="38">
        <v>0</v>
      </c>
      <c r="AI80" s="38">
        <v>0</v>
      </c>
      <c r="AJ80" s="38">
        <v>5105</v>
      </c>
      <c r="AK80" s="38">
        <v>1</v>
      </c>
      <c r="AL80" s="38" t="s">
        <v>39</v>
      </c>
      <c r="AM80" s="38">
        <v>0</v>
      </c>
      <c r="AN80" s="38">
        <v>0</v>
      </c>
      <c r="AO80" s="38">
        <v>0</v>
      </c>
      <c r="AP80" s="38">
        <v>0</v>
      </c>
      <c r="AQ80" s="38">
        <v>0</v>
      </c>
      <c r="AR80" s="38">
        <v>0</v>
      </c>
      <c r="AS80" s="38">
        <v>0</v>
      </c>
      <c r="AT80" s="38">
        <v>0</v>
      </c>
      <c r="AU80" s="38">
        <v>0</v>
      </c>
      <c r="AV80" s="38">
        <v>-7859</v>
      </c>
      <c r="AW80" s="38">
        <v>8789799</v>
      </c>
      <c r="AX80" s="38">
        <v>8517964</v>
      </c>
      <c r="AY80" s="38">
        <v>6046462</v>
      </c>
      <c r="AZ80" s="38">
        <v>306079</v>
      </c>
      <c r="BA80" s="38">
        <v>49.667000000000002</v>
      </c>
      <c r="BB80" s="38">
        <v>31827</v>
      </c>
      <c r="BC80" s="38">
        <v>31827</v>
      </c>
      <c r="BD80" s="38">
        <v>40.529000000000003</v>
      </c>
      <c r="BE80" s="38">
        <v>0</v>
      </c>
      <c r="BF80" s="38">
        <v>7186619</v>
      </c>
      <c r="BG80" s="38">
        <v>0</v>
      </c>
      <c r="BH80" s="38">
        <v>302.45600000000002</v>
      </c>
      <c r="BI80" s="38">
        <v>83175</v>
      </c>
      <c r="BJ80" s="38">
        <v>12</v>
      </c>
      <c r="BK80" s="38">
        <v>0</v>
      </c>
      <c r="BL80" s="38">
        <v>0</v>
      </c>
      <c r="BM80" s="38">
        <v>0</v>
      </c>
      <c r="BN80" s="38">
        <v>0</v>
      </c>
      <c r="BO80" s="38">
        <v>0</v>
      </c>
      <c r="BP80" s="38">
        <v>0</v>
      </c>
      <c r="BQ80" s="38">
        <v>5393</v>
      </c>
      <c r="BR80" s="38">
        <v>1</v>
      </c>
      <c r="BS80" s="38">
        <v>0</v>
      </c>
      <c r="BT80" s="38">
        <v>0</v>
      </c>
      <c r="BU80" s="38">
        <v>0</v>
      </c>
      <c r="BV80" s="38">
        <v>0</v>
      </c>
      <c r="BW80" s="38">
        <v>0</v>
      </c>
      <c r="BX80" s="38">
        <v>0</v>
      </c>
      <c r="BY80" s="38">
        <v>0</v>
      </c>
      <c r="BZ80" s="38">
        <v>0</v>
      </c>
      <c r="CA80" s="38">
        <v>0</v>
      </c>
      <c r="CB80" s="38">
        <v>0</v>
      </c>
      <c r="CC80" s="38">
        <v>0</v>
      </c>
      <c r="CD80" s="38">
        <v>0</v>
      </c>
      <c r="CE80" s="38">
        <v>0</v>
      </c>
      <c r="CF80" s="38">
        <v>0</v>
      </c>
      <c r="CG80" s="38">
        <v>0</v>
      </c>
      <c r="CH80" s="38">
        <v>188660</v>
      </c>
      <c r="CI80" s="38">
        <v>0</v>
      </c>
      <c r="CJ80" s="38">
        <v>4</v>
      </c>
      <c r="CK80" s="38">
        <v>0</v>
      </c>
      <c r="CL80" s="38">
        <v>0</v>
      </c>
      <c r="CN80" s="38">
        <v>0</v>
      </c>
      <c r="CO80" s="38">
        <v>1</v>
      </c>
      <c r="CP80" s="38">
        <v>0</v>
      </c>
      <c r="CQ80" s="38">
        <v>1.583</v>
      </c>
      <c r="CR80" s="38">
        <v>857.90200000000004</v>
      </c>
      <c r="CS80" s="38">
        <v>0</v>
      </c>
      <c r="CT80" s="38">
        <v>0</v>
      </c>
      <c r="CU80" s="38">
        <v>0</v>
      </c>
      <c r="CV80" s="38">
        <v>0</v>
      </c>
      <c r="CW80" s="38">
        <v>0</v>
      </c>
      <c r="CX80" s="38">
        <v>0</v>
      </c>
      <c r="CY80" s="38">
        <v>0</v>
      </c>
      <c r="CZ80" s="38">
        <v>0</v>
      </c>
      <c r="DA80" s="38">
        <v>1</v>
      </c>
      <c r="DB80" s="38">
        <v>4880155</v>
      </c>
      <c r="DC80" s="38">
        <v>0</v>
      </c>
      <c r="DD80" s="38">
        <v>0</v>
      </c>
      <c r="DE80" s="38">
        <v>1071907</v>
      </c>
      <c r="DF80" s="38">
        <v>1071907</v>
      </c>
      <c r="DG80" s="38">
        <v>819</v>
      </c>
      <c r="DH80" s="38">
        <v>0</v>
      </c>
      <c r="DI80" s="38">
        <v>0</v>
      </c>
      <c r="DK80" s="38">
        <v>5393</v>
      </c>
      <c r="DL80" s="38">
        <v>0</v>
      </c>
      <c r="DM80" s="38">
        <v>783638</v>
      </c>
      <c r="DN80" s="38">
        <v>0</v>
      </c>
      <c r="DO80" s="38">
        <v>0</v>
      </c>
      <c r="DP80" s="38">
        <v>0</v>
      </c>
      <c r="DQ80" s="38">
        <v>0</v>
      </c>
      <c r="DR80" s="38">
        <v>0</v>
      </c>
      <c r="DS80" s="38">
        <v>0</v>
      </c>
      <c r="DT80" s="38">
        <v>0</v>
      </c>
      <c r="DU80" s="38">
        <v>0</v>
      </c>
      <c r="DV80" s="38">
        <v>0</v>
      </c>
      <c r="DW80" s="38">
        <v>0</v>
      </c>
      <c r="DX80" s="38">
        <v>0</v>
      </c>
      <c r="DY80" s="38">
        <v>0</v>
      </c>
      <c r="DZ80" s="38">
        <v>0</v>
      </c>
      <c r="EA80" s="38">
        <v>0</v>
      </c>
      <c r="EB80" s="38">
        <v>0</v>
      </c>
      <c r="EC80" s="38">
        <v>37.860999999999997</v>
      </c>
      <c r="ED80" s="38">
        <v>272539</v>
      </c>
      <c r="EE80" s="38">
        <v>0</v>
      </c>
      <c r="EF80" s="38">
        <v>0</v>
      </c>
      <c r="EG80" s="38">
        <v>0</v>
      </c>
      <c r="EH80" s="38">
        <v>481599</v>
      </c>
      <c r="EI80" s="38">
        <v>29500</v>
      </c>
      <c r="EJ80" s="38">
        <v>1.127</v>
      </c>
      <c r="EK80" s="38">
        <v>21.283000000000001</v>
      </c>
      <c r="EL80" s="38">
        <v>0</v>
      </c>
      <c r="EM80" s="38">
        <v>0.62</v>
      </c>
      <c r="EN80" s="38">
        <v>1.577</v>
      </c>
      <c r="EO80" s="38">
        <v>0</v>
      </c>
      <c r="EP80" s="38">
        <v>0</v>
      </c>
      <c r="EQ80" s="38">
        <v>24.606999999999999</v>
      </c>
      <c r="ER80" s="38">
        <v>0</v>
      </c>
      <c r="ES80" s="38">
        <v>73.593999999999994</v>
      </c>
      <c r="ET80" s="38">
        <v>25229</v>
      </c>
      <c r="EU80" s="38">
        <v>306079</v>
      </c>
      <c r="EV80" s="38">
        <v>0</v>
      </c>
      <c r="EW80" s="38">
        <v>0</v>
      </c>
      <c r="EX80" s="38">
        <v>0</v>
      </c>
      <c r="EZ80" s="38">
        <v>7180734</v>
      </c>
      <c r="FA80" s="38">
        <v>0</v>
      </c>
      <c r="FB80" s="38">
        <v>7486813</v>
      </c>
      <c r="FC80" s="38">
        <v>0.97325799999999996</v>
      </c>
      <c r="FD80" s="38">
        <v>0</v>
      </c>
      <c r="FE80" s="38">
        <v>1088542</v>
      </c>
      <c r="FF80" s="38">
        <v>248688</v>
      </c>
      <c r="FG80" s="38">
        <v>6.0937999999999999E-2</v>
      </c>
      <c r="FH80" s="38">
        <v>5.5286000000000002E-2</v>
      </c>
      <c r="FI80" s="38">
        <v>0</v>
      </c>
      <c r="FJ80" s="38">
        <v>0</v>
      </c>
      <c r="FK80" s="38">
        <v>1407.8810000000001</v>
      </c>
      <c r="FL80" s="38">
        <v>9012703</v>
      </c>
      <c r="FM80" s="38">
        <v>0</v>
      </c>
      <c r="FN80" s="38">
        <v>0</v>
      </c>
      <c r="FO80" s="38">
        <v>19557</v>
      </c>
      <c r="FP80" s="38">
        <v>0</v>
      </c>
      <c r="FQ80" s="38">
        <v>19557</v>
      </c>
      <c r="FR80" s="38">
        <v>19557</v>
      </c>
      <c r="FS80" s="38">
        <v>0</v>
      </c>
      <c r="FT80" s="38">
        <v>0</v>
      </c>
      <c r="FU80" s="38">
        <v>0</v>
      </c>
      <c r="FV80" s="38">
        <v>0</v>
      </c>
      <c r="FW80" s="38">
        <v>0</v>
      </c>
      <c r="FX80" s="38">
        <v>0</v>
      </c>
      <c r="FY80" s="38">
        <v>0</v>
      </c>
      <c r="FZ80" s="38">
        <v>0</v>
      </c>
      <c r="GA80" s="38">
        <v>0</v>
      </c>
      <c r="GB80" s="38">
        <v>570526</v>
      </c>
      <c r="GC80" s="38">
        <v>570526</v>
      </c>
      <c r="GD80" s="38">
        <v>64.58</v>
      </c>
      <c r="GF80" s="38">
        <v>0</v>
      </c>
      <c r="GG80" s="38">
        <v>0</v>
      </c>
      <c r="GH80" s="38">
        <v>0</v>
      </c>
      <c r="GI80" s="38">
        <v>0</v>
      </c>
      <c r="GJ80" s="38">
        <v>0</v>
      </c>
      <c r="GK80" s="38">
        <v>5220</v>
      </c>
      <c r="GL80" s="38">
        <v>23309</v>
      </c>
      <c r="GM80" s="38">
        <v>0</v>
      </c>
      <c r="GN80" s="38">
        <v>0</v>
      </c>
      <c r="GO80" s="38">
        <v>0</v>
      </c>
      <c r="GP80" s="38">
        <v>8824043</v>
      </c>
      <c r="GQ80" s="38">
        <v>8824043</v>
      </c>
      <c r="GR80" s="38">
        <v>0</v>
      </c>
      <c r="GS80" s="38">
        <v>0</v>
      </c>
      <c r="GT80" s="38">
        <v>0</v>
      </c>
      <c r="HB80" s="38">
        <v>261892303</v>
      </c>
      <c r="HC80" s="38">
        <v>5.0736000000000003E-2</v>
      </c>
      <c r="HD80" s="38">
        <v>163431</v>
      </c>
      <c r="HE80" s="38">
        <v>0</v>
      </c>
      <c r="HF80" s="38">
        <v>0</v>
      </c>
      <c r="HG80" s="38">
        <v>0</v>
      </c>
      <c r="HH80" s="38">
        <v>0</v>
      </c>
      <c r="HI80" s="38">
        <v>0</v>
      </c>
      <c r="HJ80" s="38">
        <v>0</v>
      </c>
      <c r="HK80" s="38">
        <v>0</v>
      </c>
      <c r="HL80" s="38">
        <v>0</v>
      </c>
      <c r="HM80" s="38">
        <v>0</v>
      </c>
      <c r="HN80" s="38">
        <v>0</v>
      </c>
      <c r="HO80" s="38">
        <v>0</v>
      </c>
      <c r="HP80" s="38">
        <v>0</v>
      </c>
      <c r="HQ80" s="38">
        <v>0</v>
      </c>
      <c r="HR80" s="38">
        <v>0</v>
      </c>
      <c r="HS80" s="38">
        <v>0</v>
      </c>
      <c r="HT80" s="38">
        <v>0</v>
      </c>
      <c r="HU80" s="38">
        <v>0</v>
      </c>
      <c r="HV80" s="38">
        <v>0</v>
      </c>
      <c r="HW80" s="38">
        <v>0</v>
      </c>
      <c r="HX80" s="38">
        <v>0</v>
      </c>
      <c r="HY80" s="38">
        <v>0</v>
      </c>
      <c r="HZ80" s="38">
        <v>0</v>
      </c>
      <c r="IA80" s="38">
        <v>0</v>
      </c>
      <c r="IB80" s="38">
        <v>0</v>
      </c>
      <c r="IC80" s="38">
        <v>0</v>
      </c>
      <c r="ID80" s="38">
        <v>0</v>
      </c>
      <c r="IE80" s="38">
        <v>0</v>
      </c>
      <c r="IF80" s="38">
        <v>0</v>
      </c>
      <c r="IG80" s="38">
        <v>0</v>
      </c>
      <c r="IH80" s="38">
        <v>230</v>
      </c>
      <c r="II80" s="38">
        <v>0</v>
      </c>
      <c r="IJ80" s="38">
        <v>0</v>
      </c>
      <c r="IK80" s="38">
        <v>0</v>
      </c>
      <c r="IL80" s="38">
        <v>0</v>
      </c>
      <c r="IM80" s="38">
        <v>0</v>
      </c>
      <c r="IN80" s="38">
        <v>0</v>
      </c>
      <c r="IO80" s="38">
        <v>0</v>
      </c>
      <c r="IP80" s="38">
        <v>0</v>
      </c>
      <c r="IQ80" s="38">
        <v>0</v>
      </c>
      <c r="IR80" s="38">
        <v>0</v>
      </c>
      <c r="IS80" s="38">
        <v>0</v>
      </c>
      <c r="IT80" s="38">
        <v>0</v>
      </c>
      <c r="IU80" s="38">
        <v>0</v>
      </c>
      <c r="IV80" s="38">
        <v>0</v>
      </c>
      <c r="IW80" s="38">
        <v>0</v>
      </c>
      <c r="IX80" s="38">
        <v>0</v>
      </c>
      <c r="IY80" s="38">
        <v>0</v>
      </c>
      <c r="IZ80" s="38">
        <v>0</v>
      </c>
      <c r="JA80" s="38">
        <v>0</v>
      </c>
    </row>
    <row r="81" spans="1:261" x14ac:dyDescent="0.2">
      <c r="A81" s="38">
        <v>57807</v>
      </c>
      <c r="B81" s="38">
        <v>27549</v>
      </c>
      <c r="C81" s="38">
        <v>35</v>
      </c>
      <c r="D81" s="38">
        <v>2020</v>
      </c>
      <c r="E81" s="38">
        <v>5393</v>
      </c>
      <c r="F81" s="38">
        <v>0</v>
      </c>
      <c r="G81" s="38">
        <v>5348.3770000000004</v>
      </c>
      <c r="H81" s="38">
        <v>4782.8379999999997</v>
      </c>
      <c r="I81" s="38">
        <v>4782.8379999999997</v>
      </c>
      <c r="J81" s="38">
        <v>5348.3770000000004</v>
      </c>
      <c r="K81" s="38">
        <v>0</v>
      </c>
      <c r="L81" s="38">
        <v>6544</v>
      </c>
      <c r="M81" s="38">
        <v>0</v>
      </c>
      <c r="N81" s="38">
        <v>0</v>
      </c>
      <c r="P81" s="38">
        <v>5439.81</v>
      </c>
      <c r="Q81" s="38">
        <v>0</v>
      </c>
      <c r="R81" s="38">
        <v>1410037</v>
      </c>
      <c r="S81" s="38">
        <v>259.20699999999999</v>
      </c>
      <c r="U81" s="38">
        <v>913996</v>
      </c>
      <c r="V81" s="38">
        <v>402.33199999999999</v>
      </c>
      <c r="W81" s="38">
        <v>263286</v>
      </c>
      <c r="X81" s="38">
        <v>263286</v>
      </c>
      <c r="Z81" s="38">
        <v>0</v>
      </c>
      <c r="AA81" s="38">
        <v>1</v>
      </c>
      <c r="AB81" s="38">
        <v>1</v>
      </c>
      <c r="AC81" s="38">
        <v>0</v>
      </c>
      <c r="AD81" s="38" t="s">
        <v>303</v>
      </c>
      <c r="AE81" s="38">
        <v>0</v>
      </c>
      <c r="AH81" s="38">
        <v>0</v>
      </c>
      <c r="AI81" s="38">
        <v>0</v>
      </c>
      <c r="AJ81" s="38">
        <v>5105</v>
      </c>
      <c r="AK81" s="38">
        <v>1</v>
      </c>
      <c r="AL81" s="38" t="s">
        <v>19</v>
      </c>
      <c r="AM81" s="38">
        <v>0</v>
      </c>
      <c r="AN81" s="38">
        <v>0</v>
      </c>
      <c r="AO81" s="38">
        <v>0</v>
      </c>
      <c r="AP81" s="38">
        <v>0</v>
      </c>
      <c r="AQ81" s="38">
        <v>0</v>
      </c>
      <c r="AR81" s="38">
        <v>0</v>
      </c>
      <c r="AS81" s="38">
        <v>0</v>
      </c>
      <c r="AT81" s="38">
        <v>0</v>
      </c>
      <c r="AU81" s="38">
        <v>0</v>
      </c>
      <c r="AV81" s="38">
        <v>0</v>
      </c>
      <c r="AW81" s="38">
        <v>52954865</v>
      </c>
      <c r="AX81" s="38">
        <v>51414561</v>
      </c>
      <c r="AY81" s="38">
        <v>36576171</v>
      </c>
      <c r="AZ81" s="38">
        <v>1903443</v>
      </c>
      <c r="BA81" s="38">
        <v>0</v>
      </c>
      <c r="BB81" s="38">
        <v>202078</v>
      </c>
      <c r="BC81" s="38">
        <v>202078</v>
      </c>
      <c r="BD81" s="38">
        <v>257.33300000000003</v>
      </c>
      <c r="BE81" s="38">
        <v>0</v>
      </c>
      <c r="BF81" s="38">
        <v>43529034</v>
      </c>
      <c r="BG81" s="38">
        <v>0</v>
      </c>
      <c r="BH81" s="38">
        <v>1397.5029999999999</v>
      </c>
      <c r="BI81" s="38">
        <v>384313</v>
      </c>
      <c r="BJ81" s="38">
        <v>12</v>
      </c>
      <c r="BK81" s="38">
        <v>0</v>
      </c>
      <c r="BL81" s="38">
        <v>0</v>
      </c>
      <c r="BM81" s="38">
        <v>0</v>
      </c>
      <c r="BN81" s="38">
        <v>0</v>
      </c>
      <c r="BO81" s="38">
        <v>0</v>
      </c>
      <c r="BP81" s="38">
        <v>0</v>
      </c>
      <c r="BQ81" s="38">
        <v>5393</v>
      </c>
      <c r="BR81" s="38">
        <v>1</v>
      </c>
      <c r="BS81" s="38">
        <v>0</v>
      </c>
      <c r="BT81" s="38">
        <v>0</v>
      </c>
      <c r="BU81" s="38">
        <v>0</v>
      </c>
      <c r="BV81" s="38">
        <v>0</v>
      </c>
      <c r="BW81" s="38">
        <v>0</v>
      </c>
      <c r="BX81" s="38">
        <v>0</v>
      </c>
      <c r="BY81" s="38">
        <v>0</v>
      </c>
      <c r="BZ81" s="38">
        <v>0</v>
      </c>
      <c r="CA81" s="38">
        <v>285.39</v>
      </c>
      <c r="CB81" s="38">
        <v>109093</v>
      </c>
      <c r="CC81" s="38">
        <v>0</v>
      </c>
      <c r="CD81" s="38">
        <v>0</v>
      </c>
      <c r="CE81" s="38">
        <v>0</v>
      </c>
      <c r="CF81" s="38">
        <v>0</v>
      </c>
      <c r="CG81" s="38">
        <v>0</v>
      </c>
      <c r="CH81" s="38">
        <v>1046898</v>
      </c>
      <c r="CI81" s="38">
        <v>0</v>
      </c>
      <c r="CJ81" s="38">
        <v>4</v>
      </c>
      <c r="CK81" s="38">
        <v>0</v>
      </c>
      <c r="CL81" s="38">
        <v>0</v>
      </c>
      <c r="CN81" s="38">
        <v>0</v>
      </c>
      <c r="CO81" s="38">
        <v>1</v>
      </c>
      <c r="CP81" s="38">
        <v>0</v>
      </c>
      <c r="CQ81" s="38">
        <v>0</v>
      </c>
      <c r="CR81" s="38">
        <v>5425.4290000000001</v>
      </c>
      <c r="CS81" s="38">
        <v>0</v>
      </c>
      <c r="CT81" s="38">
        <v>0</v>
      </c>
      <c r="CU81" s="38">
        <v>0</v>
      </c>
      <c r="CV81" s="38">
        <v>0</v>
      </c>
      <c r="CW81" s="38">
        <v>0</v>
      </c>
      <c r="CX81" s="38">
        <v>0</v>
      </c>
      <c r="CY81" s="38">
        <v>0</v>
      </c>
      <c r="CZ81" s="38">
        <v>0</v>
      </c>
      <c r="DA81" s="38">
        <v>1</v>
      </c>
      <c r="DB81" s="38">
        <v>31298892</v>
      </c>
      <c r="DC81" s="38">
        <v>0</v>
      </c>
      <c r="DD81" s="38">
        <v>0</v>
      </c>
      <c r="DE81" s="38">
        <v>4742005</v>
      </c>
      <c r="DF81" s="38">
        <v>4742005</v>
      </c>
      <c r="DG81" s="38">
        <v>3623.17</v>
      </c>
      <c r="DH81" s="38">
        <v>0</v>
      </c>
      <c r="DI81" s="38">
        <v>0</v>
      </c>
      <c r="DK81" s="38">
        <v>5393</v>
      </c>
      <c r="DL81" s="38">
        <v>0</v>
      </c>
      <c r="DM81" s="38">
        <v>4708277</v>
      </c>
      <c r="DN81" s="38">
        <v>0</v>
      </c>
      <c r="DO81" s="38">
        <v>0</v>
      </c>
      <c r="DP81" s="38">
        <v>0</v>
      </c>
      <c r="DQ81" s="38">
        <v>0</v>
      </c>
      <c r="DR81" s="38">
        <v>0</v>
      </c>
      <c r="DS81" s="38">
        <v>0</v>
      </c>
      <c r="DT81" s="38">
        <v>0</v>
      </c>
      <c r="DU81" s="38">
        <v>0</v>
      </c>
      <c r="DV81" s="38">
        <v>0</v>
      </c>
      <c r="DW81" s="38">
        <v>0</v>
      </c>
      <c r="DX81" s="38">
        <v>0</v>
      </c>
      <c r="DY81" s="38">
        <v>0</v>
      </c>
      <c r="DZ81" s="38">
        <v>0</v>
      </c>
      <c r="EA81" s="38">
        <v>0</v>
      </c>
      <c r="EB81" s="38">
        <v>0</v>
      </c>
      <c r="EC81" s="38">
        <v>176.34</v>
      </c>
      <c r="ED81" s="38">
        <v>1269366</v>
      </c>
      <c r="EE81" s="38">
        <v>0</v>
      </c>
      <c r="EF81" s="38">
        <v>0</v>
      </c>
      <c r="EG81" s="38">
        <v>0</v>
      </c>
      <c r="EH81" s="38">
        <v>3438911</v>
      </c>
      <c r="EI81" s="38">
        <v>0</v>
      </c>
      <c r="EJ81" s="38">
        <v>0</v>
      </c>
      <c r="EK81" s="38">
        <v>123.855</v>
      </c>
      <c r="EL81" s="38">
        <v>0</v>
      </c>
      <c r="EM81" s="38">
        <v>33.817</v>
      </c>
      <c r="EN81" s="38">
        <v>10.497999999999999</v>
      </c>
      <c r="EO81" s="38">
        <v>0</v>
      </c>
      <c r="EP81" s="38">
        <v>0</v>
      </c>
      <c r="EQ81" s="38">
        <v>168.17</v>
      </c>
      <c r="ER81" s="38">
        <v>0</v>
      </c>
      <c r="ES81" s="38">
        <v>525.50599999999997</v>
      </c>
      <c r="ET81" s="38">
        <v>0</v>
      </c>
      <c r="EU81" s="38">
        <v>1903443</v>
      </c>
      <c r="EV81" s="38">
        <v>0</v>
      </c>
      <c r="EW81" s="38">
        <v>0</v>
      </c>
      <c r="EX81" s="38">
        <v>0</v>
      </c>
      <c r="EZ81" s="38">
        <v>43315018</v>
      </c>
      <c r="FA81" s="38">
        <v>0</v>
      </c>
      <c r="FB81" s="38">
        <v>45218461</v>
      </c>
      <c r="FC81" s="38">
        <v>0.97325799999999996</v>
      </c>
      <c r="FD81" s="38">
        <v>0</v>
      </c>
      <c r="FE81" s="38">
        <v>6593249</v>
      </c>
      <c r="FF81" s="38">
        <v>1506294</v>
      </c>
      <c r="FG81" s="38">
        <v>6.0937999999999999E-2</v>
      </c>
      <c r="FH81" s="38">
        <v>5.5286000000000002E-2</v>
      </c>
      <c r="FI81" s="38">
        <v>0</v>
      </c>
      <c r="FJ81" s="38">
        <v>0</v>
      </c>
      <c r="FK81" s="38">
        <v>8527.4719999999998</v>
      </c>
      <c r="FL81" s="38">
        <v>54364902</v>
      </c>
      <c r="FM81" s="38">
        <v>0</v>
      </c>
      <c r="FN81" s="38">
        <v>0</v>
      </c>
      <c r="FO81" s="38">
        <v>0</v>
      </c>
      <c r="FP81" s="38">
        <v>0</v>
      </c>
      <c r="FQ81" s="38">
        <v>0</v>
      </c>
      <c r="FR81" s="38">
        <v>0</v>
      </c>
      <c r="FS81" s="38">
        <v>0</v>
      </c>
      <c r="FT81" s="38">
        <v>0</v>
      </c>
      <c r="FU81" s="38">
        <v>0</v>
      </c>
      <c r="FV81" s="38">
        <v>0</v>
      </c>
      <c r="FW81" s="38">
        <v>0</v>
      </c>
      <c r="FX81" s="38">
        <v>0</v>
      </c>
      <c r="FY81" s="38">
        <v>0</v>
      </c>
      <c r="FZ81" s="38">
        <v>0</v>
      </c>
      <c r="GA81" s="38">
        <v>0</v>
      </c>
      <c r="GB81" s="38">
        <v>3510517</v>
      </c>
      <c r="GC81" s="38">
        <v>3510517</v>
      </c>
      <c r="GD81" s="38">
        <v>397.36900000000003</v>
      </c>
      <c r="GF81" s="38">
        <v>0</v>
      </c>
      <c r="GG81" s="38">
        <v>0</v>
      </c>
      <c r="GH81" s="38">
        <v>0</v>
      </c>
      <c r="GI81" s="38">
        <v>0</v>
      </c>
      <c r="GJ81" s="38">
        <v>0</v>
      </c>
      <c r="GK81" s="38">
        <v>5113</v>
      </c>
      <c r="GL81" s="38">
        <v>97141</v>
      </c>
      <c r="GM81" s="38">
        <v>0</v>
      </c>
      <c r="GN81" s="38">
        <v>0</v>
      </c>
      <c r="GO81" s="38">
        <v>0</v>
      </c>
      <c r="GP81" s="38">
        <v>53318004</v>
      </c>
      <c r="GQ81" s="38">
        <v>53318004</v>
      </c>
      <c r="GR81" s="38">
        <v>0</v>
      </c>
      <c r="GS81" s="38">
        <v>0</v>
      </c>
      <c r="GT81" s="38">
        <v>0</v>
      </c>
      <c r="HB81" s="38">
        <v>261892303</v>
      </c>
      <c r="HC81" s="38">
        <v>5.0736000000000003E-2</v>
      </c>
      <c r="HD81" s="38">
        <v>1046898</v>
      </c>
      <c r="HE81" s="38">
        <v>0</v>
      </c>
      <c r="HF81" s="38">
        <v>0</v>
      </c>
      <c r="HG81" s="38">
        <v>0</v>
      </c>
      <c r="HH81" s="38">
        <v>0</v>
      </c>
      <c r="HI81" s="38">
        <v>0</v>
      </c>
      <c r="HJ81" s="38">
        <v>0</v>
      </c>
      <c r="HK81" s="38">
        <v>0</v>
      </c>
      <c r="HL81" s="38">
        <v>0</v>
      </c>
      <c r="HM81" s="38">
        <v>0</v>
      </c>
      <c r="HN81" s="38">
        <v>0</v>
      </c>
      <c r="HO81" s="38">
        <v>0</v>
      </c>
      <c r="HP81" s="38">
        <v>0</v>
      </c>
      <c r="HQ81" s="38">
        <v>0</v>
      </c>
      <c r="HR81" s="38">
        <v>0</v>
      </c>
      <c r="HS81" s="38">
        <v>0</v>
      </c>
      <c r="HT81" s="38">
        <v>0</v>
      </c>
      <c r="HU81" s="38">
        <v>0</v>
      </c>
      <c r="HV81" s="38">
        <v>0</v>
      </c>
      <c r="HW81" s="38">
        <v>0</v>
      </c>
      <c r="HX81" s="38">
        <v>0</v>
      </c>
      <c r="HY81" s="38">
        <v>0</v>
      </c>
      <c r="HZ81" s="38">
        <v>0</v>
      </c>
      <c r="IA81" s="38">
        <v>0</v>
      </c>
      <c r="IB81" s="38">
        <v>0</v>
      </c>
      <c r="IC81" s="38">
        <v>0</v>
      </c>
      <c r="ID81" s="38">
        <v>0</v>
      </c>
      <c r="IE81" s="38">
        <v>0</v>
      </c>
      <c r="IF81" s="38">
        <v>0</v>
      </c>
      <c r="IG81" s="38">
        <v>0</v>
      </c>
      <c r="IH81" s="38">
        <v>1457</v>
      </c>
      <c r="II81" s="38">
        <v>0</v>
      </c>
      <c r="IJ81" s="38">
        <v>0</v>
      </c>
      <c r="IK81" s="38">
        <v>0</v>
      </c>
      <c r="IL81" s="38">
        <v>0</v>
      </c>
      <c r="IM81" s="38">
        <v>0</v>
      </c>
      <c r="IN81" s="38">
        <v>0</v>
      </c>
      <c r="IO81" s="38">
        <v>0</v>
      </c>
      <c r="IP81" s="38">
        <v>0</v>
      </c>
      <c r="IQ81" s="38">
        <v>0</v>
      </c>
      <c r="IR81" s="38">
        <v>0</v>
      </c>
      <c r="IS81" s="38">
        <v>0</v>
      </c>
      <c r="IT81" s="38">
        <v>0</v>
      </c>
      <c r="IU81" s="38">
        <v>0</v>
      </c>
      <c r="IV81" s="38">
        <v>0</v>
      </c>
      <c r="IW81" s="38">
        <v>0</v>
      </c>
      <c r="IX81" s="38">
        <v>0</v>
      </c>
      <c r="IY81" s="38">
        <v>0</v>
      </c>
      <c r="IZ81" s="38">
        <v>0</v>
      </c>
      <c r="JA81" s="38">
        <v>0</v>
      </c>
    </row>
    <row r="82" spans="1:261" x14ac:dyDescent="0.2">
      <c r="A82" s="38">
        <v>71807</v>
      </c>
      <c r="B82" s="38">
        <v>27549</v>
      </c>
      <c r="C82" s="38">
        <v>35</v>
      </c>
      <c r="D82" s="38">
        <v>2020</v>
      </c>
      <c r="E82" s="38">
        <v>5393</v>
      </c>
      <c r="F82" s="38">
        <v>0</v>
      </c>
      <c r="G82" s="38">
        <v>194.27799999999999</v>
      </c>
      <c r="H82" s="38">
        <v>193.21</v>
      </c>
      <c r="I82" s="38">
        <v>193.21</v>
      </c>
      <c r="J82" s="38">
        <v>194.27799999999999</v>
      </c>
      <c r="K82" s="38">
        <v>0</v>
      </c>
      <c r="L82" s="38">
        <v>6544</v>
      </c>
      <c r="M82" s="38">
        <v>0</v>
      </c>
      <c r="N82" s="38">
        <v>0</v>
      </c>
      <c r="P82" s="38">
        <v>206.227</v>
      </c>
      <c r="Q82" s="38">
        <v>0</v>
      </c>
      <c r="R82" s="38">
        <v>53455</v>
      </c>
      <c r="S82" s="38">
        <v>259.20699999999999</v>
      </c>
      <c r="U82" s="38">
        <v>34649</v>
      </c>
      <c r="V82" s="38">
        <v>154.995</v>
      </c>
      <c r="W82" s="38">
        <v>101429</v>
      </c>
      <c r="X82" s="38">
        <v>101429</v>
      </c>
      <c r="Z82" s="38">
        <v>0</v>
      </c>
      <c r="AA82" s="38">
        <v>1</v>
      </c>
      <c r="AB82" s="38">
        <v>1</v>
      </c>
      <c r="AC82" s="38">
        <v>0</v>
      </c>
      <c r="AD82" s="38" t="s">
        <v>303</v>
      </c>
      <c r="AE82" s="38">
        <v>0</v>
      </c>
      <c r="AH82" s="38">
        <v>0</v>
      </c>
      <c r="AI82" s="38">
        <v>0</v>
      </c>
      <c r="AJ82" s="38">
        <v>5105</v>
      </c>
      <c r="AK82" s="38">
        <v>1</v>
      </c>
      <c r="AL82" s="38" t="s">
        <v>65</v>
      </c>
      <c r="AM82" s="38">
        <v>0</v>
      </c>
      <c r="AN82" s="38">
        <v>0</v>
      </c>
      <c r="AO82" s="38">
        <v>0</v>
      </c>
      <c r="AP82" s="38">
        <v>0</v>
      </c>
      <c r="AQ82" s="38">
        <v>0</v>
      </c>
      <c r="AR82" s="38">
        <v>0</v>
      </c>
      <c r="AS82" s="38">
        <v>0</v>
      </c>
      <c r="AT82" s="38">
        <v>0</v>
      </c>
      <c r="AU82" s="38">
        <v>0</v>
      </c>
      <c r="AV82" s="38">
        <v>0</v>
      </c>
      <c r="AW82" s="38">
        <v>1880484</v>
      </c>
      <c r="AX82" s="38">
        <v>1880484</v>
      </c>
      <c r="AY82" s="38">
        <v>1455936</v>
      </c>
      <c r="AZ82" s="38">
        <v>53455</v>
      </c>
      <c r="BA82" s="38">
        <v>0</v>
      </c>
      <c r="BB82" s="38">
        <v>0</v>
      </c>
      <c r="BC82" s="38">
        <v>0</v>
      </c>
      <c r="BD82" s="38">
        <v>0</v>
      </c>
      <c r="BE82" s="38">
        <v>0</v>
      </c>
      <c r="BF82" s="38">
        <v>1593623</v>
      </c>
      <c r="BG82" s="38">
        <v>0</v>
      </c>
      <c r="BH82" s="38">
        <v>0</v>
      </c>
      <c r="BI82" s="38">
        <v>0</v>
      </c>
      <c r="BJ82" s="38">
        <v>12</v>
      </c>
      <c r="BK82" s="38">
        <v>0</v>
      </c>
      <c r="BL82" s="38">
        <v>0</v>
      </c>
      <c r="BM82" s="38">
        <v>0</v>
      </c>
      <c r="BN82" s="38">
        <v>0</v>
      </c>
      <c r="BO82" s="38">
        <v>0</v>
      </c>
      <c r="BP82" s="38">
        <v>0</v>
      </c>
      <c r="BQ82" s="38">
        <v>5393</v>
      </c>
      <c r="BR82" s="38">
        <v>1</v>
      </c>
      <c r="BS82" s="38">
        <v>0</v>
      </c>
      <c r="BT82" s="38">
        <v>0</v>
      </c>
      <c r="BU82" s="38">
        <v>0</v>
      </c>
      <c r="BV82" s="38">
        <v>0</v>
      </c>
      <c r="BW82" s="38">
        <v>0</v>
      </c>
      <c r="BX82" s="38">
        <v>0</v>
      </c>
      <c r="BY82" s="38">
        <v>0</v>
      </c>
      <c r="BZ82" s="38">
        <v>0</v>
      </c>
      <c r="CA82" s="38">
        <v>0</v>
      </c>
      <c r="CB82" s="38">
        <v>0</v>
      </c>
      <c r="CC82" s="38">
        <v>0</v>
      </c>
      <c r="CD82" s="38">
        <v>0</v>
      </c>
      <c r="CE82" s="38">
        <v>0</v>
      </c>
      <c r="CF82" s="38">
        <v>0</v>
      </c>
      <c r="CG82" s="38">
        <v>0</v>
      </c>
      <c r="CH82" s="38">
        <v>0</v>
      </c>
      <c r="CI82" s="38">
        <v>0</v>
      </c>
      <c r="CJ82" s="38">
        <v>4</v>
      </c>
      <c r="CK82" s="38">
        <v>0</v>
      </c>
      <c r="CL82" s="38">
        <v>0</v>
      </c>
      <c r="CN82" s="38">
        <v>0</v>
      </c>
      <c r="CO82" s="38">
        <v>1</v>
      </c>
      <c r="CP82" s="38">
        <v>0</v>
      </c>
      <c r="CQ82" s="38">
        <v>0</v>
      </c>
      <c r="CR82" s="38">
        <v>205.81800000000001</v>
      </c>
      <c r="CS82" s="38">
        <v>0</v>
      </c>
      <c r="CT82" s="38">
        <v>0</v>
      </c>
      <c r="CU82" s="38">
        <v>0</v>
      </c>
      <c r="CV82" s="38">
        <v>0</v>
      </c>
      <c r="CW82" s="38">
        <v>0</v>
      </c>
      <c r="CX82" s="38">
        <v>0</v>
      </c>
      <c r="CY82" s="38">
        <v>0</v>
      </c>
      <c r="CZ82" s="38">
        <v>0</v>
      </c>
      <c r="DA82" s="38">
        <v>1</v>
      </c>
      <c r="DB82" s="38">
        <v>1264366</v>
      </c>
      <c r="DC82" s="38">
        <v>0</v>
      </c>
      <c r="DD82" s="38">
        <v>0</v>
      </c>
      <c r="DE82" s="38">
        <v>248240</v>
      </c>
      <c r="DF82" s="38">
        <v>248240</v>
      </c>
      <c r="DG82" s="38">
        <v>189.67</v>
      </c>
      <c r="DH82" s="38">
        <v>0</v>
      </c>
      <c r="DI82" s="38">
        <v>0</v>
      </c>
      <c r="DK82" s="38">
        <v>5393</v>
      </c>
      <c r="DL82" s="38">
        <v>0</v>
      </c>
      <c r="DM82" s="38">
        <v>23375</v>
      </c>
      <c r="DN82" s="38">
        <v>0</v>
      </c>
      <c r="DO82" s="38">
        <v>0</v>
      </c>
      <c r="DP82" s="38">
        <v>0</v>
      </c>
      <c r="DQ82" s="38">
        <v>0</v>
      </c>
      <c r="DR82" s="38">
        <v>0</v>
      </c>
      <c r="DS82" s="38">
        <v>0</v>
      </c>
      <c r="DT82" s="38">
        <v>0</v>
      </c>
      <c r="DU82" s="38">
        <v>0</v>
      </c>
      <c r="DV82" s="38">
        <v>0</v>
      </c>
      <c r="DW82" s="38">
        <v>0</v>
      </c>
      <c r="DX82" s="38">
        <v>0</v>
      </c>
      <c r="DY82" s="38">
        <v>0</v>
      </c>
      <c r="DZ82" s="38">
        <v>0</v>
      </c>
      <c r="EA82" s="38">
        <v>0</v>
      </c>
      <c r="EB82" s="38">
        <v>0</v>
      </c>
      <c r="EC82" s="38">
        <v>0</v>
      </c>
      <c r="ED82" s="38">
        <v>0</v>
      </c>
      <c r="EE82" s="38">
        <v>0</v>
      </c>
      <c r="EF82" s="38">
        <v>0</v>
      </c>
      <c r="EG82" s="38">
        <v>0</v>
      </c>
      <c r="EH82" s="38">
        <v>23375</v>
      </c>
      <c r="EI82" s="38">
        <v>0</v>
      </c>
      <c r="EJ82" s="38">
        <v>0</v>
      </c>
      <c r="EK82" s="38">
        <v>0.88400000000000001</v>
      </c>
      <c r="EL82" s="38">
        <v>0</v>
      </c>
      <c r="EM82" s="38">
        <v>0</v>
      </c>
      <c r="EN82" s="38">
        <v>0.184</v>
      </c>
      <c r="EO82" s="38">
        <v>0</v>
      </c>
      <c r="EP82" s="38">
        <v>0</v>
      </c>
      <c r="EQ82" s="38">
        <v>1.0680000000000001</v>
      </c>
      <c r="ER82" s="38">
        <v>0</v>
      </c>
      <c r="ES82" s="38">
        <v>3.5720000000000001</v>
      </c>
      <c r="ET82" s="38">
        <v>0</v>
      </c>
      <c r="EU82" s="38">
        <v>53455</v>
      </c>
      <c r="EV82" s="38">
        <v>0</v>
      </c>
      <c r="EW82" s="38">
        <v>0</v>
      </c>
      <c r="EX82" s="38">
        <v>0</v>
      </c>
      <c r="EZ82" s="38">
        <v>1583955</v>
      </c>
      <c r="FA82" s="38">
        <v>0</v>
      </c>
      <c r="FB82" s="38">
        <v>1637410</v>
      </c>
      <c r="FC82" s="38">
        <v>0.97325799999999996</v>
      </c>
      <c r="FD82" s="38">
        <v>0</v>
      </c>
      <c r="FE82" s="38">
        <v>241383</v>
      </c>
      <c r="FF82" s="38">
        <v>55146</v>
      </c>
      <c r="FG82" s="38">
        <v>6.0937999999999999E-2</v>
      </c>
      <c r="FH82" s="38">
        <v>5.5286000000000002E-2</v>
      </c>
      <c r="FI82" s="38">
        <v>0</v>
      </c>
      <c r="FJ82" s="38">
        <v>0</v>
      </c>
      <c r="FK82" s="38">
        <v>312.19600000000003</v>
      </c>
      <c r="FL82" s="38">
        <v>1933939</v>
      </c>
      <c r="FM82" s="38">
        <v>0</v>
      </c>
      <c r="FN82" s="38">
        <v>0</v>
      </c>
      <c r="FO82" s="38">
        <v>0</v>
      </c>
      <c r="FP82" s="38">
        <v>0</v>
      </c>
      <c r="FQ82" s="38">
        <v>0</v>
      </c>
      <c r="FR82" s="38">
        <v>0</v>
      </c>
      <c r="FS82" s="38">
        <v>0</v>
      </c>
      <c r="FT82" s="38">
        <v>0</v>
      </c>
      <c r="FU82" s="38">
        <v>0</v>
      </c>
      <c r="FV82" s="38">
        <v>0</v>
      </c>
      <c r="FW82" s="38">
        <v>0</v>
      </c>
      <c r="FX82" s="38">
        <v>0</v>
      </c>
      <c r="FY82" s="38">
        <v>0</v>
      </c>
      <c r="FZ82" s="38">
        <v>0</v>
      </c>
      <c r="GA82" s="38">
        <v>0</v>
      </c>
      <c r="GB82" s="38">
        <v>0</v>
      </c>
      <c r="GC82" s="38">
        <v>0</v>
      </c>
      <c r="GD82" s="38">
        <v>0</v>
      </c>
      <c r="GF82" s="38">
        <v>0</v>
      </c>
      <c r="GG82" s="38">
        <v>0</v>
      </c>
      <c r="GH82" s="38">
        <v>0</v>
      </c>
      <c r="GI82" s="38">
        <v>0</v>
      </c>
      <c r="GJ82" s="38">
        <v>0</v>
      </c>
      <c r="GK82" s="38">
        <v>4971</v>
      </c>
      <c r="GL82" s="38">
        <v>3806</v>
      </c>
      <c r="GM82" s="38">
        <v>0</v>
      </c>
      <c r="GN82" s="38">
        <v>0</v>
      </c>
      <c r="GO82" s="38">
        <v>0</v>
      </c>
      <c r="GP82" s="38">
        <v>1933939</v>
      </c>
      <c r="GQ82" s="38">
        <v>1933939</v>
      </c>
      <c r="GR82" s="38">
        <v>0</v>
      </c>
      <c r="GS82" s="38">
        <v>0</v>
      </c>
      <c r="GT82" s="38">
        <v>0</v>
      </c>
      <c r="HB82" s="38">
        <v>0</v>
      </c>
      <c r="HC82" s="38">
        <v>0</v>
      </c>
      <c r="HD82" s="38">
        <v>0</v>
      </c>
      <c r="HE82" s="38">
        <v>0</v>
      </c>
      <c r="HF82" s="38">
        <v>0</v>
      </c>
      <c r="HG82" s="38">
        <v>0</v>
      </c>
      <c r="HH82" s="38">
        <v>0</v>
      </c>
      <c r="HI82" s="38">
        <v>0</v>
      </c>
      <c r="HJ82" s="38">
        <v>0</v>
      </c>
      <c r="HK82" s="38">
        <v>0</v>
      </c>
      <c r="HL82" s="38">
        <v>0</v>
      </c>
      <c r="HM82" s="38">
        <v>0</v>
      </c>
      <c r="HN82" s="38">
        <v>0</v>
      </c>
      <c r="HO82" s="38">
        <v>0</v>
      </c>
      <c r="HP82" s="38">
        <v>0</v>
      </c>
      <c r="HQ82" s="38">
        <v>0</v>
      </c>
      <c r="HR82" s="38">
        <v>0</v>
      </c>
      <c r="HS82" s="38">
        <v>0</v>
      </c>
      <c r="HT82" s="38">
        <v>0</v>
      </c>
      <c r="HU82" s="38">
        <v>0</v>
      </c>
      <c r="HV82" s="38">
        <v>0</v>
      </c>
      <c r="HW82" s="38">
        <v>0</v>
      </c>
      <c r="HX82" s="38">
        <v>0</v>
      </c>
      <c r="HY82" s="38">
        <v>0</v>
      </c>
      <c r="HZ82" s="38">
        <v>0</v>
      </c>
      <c r="IA82" s="38">
        <v>0</v>
      </c>
      <c r="IB82" s="38">
        <v>0</v>
      </c>
      <c r="IC82" s="38">
        <v>0</v>
      </c>
      <c r="ID82" s="38">
        <v>0</v>
      </c>
      <c r="IE82" s="38">
        <v>0</v>
      </c>
      <c r="IF82" s="38">
        <v>0</v>
      </c>
      <c r="IG82" s="38">
        <v>0</v>
      </c>
      <c r="IH82" s="38">
        <v>185</v>
      </c>
      <c r="II82" s="38">
        <v>0</v>
      </c>
      <c r="IJ82" s="38">
        <v>0</v>
      </c>
      <c r="IK82" s="38">
        <v>0</v>
      </c>
      <c r="IL82" s="38">
        <v>0</v>
      </c>
      <c r="IM82" s="38">
        <v>0</v>
      </c>
      <c r="IN82" s="38">
        <v>0</v>
      </c>
      <c r="IO82" s="38">
        <v>0</v>
      </c>
      <c r="IP82" s="38">
        <v>0</v>
      </c>
      <c r="IQ82" s="38">
        <v>0</v>
      </c>
      <c r="IR82" s="38">
        <v>0</v>
      </c>
      <c r="IS82" s="38">
        <v>0</v>
      </c>
      <c r="IT82" s="38">
        <v>0</v>
      </c>
      <c r="IU82" s="38">
        <v>0</v>
      </c>
      <c r="IV82" s="38">
        <v>0</v>
      </c>
      <c r="IW82" s="38">
        <v>0</v>
      </c>
      <c r="IX82" s="38">
        <v>0</v>
      </c>
      <c r="IY82" s="38">
        <v>0</v>
      </c>
      <c r="IZ82" s="38">
        <v>0</v>
      </c>
      <c r="JA82" s="38">
        <v>0</v>
      </c>
    </row>
    <row r="83" spans="1:261" x14ac:dyDescent="0.2">
      <c r="A83" s="38">
        <v>101807</v>
      </c>
      <c r="B83" s="38">
        <v>27549</v>
      </c>
      <c r="C83" s="38">
        <v>35</v>
      </c>
      <c r="D83" s="38">
        <v>2020</v>
      </c>
      <c r="E83" s="38">
        <v>5393</v>
      </c>
      <c r="F83" s="38">
        <v>0</v>
      </c>
      <c r="G83" s="38">
        <v>123.38200000000001</v>
      </c>
      <c r="H83" s="38">
        <v>119.252</v>
      </c>
      <c r="I83" s="38">
        <v>119.252</v>
      </c>
      <c r="J83" s="38">
        <v>123.38200000000001</v>
      </c>
      <c r="K83" s="38">
        <v>0</v>
      </c>
      <c r="L83" s="38">
        <v>6544</v>
      </c>
      <c r="M83" s="38">
        <v>0</v>
      </c>
      <c r="N83" s="38">
        <v>0</v>
      </c>
      <c r="P83" s="38">
        <v>125.962</v>
      </c>
      <c r="Q83" s="38">
        <v>0</v>
      </c>
      <c r="R83" s="38">
        <v>32650</v>
      </c>
      <c r="S83" s="38">
        <v>259.20699999999999</v>
      </c>
      <c r="U83" s="38">
        <v>21165</v>
      </c>
      <c r="V83" s="38">
        <v>0</v>
      </c>
      <c r="W83" s="38">
        <v>0</v>
      </c>
      <c r="X83" s="38">
        <v>0</v>
      </c>
      <c r="Z83" s="38">
        <v>0</v>
      </c>
      <c r="AA83" s="38">
        <v>1</v>
      </c>
      <c r="AB83" s="38">
        <v>1</v>
      </c>
      <c r="AC83" s="38">
        <v>0</v>
      </c>
      <c r="AD83" s="38" t="s">
        <v>303</v>
      </c>
      <c r="AE83" s="38">
        <v>0</v>
      </c>
      <c r="AH83" s="38">
        <v>0</v>
      </c>
      <c r="AI83" s="38">
        <v>0</v>
      </c>
      <c r="AJ83" s="38">
        <v>5105</v>
      </c>
      <c r="AK83" s="38">
        <v>1</v>
      </c>
      <c r="AL83" s="38" t="s">
        <v>8</v>
      </c>
      <c r="AM83" s="38">
        <v>0</v>
      </c>
      <c r="AN83" s="38">
        <v>0</v>
      </c>
      <c r="AO83" s="38">
        <v>0</v>
      </c>
      <c r="AP83" s="38">
        <v>0</v>
      </c>
      <c r="AQ83" s="38">
        <v>0</v>
      </c>
      <c r="AR83" s="38">
        <v>0</v>
      </c>
      <c r="AS83" s="38">
        <v>0</v>
      </c>
      <c r="AT83" s="38">
        <v>0</v>
      </c>
      <c r="AU83" s="38">
        <v>0</v>
      </c>
      <c r="AV83" s="38">
        <v>0</v>
      </c>
      <c r="AW83" s="38">
        <v>1143648</v>
      </c>
      <c r="AX83" s="38">
        <v>1119497</v>
      </c>
      <c r="AY83" s="38">
        <v>799754</v>
      </c>
      <c r="AZ83" s="38">
        <v>32650</v>
      </c>
      <c r="BA83" s="38">
        <v>0</v>
      </c>
      <c r="BB83" s="38">
        <v>0</v>
      </c>
      <c r="BC83" s="38">
        <v>0</v>
      </c>
      <c r="BD83" s="38">
        <v>0</v>
      </c>
      <c r="BE83" s="38">
        <v>0</v>
      </c>
      <c r="BF83" s="38">
        <v>949404</v>
      </c>
      <c r="BG83" s="38">
        <v>0</v>
      </c>
      <c r="BH83" s="38">
        <v>0</v>
      </c>
      <c r="BI83" s="38">
        <v>0</v>
      </c>
      <c r="BJ83" s="38">
        <v>12</v>
      </c>
      <c r="BK83" s="38">
        <v>0</v>
      </c>
      <c r="BL83" s="38">
        <v>0</v>
      </c>
      <c r="BM83" s="38">
        <v>0</v>
      </c>
      <c r="BN83" s="38">
        <v>0</v>
      </c>
      <c r="BO83" s="38">
        <v>0</v>
      </c>
      <c r="BP83" s="38">
        <v>0</v>
      </c>
      <c r="BQ83" s="38">
        <v>5393</v>
      </c>
      <c r="BR83" s="38">
        <v>1</v>
      </c>
      <c r="BS83" s="38">
        <v>0</v>
      </c>
      <c r="BT83" s="38">
        <v>0</v>
      </c>
      <c r="BU83" s="38">
        <v>0</v>
      </c>
      <c r="BV83" s="38">
        <v>0</v>
      </c>
      <c r="BW83" s="38">
        <v>0</v>
      </c>
      <c r="BX83" s="38">
        <v>0</v>
      </c>
      <c r="BY83" s="38">
        <v>0</v>
      </c>
      <c r="BZ83" s="38">
        <v>0</v>
      </c>
      <c r="CA83" s="38">
        <v>0</v>
      </c>
      <c r="CB83" s="38">
        <v>0</v>
      </c>
      <c r="CC83" s="38">
        <v>0</v>
      </c>
      <c r="CD83" s="38">
        <v>0</v>
      </c>
      <c r="CE83" s="38">
        <v>0</v>
      </c>
      <c r="CF83" s="38">
        <v>0</v>
      </c>
      <c r="CG83" s="38">
        <v>0</v>
      </c>
      <c r="CH83" s="38">
        <v>24151</v>
      </c>
      <c r="CI83" s="38">
        <v>0</v>
      </c>
      <c r="CJ83" s="38">
        <v>4</v>
      </c>
      <c r="CK83" s="38">
        <v>0</v>
      </c>
      <c r="CL83" s="38">
        <v>0</v>
      </c>
      <c r="CN83" s="38">
        <v>0</v>
      </c>
      <c r="CO83" s="38">
        <v>1</v>
      </c>
      <c r="CP83" s="38">
        <v>0</v>
      </c>
      <c r="CQ83" s="38">
        <v>0</v>
      </c>
      <c r="CR83" s="38">
        <v>124.669</v>
      </c>
      <c r="CS83" s="38">
        <v>0</v>
      </c>
      <c r="CT83" s="38">
        <v>0</v>
      </c>
      <c r="CU83" s="38">
        <v>0</v>
      </c>
      <c r="CV83" s="38">
        <v>0</v>
      </c>
      <c r="CW83" s="38">
        <v>0</v>
      </c>
      <c r="CX83" s="38">
        <v>0</v>
      </c>
      <c r="CY83" s="38">
        <v>0</v>
      </c>
      <c r="CZ83" s="38">
        <v>0</v>
      </c>
      <c r="DA83" s="38">
        <v>1</v>
      </c>
      <c r="DB83" s="38">
        <v>780385</v>
      </c>
      <c r="DC83" s="38">
        <v>0</v>
      </c>
      <c r="DD83" s="38">
        <v>0</v>
      </c>
      <c r="DE83" s="38">
        <v>87912</v>
      </c>
      <c r="DF83" s="38">
        <v>87912</v>
      </c>
      <c r="DG83" s="38">
        <v>67.17</v>
      </c>
      <c r="DH83" s="38">
        <v>0</v>
      </c>
      <c r="DI83" s="38">
        <v>0</v>
      </c>
      <c r="DK83" s="38">
        <v>5393</v>
      </c>
      <c r="DL83" s="38">
        <v>0</v>
      </c>
      <c r="DM83" s="38">
        <v>107193</v>
      </c>
      <c r="DN83" s="38">
        <v>0</v>
      </c>
      <c r="DO83" s="38">
        <v>0</v>
      </c>
      <c r="DP83" s="38">
        <v>0</v>
      </c>
      <c r="DQ83" s="38">
        <v>0</v>
      </c>
      <c r="DR83" s="38">
        <v>0</v>
      </c>
      <c r="DS83" s="38">
        <v>0</v>
      </c>
      <c r="DT83" s="38">
        <v>0</v>
      </c>
      <c r="DU83" s="38">
        <v>0</v>
      </c>
      <c r="DV83" s="38">
        <v>0</v>
      </c>
      <c r="DW83" s="38">
        <v>0</v>
      </c>
      <c r="DX83" s="38">
        <v>0</v>
      </c>
      <c r="DY83" s="38">
        <v>0</v>
      </c>
      <c r="DZ83" s="38">
        <v>0</v>
      </c>
      <c r="EA83" s="38">
        <v>0</v>
      </c>
      <c r="EB83" s="38">
        <v>0</v>
      </c>
      <c r="EC83" s="38">
        <v>2.9529999999999998</v>
      </c>
      <c r="ED83" s="38">
        <v>21257</v>
      </c>
      <c r="EE83" s="38">
        <v>0</v>
      </c>
      <c r="EF83" s="38">
        <v>0</v>
      </c>
      <c r="EG83" s="38">
        <v>0</v>
      </c>
      <c r="EH83" s="38">
        <v>85936</v>
      </c>
      <c r="EI83" s="38">
        <v>0</v>
      </c>
      <c r="EJ83" s="38">
        <v>0</v>
      </c>
      <c r="EK83" s="38">
        <v>3.7589999999999999</v>
      </c>
      <c r="EL83" s="38">
        <v>0</v>
      </c>
      <c r="EM83" s="38">
        <v>0</v>
      </c>
      <c r="EN83" s="38">
        <v>0.371</v>
      </c>
      <c r="EO83" s="38">
        <v>0</v>
      </c>
      <c r="EP83" s="38">
        <v>0</v>
      </c>
      <c r="EQ83" s="38">
        <v>4.13</v>
      </c>
      <c r="ER83" s="38">
        <v>0</v>
      </c>
      <c r="ES83" s="38">
        <v>13.132</v>
      </c>
      <c r="ET83" s="38">
        <v>0</v>
      </c>
      <c r="EU83" s="38">
        <v>32650</v>
      </c>
      <c r="EV83" s="38">
        <v>0</v>
      </c>
      <c r="EW83" s="38">
        <v>0</v>
      </c>
      <c r="EX83" s="38">
        <v>0</v>
      </c>
      <c r="EZ83" s="38">
        <v>942840</v>
      </c>
      <c r="FA83" s="38">
        <v>0</v>
      </c>
      <c r="FB83" s="38">
        <v>975490</v>
      </c>
      <c r="FC83" s="38">
        <v>0.97325799999999996</v>
      </c>
      <c r="FD83" s="38">
        <v>0</v>
      </c>
      <c r="FE83" s="38">
        <v>143804</v>
      </c>
      <c r="FF83" s="38">
        <v>32853</v>
      </c>
      <c r="FG83" s="38">
        <v>6.0937999999999999E-2</v>
      </c>
      <c r="FH83" s="38">
        <v>5.5286000000000002E-2</v>
      </c>
      <c r="FI83" s="38">
        <v>0</v>
      </c>
      <c r="FJ83" s="38">
        <v>0</v>
      </c>
      <c r="FK83" s="38">
        <v>185.99100000000001</v>
      </c>
      <c r="FL83" s="38">
        <v>1176298</v>
      </c>
      <c r="FM83" s="38">
        <v>0</v>
      </c>
      <c r="FN83" s="38">
        <v>0</v>
      </c>
      <c r="FO83" s="38">
        <v>0</v>
      </c>
      <c r="FP83" s="38">
        <v>0</v>
      </c>
      <c r="FQ83" s="38">
        <v>0</v>
      </c>
      <c r="FR83" s="38">
        <v>0</v>
      </c>
      <c r="FS83" s="38">
        <v>0</v>
      </c>
      <c r="FT83" s="38">
        <v>0</v>
      </c>
      <c r="FU83" s="38">
        <v>0</v>
      </c>
      <c r="FV83" s="38">
        <v>0</v>
      </c>
      <c r="FW83" s="38">
        <v>0</v>
      </c>
      <c r="FX83" s="38">
        <v>0</v>
      </c>
      <c r="FY83" s="38">
        <v>0</v>
      </c>
      <c r="FZ83" s="38">
        <v>0</v>
      </c>
      <c r="GA83" s="38">
        <v>0</v>
      </c>
      <c r="GB83" s="38">
        <v>0</v>
      </c>
      <c r="GC83" s="38">
        <v>0</v>
      </c>
      <c r="GD83" s="38">
        <v>0</v>
      </c>
      <c r="GF83" s="38">
        <v>0</v>
      </c>
      <c r="GG83" s="38">
        <v>0</v>
      </c>
      <c r="GH83" s="38">
        <v>0</v>
      </c>
      <c r="GI83" s="38">
        <v>0</v>
      </c>
      <c r="GJ83" s="38">
        <v>0</v>
      </c>
      <c r="GK83" s="38">
        <v>5206</v>
      </c>
      <c r="GL83" s="38">
        <v>3816</v>
      </c>
      <c r="GM83" s="38">
        <v>0</v>
      </c>
      <c r="GN83" s="38">
        <v>0</v>
      </c>
      <c r="GO83" s="38">
        <v>0</v>
      </c>
      <c r="GP83" s="38">
        <v>1152147</v>
      </c>
      <c r="GQ83" s="38">
        <v>1152147</v>
      </c>
      <c r="GR83" s="38">
        <v>0</v>
      </c>
      <c r="GS83" s="38">
        <v>0</v>
      </c>
      <c r="GT83" s="38">
        <v>0</v>
      </c>
      <c r="HB83" s="38">
        <v>261892303</v>
      </c>
      <c r="HC83" s="38">
        <v>5.0736000000000003E-2</v>
      </c>
      <c r="HD83" s="38">
        <v>24151</v>
      </c>
      <c r="HE83" s="38">
        <v>0</v>
      </c>
      <c r="HF83" s="38">
        <v>0</v>
      </c>
      <c r="HG83" s="38">
        <v>0</v>
      </c>
      <c r="HH83" s="38">
        <v>0</v>
      </c>
      <c r="HI83" s="38">
        <v>0</v>
      </c>
      <c r="HJ83" s="38">
        <v>0</v>
      </c>
      <c r="HK83" s="38">
        <v>0</v>
      </c>
      <c r="HL83" s="38">
        <v>0</v>
      </c>
      <c r="HM83" s="38">
        <v>0</v>
      </c>
      <c r="HN83" s="38">
        <v>0</v>
      </c>
      <c r="HO83" s="38">
        <v>0</v>
      </c>
      <c r="HP83" s="38">
        <v>0</v>
      </c>
      <c r="HQ83" s="38">
        <v>0</v>
      </c>
      <c r="HR83" s="38">
        <v>0</v>
      </c>
      <c r="HS83" s="38">
        <v>0</v>
      </c>
      <c r="HT83" s="38">
        <v>0</v>
      </c>
      <c r="HU83" s="38">
        <v>0</v>
      </c>
      <c r="HV83" s="38">
        <v>0</v>
      </c>
      <c r="HW83" s="38">
        <v>0</v>
      </c>
      <c r="HX83" s="38">
        <v>0</v>
      </c>
      <c r="HY83" s="38">
        <v>0</v>
      </c>
      <c r="HZ83" s="38">
        <v>0</v>
      </c>
      <c r="IA83" s="38">
        <v>0</v>
      </c>
      <c r="IB83" s="38">
        <v>0</v>
      </c>
      <c r="IC83" s="38">
        <v>0</v>
      </c>
      <c r="ID83" s="38">
        <v>0</v>
      </c>
      <c r="IE83" s="38">
        <v>0</v>
      </c>
      <c r="IF83" s="38">
        <v>0</v>
      </c>
      <c r="IG83" s="38">
        <v>0</v>
      </c>
      <c r="IH83" s="38">
        <v>44</v>
      </c>
      <c r="II83" s="38">
        <v>0</v>
      </c>
      <c r="IJ83" s="38">
        <v>0</v>
      </c>
      <c r="IK83" s="38">
        <v>0</v>
      </c>
      <c r="IL83" s="38">
        <v>0</v>
      </c>
      <c r="IM83" s="38">
        <v>0</v>
      </c>
      <c r="IN83" s="38">
        <v>0</v>
      </c>
      <c r="IO83" s="38">
        <v>0</v>
      </c>
      <c r="IP83" s="38">
        <v>0</v>
      </c>
      <c r="IQ83" s="38">
        <v>0</v>
      </c>
      <c r="IR83" s="38">
        <v>0</v>
      </c>
      <c r="IS83" s="38">
        <v>0</v>
      </c>
      <c r="IT83" s="38">
        <v>0</v>
      </c>
      <c r="IU83" s="38">
        <v>0</v>
      </c>
      <c r="IV83" s="38">
        <v>0</v>
      </c>
      <c r="IW83" s="38">
        <v>0</v>
      </c>
      <c r="IX83" s="38">
        <v>0</v>
      </c>
      <c r="IY83" s="38">
        <v>0</v>
      </c>
      <c r="IZ83" s="38">
        <v>0</v>
      </c>
      <c r="JA83" s="38">
        <v>0</v>
      </c>
    </row>
    <row r="84" spans="1:261" x14ac:dyDescent="0.2">
      <c r="A84" s="38">
        <v>108807</v>
      </c>
      <c r="B84" s="38">
        <v>27549</v>
      </c>
      <c r="C84" s="38">
        <v>35</v>
      </c>
      <c r="D84" s="38">
        <v>2020</v>
      </c>
      <c r="E84" s="38">
        <v>5393</v>
      </c>
      <c r="F84" s="38">
        <v>0</v>
      </c>
      <c r="G84" s="38">
        <v>46298.928</v>
      </c>
      <c r="H84" s="38">
        <v>45718.737999999998</v>
      </c>
      <c r="I84" s="38">
        <v>45718.737999999998</v>
      </c>
      <c r="J84" s="38">
        <v>46298.928</v>
      </c>
      <c r="K84" s="38">
        <v>0</v>
      </c>
      <c r="L84" s="38">
        <v>6544</v>
      </c>
      <c r="M84" s="38">
        <v>0</v>
      </c>
      <c r="N84" s="38">
        <v>0</v>
      </c>
      <c r="P84" s="38">
        <v>39670.99</v>
      </c>
      <c r="Q84" s="38">
        <v>0</v>
      </c>
      <c r="R84" s="38">
        <v>10282998</v>
      </c>
      <c r="S84" s="38">
        <v>259.20699999999999</v>
      </c>
      <c r="U84" s="38">
        <v>6665493</v>
      </c>
      <c r="V84" s="38">
        <v>16285.348</v>
      </c>
      <c r="W84" s="38">
        <v>10657132</v>
      </c>
      <c r="X84" s="38">
        <v>10657132</v>
      </c>
      <c r="Z84" s="38">
        <v>0</v>
      </c>
      <c r="AA84" s="38">
        <v>1</v>
      </c>
      <c r="AB84" s="38">
        <v>1</v>
      </c>
      <c r="AC84" s="38">
        <v>0</v>
      </c>
      <c r="AD84" s="38" t="s">
        <v>303</v>
      </c>
      <c r="AE84" s="38">
        <v>0</v>
      </c>
      <c r="AH84" s="38">
        <v>0</v>
      </c>
      <c r="AI84" s="38">
        <v>0</v>
      </c>
      <c r="AJ84" s="38">
        <v>5105</v>
      </c>
      <c r="AK84" s="38">
        <v>1</v>
      </c>
      <c r="AL84" s="38" t="s">
        <v>94</v>
      </c>
      <c r="AM84" s="38">
        <v>0</v>
      </c>
      <c r="AN84" s="38">
        <v>0</v>
      </c>
      <c r="AO84" s="38">
        <v>0</v>
      </c>
      <c r="AP84" s="38">
        <v>0</v>
      </c>
      <c r="AQ84" s="38">
        <v>0</v>
      </c>
      <c r="AR84" s="38">
        <v>0</v>
      </c>
      <c r="AS84" s="38">
        <v>0</v>
      </c>
      <c r="AT84" s="38">
        <v>0</v>
      </c>
      <c r="AU84" s="38">
        <v>0</v>
      </c>
      <c r="AV84" s="38">
        <v>0</v>
      </c>
      <c r="AW84" s="38">
        <v>459555930</v>
      </c>
      <c r="AX84" s="38">
        <v>447428033</v>
      </c>
      <c r="AY84" s="38">
        <v>348407208</v>
      </c>
      <c r="AZ84" s="38">
        <v>12584679</v>
      </c>
      <c r="BA84" s="38">
        <v>1512.3330000000001</v>
      </c>
      <c r="BB84" s="38">
        <v>0</v>
      </c>
      <c r="BC84" s="38">
        <v>0</v>
      </c>
      <c r="BD84" s="38">
        <v>0</v>
      </c>
      <c r="BE84" s="38">
        <v>0</v>
      </c>
      <c r="BF84" s="38">
        <v>375343502</v>
      </c>
      <c r="BG84" s="38">
        <v>0</v>
      </c>
      <c r="BH84" s="38">
        <v>6847.4250000000002</v>
      </c>
      <c r="BI84" s="38">
        <v>1883042</v>
      </c>
      <c r="BJ84" s="38">
        <v>12</v>
      </c>
      <c r="BK84" s="38">
        <v>0</v>
      </c>
      <c r="BL84" s="38">
        <v>0</v>
      </c>
      <c r="BM84" s="38">
        <v>0</v>
      </c>
      <c r="BN84" s="38">
        <v>0</v>
      </c>
      <c r="BO84" s="38">
        <v>0</v>
      </c>
      <c r="BP84" s="38">
        <v>0</v>
      </c>
      <c r="BQ84" s="38">
        <v>5393</v>
      </c>
      <c r="BR84" s="38">
        <v>1</v>
      </c>
      <c r="BS84" s="38">
        <v>0</v>
      </c>
      <c r="BT84" s="38">
        <v>0</v>
      </c>
      <c r="BU84" s="38">
        <v>0</v>
      </c>
      <c r="BV84" s="38">
        <v>0</v>
      </c>
      <c r="BW84" s="38">
        <v>0</v>
      </c>
      <c r="BX84" s="38">
        <v>0</v>
      </c>
      <c r="BY84" s="38">
        <v>0</v>
      </c>
      <c r="BZ84" s="38">
        <v>0</v>
      </c>
      <c r="CA84" s="38">
        <v>1095.1679999999999</v>
      </c>
      <c r="CB84" s="38">
        <v>418639</v>
      </c>
      <c r="CC84" s="38">
        <v>0</v>
      </c>
      <c r="CD84" s="38">
        <v>0</v>
      </c>
      <c r="CE84" s="38">
        <v>0</v>
      </c>
      <c r="CF84" s="38">
        <v>0</v>
      </c>
      <c r="CG84" s="38">
        <v>0</v>
      </c>
      <c r="CH84" s="38">
        <v>9826216</v>
      </c>
      <c r="CI84" s="38">
        <v>0</v>
      </c>
      <c r="CJ84" s="38">
        <v>5</v>
      </c>
      <c r="CK84" s="38">
        <v>0</v>
      </c>
      <c r="CL84" s="38">
        <v>0</v>
      </c>
      <c r="CN84" s="38">
        <v>0</v>
      </c>
      <c r="CO84" s="38">
        <v>1</v>
      </c>
      <c r="CP84" s="38">
        <v>0</v>
      </c>
      <c r="CQ84" s="38">
        <v>29.75</v>
      </c>
      <c r="CR84" s="38">
        <v>39558.521000000001</v>
      </c>
      <c r="CS84" s="38">
        <v>0</v>
      </c>
      <c r="CT84" s="38">
        <v>0</v>
      </c>
      <c r="CU84" s="38">
        <v>0</v>
      </c>
      <c r="CV84" s="38">
        <v>0</v>
      </c>
      <c r="CW84" s="38">
        <v>0</v>
      </c>
      <c r="CX84" s="38">
        <v>0</v>
      </c>
      <c r="CY84" s="38">
        <v>0</v>
      </c>
      <c r="CZ84" s="38">
        <v>0</v>
      </c>
      <c r="DA84" s="38">
        <v>1</v>
      </c>
      <c r="DB84" s="38">
        <v>299183421</v>
      </c>
      <c r="DC84" s="38">
        <v>0</v>
      </c>
      <c r="DD84" s="38">
        <v>0</v>
      </c>
      <c r="DE84" s="38">
        <v>55404554</v>
      </c>
      <c r="DF84" s="38">
        <v>55404554</v>
      </c>
      <c r="DG84" s="38">
        <v>42332.33</v>
      </c>
      <c r="DH84" s="38">
        <v>0</v>
      </c>
      <c r="DI84" s="38">
        <v>0</v>
      </c>
      <c r="DK84" s="38">
        <v>5393</v>
      </c>
      <c r="DL84" s="38">
        <v>0</v>
      </c>
      <c r="DM84" s="38">
        <v>20411478</v>
      </c>
      <c r="DN84" s="38">
        <v>0</v>
      </c>
      <c r="DO84" s="38">
        <v>0</v>
      </c>
      <c r="DP84" s="38">
        <v>0</v>
      </c>
      <c r="DQ84" s="38">
        <v>0</v>
      </c>
      <c r="DR84" s="38">
        <v>0</v>
      </c>
      <c r="DS84" s="38">
        <v>0</v>
      </c>
      <c r="DT84" s="38">
        <v>0</v>
      </c>
      <c r="DU84" s="38">
        <v>0</v>
      </c>
      <c r="DV84" s="38">
        <v>0</v>
      </c>
      <c r="DW84" s="38">
        <v>0</v>
      </c>
      <c r="DX84" s="38">
        <v>0</v>
      </c>
      <c r="DY84" s="38">
        <v>0</v>
      </c>
      <c r="DZ84" s="38">
        <v>0</v>
      </c>
      <c r="EA84" s="38">
        <v>0.495</v>
      </c>
      <c r="EB84" s="38">
        <v>0</v>
      </c>
      <c r="EC84" s="38">
        <v>1133.7629999999999</v>
      </c>
      <c r="ED84" s="38">
        <v>8161280</v>
      </c>
      <c r="EE84" s="38">
        <v>0</v>
      </c>
      <c r="EF84" s="38">
        <v>0</v>
      </c>
      <c r="EG84" s="38">
        <v>0</v>
      </c>
      <c r="EH84" s="38">
        <v>12250198</v>
      </c>
      <c r="EI84" s="38">
        <v>0</v>
      </c>
      <c r="EJ84" s="38">
        <v>0</v>
      </c>
      <c r="EK84" s="38">
        <v>262.52800000000002</v>
      </c>
      <c r="EL84" s="38">
        <v>6.2969999999999997</v>
      </c>
      <c r="EM84" s="38">
        <v>251.96</v>
      </c>
      <c r="EN84" s="38">
        <v>65.206999999999994</v>
      </c>
      <c r="EO84" s="38">
        <v>0</v>
      </c>
      <c r="EP84" s="38">
        <v>0</v>
      </c>
      <c r="EQ84" s="38">
        <v>580.19000000000005</v>
      </c>
      <c r="ER84" s="38">
        <v>0</v>
      </c>
      <c r="ES84" s="38">
        <v>1871.9739999999999</v>
      </c>
      <c r="ET84" s="38">
        <v>763604</v>
      </c>
      <c r="EU84" s="38">
        <v>12584679</v>
      </c>
      <c r="EV84" s="38">
        <v>0</v>
      </c>
      <c r="EW84" s="38">
        <v>0</v>
      </c>
      <c r="EX84" s="38">
        <v>0</v>
      </c>
      <c r="EZ84" s="38">
        <v>377587042</v>
      </c>
      <c r="FA84" s="38">
        <v>0</v>
      </c>
      <c r="FB84" s="38">
        <v>390171721</v>
      </c>
      <c r="FC84" s="38">
        <v>0.97325799999999996</v>
      </c>
      <c r="FD84" s="38">
        <v>0</v>
      </c>
      <c r="FE84" s="38">
        <v>56852476</v>
      </c>
      <c r="FF84" s="38">
        <v>12988515</v>
      </c>
      <c r="FG84" s="38">
        <v>6.0937999999999999E-2</v>
      </c>
      <c r="FH84" s="38">
        <v>5.5286000000000002E-2</v>
      </c>
      <c r="FI84" s="38">
        <v>0</v>
      </c>
      <c r="FJ84" s="38">
        <v>0</v>
      </c>
      <c r="FK84" s="38">
        <v>73530.95</v>
      </c>
      <c r="FL84" s="38">
        <v>469838928</v>
      </c>
      <c r="FM84" s="38">
        <v>0</v>
      </c>
      <c r="FN84" s="38">
        <v>0</v>
      </c>
      <c r="FO84" s="38">
        <v>1668960</v>
      </c>
      <c r="FP84" s="38">
        <v>544495</v>
      </c>
      <c r="FQ84" s="38">
        <v>2213455</v>
      </c>
      <c r="FR84" s="38">
        <v>1668960</v>
      </c>
      <c r="FS84" s="38">
        <v>0</v>
      </c>
      <c r="FT84" s="38">
        <v>0</v>
      </c>
      <c r="FU84" s="38">
        <v>0</v>
      </c>
      <c r="FV84" s="38">
        <v>0</v>
      </c>
      <c r="FW84" s="38">
        <v>0</v>
      </c>
      <c r="FX84" s="38">
        <v>0</v>
      </c>
      <c r="FY84" s="38">
        <v>0</v>
      </c>
      <c r="FZ84" s="38">
        <v>0</v>
      </c>
      <c r="GA84" s="38">
        <v>0</v>
      </c>
      <c r="GB84" s="38">
        <v>0</v>
      </c>
      <c r="GC84" s="38">
        <v>0</v>
      </c>
      <c r="GD84" s="38">
        <v>0</v>
      </c>
      <c r="GF84" s="38">
        <v>0</v>
      </c>
      <c r="GG84" s="38">
        <v>0</v>
      </c>
      <c r="GH84" s="38">
        <v>0</v>
      </c>
      <c r="GI84" s="38">
        <v>0</v>
      </c>
      <c r="GJ84" s="38">
        <v>0</v>
      </c>
      <c r="GK84" s="38">
        <v>5071</v>
      </c>
      <c r="GL84" s="38">
        <v>120568</v>
      </c>
      <c r="GM84" s="38">
        <v>0</v>
      </c>
      <c r="GN84" s="38">
        <v>563496</v>
      </c>
      <c r="GO84" s="38">
        <v>0</v>
      </c>
      <c r="GP84" s="38">
        <v>460012712</v>
      </c>
      <c r="GQ84" s="38">
        <v>460012712</v>
      </c>
      <c r="GR84" s="38">
        <v>0</v>
      </c>
      <c r="GS84" s="38">
        <v>0</v>
      </c>
      <c r="GT84" s="38">
        <v>0</v>
      </c>
      <c r="HB84" s="38">
        <v>261892303</v>
      </c>
      <c r="HC84" s="38">
        <v>5.0736000000000003E-2</v>
      </c>
      <c r="HD84" s="38">
        <v>9062612</v>
      </c>
      <c r="HE84" s="38">
        <v>0</v>
      </c>
      <c r="HF84" s="38">
        <v>0</v>
      </c>
      <c r="HG84" s="38">
        <v>0</v>
      </c>
      <c r="HH84" s="38">
        <v>0</v>
      </c>
      <c r="HI84" s="38">
        <v>0</v>
      </c>
      <c r="HJ84" s="38">
        <v>0</v>
      </c>
      <c r="HK84" s="38">
        <v>0</v>
      </c>
      <c r="HL84" s="38">
        <v>0</v>
      </c>
      <c r="HM84" s="38">
        <v>0</v>
      </c>
      <c r="HN84" s="38">
        <v>0</v>
      </c>
      <c r="HO84" s="38">
        <v>0</v>
      </c>
      <c r="HP84" s="38">
        <v>0</v>
      </c>
      <c r="HQ84" s="38">
        <v>0</v>
      </c>
      <c r="HR84" s="38">
        <v>0</v>
      </c>
      <c r="HS84" s="38">
        <v>0</v>
      </c>
      <c r="HT84" s="38">
        <v>0</v>
      </c>
      <c r="HU84" s="38">
        <v>0</v>
      </c>
      <c r="HV84" s="38">
        <v>0</v>
      </c>
      <c r="HW84" s="38">
        <v>0</v>
      </c>
      <c r="HX84" s="38">
        <v>0</v>
      </c>
      <c r="HY84" s="38">
        <v>0</v>
      </c>
      <c r="HZ84" s="38">
        <v>0</v>
      </c>
      <c r="IA84" s="38">
        <v>0</v>
      </c>
      <c r="IB84" s="38">
        <v>0</v>
      </c>
      <c r="IC84" s="38">
        <v>0</v>
      </c>
      <c r="ID84" s="38">
        <v>0</v>
      </c>
      <c r="IE84" s="38">
        <v>0</v>
      </c>
      <c r="IF84" s="38">
        <v>0</v>
      </c>
      <c r="IG84" s="38">
        <v>0</v>
      </c>
      <c r="IH84" s="38">
        <v>16603</v>
      </c>
      <c r="II84" s="38">
        <v>0</v>
      </c>
      <c r="IJ84" s="38">
        <v>0</v>
      </c>
      <c r="IK84" s="38">
        <v>0</v>
      </c>
      <c r="IL84" s="38">
        <v>0</v>
      </c>
      <c r="IM84" s="38">
        <v>0</v>
      </c>
      <c r="IN84" s="38">
        <v>0</v>
      </c>
      <c r="IO84" s="38">
        <v>0</v>
      </c>
      <c r="IP84" s="38">
        <v>0</v>
      </c>
      <c r="IQ84" s="38">
        <v>0</v>
      </c>
      <c r="IR84" s="38">
        <v>0</v>
      </c>
      <c r="IS84" s="38">
        <v>0</v>
      </c>
      <c r="IT84" s="38">
        <v>0</v>
      </c>
      <c r="IU84" s="38">
        <v>0</v>
      </c>
      <c r="IV84" s="38">
        <v>0</v>
      </c>
      <c r="IW84" s="38">
        <v>0</v>
      </c>
      <c r="IX84" s="38">
        <v>0</v>
      </c>
      <c r="IY84" s="38">
        <v>0</v>
      </c>
      <c r="IZ84" s="38">
        <v>0</v>
      </c>
      <c r="JA84" s="38">
        <v>0</v>
      </c>
    </row>
    <row r="85" spans="1:261" x14ac:dyDescent="0.2">
      <c r="A85" s="38">
        <v>123807</v>
      </c>
      <c r="B85" s="38">
        <v>27549</v>
      </c>
      <c r="C85" s="38">
        <v>35</v>
      </c>
      <c r="D85" s="38">
        <v>2020</v>
      </c>
      <c r="E85" s="38">
        <v>5393</v>
      </c>
      <c r="F85" s="38">
        <v>0</v>
      </c>
      <c r="G85" s="38">
        <v>1634.1780000000001</v>
      </c>
      <c r="H85" s="38">
        <v>1428.88</v>
      </c>
      <c r="I85" s="38">
        <v>1428.88</v>
      </c>
      <c r="J85" s="38">
        <v>1634.1780000000001</v>
      </c>
      <c r="K85" s="38">
        <v>0</v>
      </c>
      <c r="L85" s="38">
        <v>6544</v>
      </c>
      <c r="M85" s="38">
        <v>0</v>
      </c>
      <c r="N85" s="38">
        <v>0</v>
      </c>
      <c r="P85" s="38">
        <v>1281.1300000000001</v>
      </c>
      <c r="Q85" s="38">
        <v>0</v>
      </c>
      <c r="R85" s="38">
        <v>332078</v>
      </c>
      <c r="S85" s="38">
        <v>259.20699999999999</v>
      </c>
      <c r="U85" s="38">
        <v>215254</v>
      </c>
      <c r="V85" s="38">
        <v>105.163</v>
      </c>
      <c r="W85" s="38">
        <v>68819</v>
      </c>
      <c r="X85" s="38">
        <v>68819</v>
      </c>
      <c r="Z85" s="38">
        <v>0</v>
      </c>
      <c r="AA85" s="38">
        <v>1</v>
      </c>
      <c r="AB85" s="38">
        <v>1</v>
      </c>
      <c r="AC85" s="38">
        <v>0</v>
      </c>
      <c r="AD85" s="38" t="s">
        <v>303</v>
      </c>
      <c r="AE85" s="38">
        <v>0</v>
      </c>
      <c r="AH85" s="38">
        <v>0</v>
      </c>
      <c r="AI85" s="38">
        <v>0</v>
      </c>
      <c r="AJ85" s="38">
        <v>5105</v>
      </c>
      <c r="AK85" s="38">
        <v>1</v>
      </c>
      <c r="AL85" s="38" t="s">
        <v>345</v>
      </c>
      <c r="AM85" s="38">
        <v>0</v>
      </c>
      <c r="AN85" s="38">
        <v>0</v>
      </c>
      <c r="AO85" s="38">
        <v>0</v>
      </c>
      <c r="AP85" s="38">
        <v>0</v>
      </c>
      <c r="AQ85" s="38">
        <v>0</v>
      </c>
      <c r="AR85" s="38">
        <v>0</v>
      </c>
      <c r="AS85" s="38">
        <v>0</v>
      </c>
      <c r="AT85" s="38">
        <v>0</v>
      </c>
      <c r="AU85" s="38">
        <v>0</v>
      </c>
      <c r="AV85" s="38">
        <v>0</v>
      </c>
      <c r="AW85" s="38">
        <v>16269195</v>
      </c>
      <c r="AX85" s="38">
        <v>15833258</v>
      </c>
      <c r="AY85" s="38">
        <v>11282906</v>
      </c>
      <c r="AZ85" s="38">
        <v>448139</v>
      </c>
      <c r="BA85" s="38">
        <v>0</v>
      </c>
      <c r="BB85" s="38">
        <v>0</v>
      </c>
      <c r="BC85" s="38">
        <v>0</v>
      </c>
      <c r="BD85" s="38">
        <v>0</v>
      </c>
      <c r="BE85" s="38">
        <v>0</v>
      </c>
      <c r="BF85" s="38">
        <v>13298120</v>
      </c>
      <c r="BG85" s="38">
        <v>0</v>
      </c>
      <c r="BH85" s="38">
        <v>422.041</v>
      </c>
      <c r="BI85" s="38">
        <v>116061</v>
      </c>
      <c r="BJ85" s="38">
        <v>12</v>
      </c>
      <c r="BK85" s="38">
        <v>0</v>
      </c>
      <c r="BL85" s="38">
        <v>0</v>
      </c>
      <c r="BM85" s="38">
        <v>0</v>
      </c>
      <c r="BN85" s="38">
        <v>0</v>
      </c>
      <c r="BO85" s="38">
        <v>0</v>
      </c>
      <c r="BP85" s="38">
        <v>0</v>
      </c>
      <c r="BQ85" s="38">
        <v>5393</v>
      </c>
      <c r="BR85" s="38">
        <v>1</v>
      </c>
      <c r="BS85" s="38">
        <v>0</v>
      </c>
      <c r="BT85" s="38">
        <v>0</v>
      </c>
      <c r="BU85" s="38">
        <v>0</v>
      </c>
      <c r="BV85" s="38">
        <v>0</v>
      </c>
      <c r="BW85" s="38">
        <v>0</v>
      </c>
      <c r="BX85" s="38">
        <v>0</v>
      </c>
      <c r="BY85" s="38">
        <v>0</v>
      </c>
      <c r="BZ85" s="38">
        <v>0</v>
      </c>
      <c r="CA85" s="38">
        <v>0</v>
      </c>
      <c r="CB85" s="38">
        <v>0</v>
      </c>
      <c r="CC85" s="38">
        <v>0</v>
      </c>
      <c r="CD85" s="38">
        <v>0</v>
      </c>
      <c r="CE85" s="38">
        <v>0</v>
      </c>
      <c r="CF85" s="38">
        <v>0</v>
      </c>
      <c r="CG85" s="38">
        <v>0</v>
      </c>
      <c r="CH85" s="38">
        <v>319876</v>
      </c>
      <c r="CI85" s="38">
        <v>0</v>
      </c>
      <c r="CJ85" s="38">
        <v>4</v>
      </c>
      <c r="CK85" s="38">
        <v>0</v>
      </c>
      <c r="CL85" s="38">
        <v>0</v>
      </c>
      <c r="CN85" s="38">
        <v>0</v>
      </c>
      <c r="CO85" s="38">
        <v>1</v>
      </c>
      <c r="CP85" s="38">
        <v>0</v>
      </c>
      <c r="CQ85" s="38">
        <v>0</v>
      </c>
      <c r="CR85" s="38">
        <v>1279.3630000000001</v>
      </c>
      <c r="CS85" s="38">
        <v>0</v>
      </c>
      <c r="CT85" s="38">
        <v>0</v>
      </c>
      <c r="CU85" s="38">
        <v>0</v>
      </c>
      <c r="CV85" s="38">
        <v>0</v>
      </c>
      <c r="CW85" s="38">
        <v>0</v>
      </c>
      <c r="CX85" s="38">
        <v>0</v>
      </c>
      <c r="CY85" s="38">
        <v>0</v>
      </c>
      <c r="CZ85" s="38">
        <v>0</v>
      </c>
      <c r="DA85" s="38">
        <v>1</v>
      </c>
      <c r="DB85" s="38">
        <v>9350591</v>
      </c>
      <c r="DC85" s="38">
        <v>0</v>
      </c>
      <c r="DD85" s="38">
        <v>0</v>
      </c>
      <c r="DE85" s="38">
        <v>2087314</v>
      </c>
      <c r="DF85" s="38">
        <v>2087314</v>
      </c>
      <c r="DG85" s="38">
        <v>1594.83</v>
      </c>
      <c r="DH85" s="38">
        <v>0</v>
      </c>
      <c r="DI85" s="38">
        <v>0</v>
      </c>
      <c r="DK85" s="38">
        <v>5393</v>
      </c>
      <c r="DL85" s="38">
        <v>0</v>
      </c>
      <c r="DM85" s="38">
        <v>551985</v>
      </c>
      <c r="DN85" s="38">
        <v>0</v>
      </c>
      <c r="DO85" s="38">
        <v>0</v>
      </c>
      <c r="DP85" s="38">
        <v>0</v>
      </c>
      <c r="DQ85" s="38">
        <v>0</v>
      </c>
      <c r="DR85" s="38">
        <v>0</v>
      </c>
      <c r="DS85" s="38">
        <v>0</v>
      </c>
      <c r="DT85" s="38">
        <v>0</v>
      </c>
      <c r="DU85" s="38">
        <v>0</v>
      </c>
      <c r="DV85" s="38">
        <v>0</v>
      </c>
      <c r="DW85" s="38">
        <v>0</v>
      </c>
      <c r="DX85" s="38">
        <v>0</v>
      </c>
      <c r="DY85" s="38">
        <v>0</v>
      </c>
      <c r="DZ85" s="38">
        <v>0</v>
      </c>
      <c r="EA85" s="38">
        <v>0</v>
      </c>
      <c r="EB85" s="38">
        <v>0</v>
      </c>
      <c r="EC85" s="38">
        <v>9.7880000000000003</v>
      </c>
      <c r="ED85" s="38">
        <v>70458</v>
      </c>
      <c r="EE85" s="38">
        <v>0</v>
      </c>
      <c r="EF85" s="38">
        <v>0</v>
      </c>
      <c r="EG85" s="38">
        <v>0</v>
      </c>
      <c r="EH85" s="38">
        <v>481527</v>
      </c>
      <c r="EI85" s="38">
        <v>0</v>
      </c>
      <c r="EJ85" s="38">
        <v>0</v>
      </c>
      <c r="EK85" s="38">
        <v>15.776</v>
      </c>
      <c r="EL85" s="38">
        <v>0</v>
      </c>
      <c r="EM85" s="38">
        <v>6.5449999999999999</v>
      </c>
      <c r="EN85" s="38">
        <v>1.3240000000000001</v>
      </c>
      <c r="EO85" s="38">
        <v>0</v>
      </c>
      <c r="EP85" s="38">
        <v>0</v>
      </c>
      <c r="EQ85" s="38">
        <v>23.645</v>
      </c>
      <c r="ER85" s="38">
        <v>0</v>
      </c>
      <c r="ES85" s="38">
        <v>73.582999999999998</v>
      </c>
      <c r="ET85" s="38">
        <v>0</v>
      </c>
      <c r="EU85" s="38">
        <v>448139</v>
      </c>
      <c r="EV85" s="38">
        <v>0</v>
      </c>
      <c r="EW85" s="38">
        <v>0</v>
      </c>
      <c r="EX85" s="38">
        <v>0</v>
      </c>
      <c r="EZ85" s="38">
        <v>13358847</v>
      </c>
      <c r="FA85" s="38">
        <v>0</v>
      </c>
      <c r="FB85" s="38">
        <v>13806986</v>
      </c>
      <c r="FC85" s="38">
        <v>0.97325799999999996</v>
      </c>
      <c r="FD85" s="38">
        <v>0</v>
      </c>
      <c r="FE85" s="38">
        <v>2014238</v>
      </c>
      <c r="FF85" s="38">
        <v>460173</v>
      </c>
      <c r="FG85" s="38">
        <v>6.0937999999999999E-2</v>
      </c>
      <c r="FH85" s="38">
        <v>5.5286000000000002E-2</v>
      </c>
      <c r="FI85" s="38">
        <v>0</v>
      </c>
      <c r="FJ85" s="38">
        <v>0</v>
      </c>
      <c r="FK85" s="38">
        <v>2605.143</v>
      </c>
      <c r="FL85" s="38">
        <v>16601273</v>
      </c>
      <c r="FM85" s="38">
        <v>0</v>
      </c>
      <c r="FN85" s="38">
        <v>0</v>
      </c>
      <c r="FO85" s="38">
        <v>17850</v>
      </c>
      <c r="FP85" s="38">
        <v>7749</v>
      </c>
      <c r="FQ85" s="38">
        <v>27421</v>
      </c>
      <c r="FR85" s="38">
        <v>17850</v>
      </c>
      <c r="FS85" s="38">
        <v>1822</v>
      </c>
      <c r="FT85" s="38">
        <v>0</v>
      </c>
      <c r="FU85" s="38">
        <v>0</v>
      </c>
      <c r="FV85" s="38">
        <v>0</v>
      </c>
      <c r="FW85" s="38">
        <v>0</v>
      </c>
      <c r="FX85" s="38">
        <v>0</v>
      </c>
      <c r="FY85" s="38">
        <v>0</v>
      </c>
      <c r="FZ85" s="38">
        <v>0</v>
      </c>
      <c r="GA85" s="38">
        <v>0</v>
      </c>
      <c r="GB85" s="38">
        <v>1604795</v>
      </c>
      <c r="GC85" s="38">
        <v>1604795</v>
      </c>
      <c r="GD85" s="38">
        <v>181.65299999999999</v>
      </c>
      <c r="GF85" s="38">
        <v>0</v>
      </c>
      <c r="GG85" s="38">
        <v>0</v>
      </c>
      <c r="GH85" s="38">
        <v>0</v>
      </c>
      <c r="GI85" s="38">
        <v>0</v>
      </c>
      <c r="GJ85" s="38">
        <v>0</v>
      </c>
      <c r="GK85" s="38">
        <v>4971</v>
      </c>
      <c r="GL85" s="38">
        <v>0</v>
      </c>
      <c r="GM85" s="38">
        <v>0</v>
      </c>
      <c r="GN85" s="38">
        <v>0</v>
      </c>
      <c r="GO85" s="38">
        <v>0</v>
      </c>
      <c r="GP85" s="38">
        <v>16281397</v>
      </c>
      <c r="GQ85" s="38">
        <v>16281397</v>
      </c>
      <c r="GR85" s="38">
        <v>0</v>
      </c>
      <c r="GS85" s="38">
        <v>0</v>
      </c>
      <c r="GT85" s="38">
        <v>0</v>
      </c>
      <c r="HB85" s="38">
        <v>261892303</v>
      </c>
      <c r="HC85" s="38">
        <v>5.0736000000000003E-2</v>
      </c>
      <c r="HD85" s="38">
        <v>319876</v>
      </c>
      <c r="HE85" s="38">
        <v>0</v>
      </c>
      <c r="HF85" s="38">
        <v>0</v>
      </c>
      <c r="HG85" s="38">
        <v>0</v>
      </c>
      <c r="HH85" s="38">
        <v>0</v>
      </c>
      <c r="HI85" s="38">
        <v>0</v>
      </c>
      <c r="HJ85" s="38">
        <v>0</v>
      </c>
      <c r="HK85" s="38">
        <v>0</v>
      </c>
      <c r="HL85" s="38">
        <v>0</v>
      </c>
      <c r="HM85" s="38">
        <v>0</v>
      </c>
      <c r="HN85" s="38">
        <v>0</v>
      </c>
      <c r="HO85" s="38">
        <v>0</v>
      </c>
      <c r="HP85" s="38">
        <v>0</v>
      </c>
      <c r="HQ85" s="38">
        <v>0</v>
      </c>
      <c r="HR85" s="38">
        <v>0</v>
      </c>
      <c r="HS85" s="38">
        <v>0</v>
      </c>
      <c r="HT85" s="38">
        <v>0</v>
      </c>
      <c r="HU85" s="38">
        <v>0</v>
      </c>
      <c r="HV85" s="38">
        <v>0</v>
      </c>
      <c r="HW85" s="38">
        <v>0</v>
      </c>
      <c r="HX85" s="38">
        <v>0</v>
      </c>
      <c r="HY85" s="38">
        <v>0</v>
      </c>
      <c r="HZ85" s="38">
        <v>0</v>
      </c>
      <c r="IA85" s="38">
        <v>0</v>
      </c>
      <c r="IB85" s="38">
        <v>0</v>
      </c>
      <c r="IC85" s="38">
        <v>0</v>
      </c>
      <c r="ID85" s="38">
        <v>0</v>
      </c>
      <c r="IE85" s="38">
        <v>0</v>
      </c>
      <c r="IF85" s="38">
        <v>0</v>
      </c>
      <c r="IG85" s="38">
        <v>0</v>
      </c>
      <c r="IH85" s="38">
        <v>422</v>
      </c>
      <c r="II85" s="38">
        <v>0</v>
      </c>
      <c r="IJ85" s="38">
        <v>0</v>
      </c>
      <c r="IK85" s="38">
        <v>0</v>
      </c>
      <c r="IL85" s="38">
        <v>0</v>
      </c>
      <c r="IM85" s="38">
        <v>0</v>
      </c>
      <c r="IN85" s="38">
        <v>0</v>
      </c>
      <c r="IO85" s="38">
        <v>0</v>
      </c>
      <c r="IP85" s="38">
        <v>0</v>
      </c>
      <c r="IQ85" s="38">
        <v>0</v>
      </c>
      <c r="IR85" s="38">
        <v>0</v>
      </c>
      <c r="IS85" s="38">
        <v>0</v>
      </c>
      <c r="IT85" s="38">
        <v>0</v>
      </c>
      <c r="IU85" s="38">
        <v>0</v>
      </c>
      <c r="IV85" s="38">
        <v>0</v>
      </c>
      <c r="IW85" s="38">
        <v>0</v>
      </c>
      <c r="IX85" s="38">
        <v>0</v>
      </c>
      <c r="IY85" s="38">
        <v>0</v>
      </c>
      <c r="IZ85" s="38">
        <v>0</v>
      </c>
      <c r="JA85" s="38">
        <v>0</v>
      </c>
    </row>
    <row r="86" spans="1:261" x14ac:dyDescent="0.2">
      <c r="A86" s="38">
        <v>161807</v>
      </c>
      <c r="B86" s="38">
        <v>27549</v>
      </c>
      <c r="C86" s="38">
        <v>35</v>
      </c>
      <c r="D86" s="38">
        <v>2020</v>
      </c>
      <c r="E86" s="38">
        <v>5393</v>
      </c>
      <c r="F86" s="38">
        <v>0</v>
      </c>
      <c r="G86" s="38">
        <v>9203.3289999999997</v>
      </c>
      <c r="H86" s="38">
        <v>8322.9079999999994</v>
      </c>
      <c r="I86" s="38">
        <v>8322.9079999999994</v>
      </c>
      <c r="J86" s="38">
        <v>9203.3289999999997</v>
      </c>
      <c r="K86" s="38">
        <v>0</v>
      </c>
      <c r="L86" s="38">
        <v>6544</v>
      </c>
      <c r="M86" s="38">
        <v>0</v>
      </c>
      <c r="N86" s="38">
        <v>0</v>
      </c>
      <c r="P86" s="38">
        <v>9215.3040000000001</v>
      </c>
      <c r="Q86" s="38">
        <v>0</v>
      </c>
      <c r="R86" s="38">
        <v>2388671</v>
      </c>
      <c r="S86" s="38">
        <v>259.20699999999999</v>
      </c>
      <c r="U86" s="38">
        <v>1548350</v>
      </c>
      <c r="V86" s="38">
        <v>2574.904</v>
      </c>
      <c r="W86" s="38">
        <v>1685017</v>
      </c>
      <c r="X86" s="38">
        <v>1685017</v>
      </c>
      <c r="Z86" s="38">
        <v>0</v>
      </c>
      <c r="AA86" s="38">
        <v>1</v>
      </c>
      <c r="AB86" s="38">
        <v>1</v>
      </c>
      <c r="AC86" s="38">
        <v>0</v>
      </c>
      <c r="AD86" s="38" t="s">
        <v>303</v>
      </c>
      <c r="AE86" s="38">
        <v>0</v>
      </c>
      <c r="AH86" s="38">
        <v>0</v>
      </c>
      <c r="AI86" s="38">
        <v>0</v>
      </c>
      <c r="AJ86" s="38">
        <v>5105</v>
      </c>
      <c r="AK86" s="38">
        <v>1</v>
      </c>
      <c r="AL86" s="38" t="s">
        <v>348</v>
      </c>
      <c r="AM86" s="38">
        <v>0</v>
      </c>
      <c r="AN86" s="38">
        <v>0</v>
      </c>
      <c r="AO86" s="38">
        <v>0</v>
      </c>
      <c r="AP86" s="38">
        <v>0</v>
      </c>
      <c r="AQ86" s="38">
        <v>0</v>
      </c>
      <c r="AR86" s="38">
        <v>0</v>
      </c>
      <c r="AS86" s="38">
        <v>0</v>
      </c>
      <c r="AT86" s="38">
        <v>0</v>
      </c>
      <c r="AU86" s="38">
        <v>0</v>
      </c>
      <c r="AV86" s="38">
        <v>0</v>
      </c>
      <c r="AW86" s="38">
        <v>91161208</v>
      </c>
      <c r="AX86" s="38">
        <v>88685388</v>
      </c>
      <c r="AY86" s="38">
        <v>62496655</v>
      </c>
      <c r="AZ86" s="38">
        <v>2979228</v>
      </c>
      <c r="BA86" s="38">
        <v>167.583</v>
      </c>
      <c r="BB86" s="38">
        <v>361359</v>
      </c>
      <c r="BC86" s="38">
        <v>361359</v>
      </c>
      <c r="BD86" s="38">
        <v>460.166</v>
      </c>
      <c r="BE86" s="38">
        <v>0</v>
      </c>
      <c r="BF86" s="38">
        <v>75047724</v>
      </c>
      <c r="BG86" s="38">
        <v>0</v>
      </c>
      <c r="BH86" s="38">
        <v>2121.123</v>
      </c>
      <c r="BI86" s="38">
        <v>583309</v>
      </c>
      <c r="BJ86" s="38">
        <v>12</v>
      </c>
      <c r="BK86" s="38">
        <v>0</v>
      </c>
      <c r="BL86" s="38">
        <v>0</v>
      </c>
      <c r="BM86" s="38">
        <v>0</v>
      </c>
      <c r="BN86" s="38">
        <v>0</v>
      </c>
      <c r="BO86" s="38">
        <v>0</v>
      </c>
      <c r="BP86" s="38">
        <v>0</v>
      </c>
      <c r="BQ86" s="38">
        <v>5393</v>
      </c>
      <c r="BR86" s="38">
        <v>1</v>
      </c>
      <c r="BS86" s="38">
        <v>0</v>
      </c>
      <c r="BT86" s="38">
        <v>0</v>
      </c>
      <c r="BU86" s="38">
        <v>0</v>
      </c>
      <c r="BV86" s="38">
        <v>0</v>
      </c>
      <c r="BW86" s="38">
        <v>0</v>
      </c>
      <c r="BX86" s="38">
        <v>0</v>
      </c>
      <c r="BY86" s="38">
        <v>0</v>
      </c>
      <c r="BZ86" s="38">
        <v>0</v>
      </c>
      <c r="CA86" s="38">
        <v>18.96</v>
      </c>
      <c r="CB86" s="38">
        <v>7248</v>
      </c>
      <c r="CC86" s="38">
        <v>0</v>
      </c>
      <c r="CD86" s="38">
        <v>0</v>
      </c>
      <c r="CE86" s="38">
        <v>0</v>
      </c>
      <c r="CF86" s="38">
        <v>0</v>
      </c>
      <c r="CG86" s="38">
        <v>0</v>
      </c>
      <c r="CH86" s="38">
        <v>1885263</v>
      </c>
      <c r="CI86" s="38">
        <v>0</v>
      </c>
      <c r="CJ86" s="38">
        <v>4</v>
      </c>
      <c r="CK86" s="38">
        <v>0</v>
      </c>
      <c r="CL86" s="38">
        <v>0</v>
      </c>
      <c r="CN86" s="38">
        <v>0</v>
      </c>
      <c r="CO86" s="38">
        <v>1</v>
      </c>
      <c r="CP86" s="38">
        <v>0</v>
      </c>
      <c r="CQ86" s="38">
        <v>0</v>
      </c>
      <c r="CR86" s="38">
        <v>9200.4390000000003</v>
      </c>
      <c r="CS86" s="38">
        <v>0</v>
      </c>
      <c r="CT86" s="38">
        <v>0</v>
      </c>
      <c r="CU86" s="38">
        <v>0</v>
      </c>
      <c r="CV86" s="38">
        <v>0</v>
      </c>
      <c r="CW86" s="38">
        <v>0</v>
      </c>
      <c r="CX86" s="38">
        <v>0</v>
      </c>
      <c r="CY86" s="38">
        <v>0</v>
      </c>
      <c r="CZ86" s="38">
        <v>0</v>
      </c>
      <c r="DA86" s="38">
        <v>1</v>
      </c>
      <c r="DB86" s="38">
        <v>54465110</v>
      </c>
      <c r="DC86" s="38">
        <v>0</v>
      </c>
      <c r="DD86" s="38">
        <v>0</v>
      </c>
      <c r="DE86" s="38">
        <v>8330290</v>
      </c>
      <c r="DF86" s="38">
        <v>8330290</v>
      </c>
      <c r="DG86" s="38">
        <v>6364.83</v>
      </c>
      <c r="DH86" s="38">
        <v>0</v>
      </c>
      <c r="DI86" s="38">
        <v>0</v>
      </c>
      <c r="DK86" s="38">
        <v>5393</v>
      </c>
      <c r="DL86" s="38">
        <v>0</v>
      </c>
      <c r="DM86" s="38">
        <v>7331369</v>
      </c>
      <c r="DN86" s="38">
        <v>0</v>
      </c>
      <c r="DO86" s="38">
        <v>0</v>
      </c>
      <c r="DP86" s="38">
        <v>0</v>
      </c>
      <c r="DQ86" s="38">
        <v>0</v>
      </c>
      <c r="DR86" s="38">
        <v>0</v>
      </c>
      <c r="DS86" s="38">
        <v>0</v>
      </c>
      <c r="DT86" s="38">
        <v>0</v>
      </c>
      <c r="DU86" s="38">
        <v>0</v>
      </c>
      <c r="DV86" s="38">
        <v>0</v>
      </c>
      <c r="DW86" s="38">
        <v>0</v>
      </c>
      <c r="DX86" s="38">
        <v>0</v>
      </c>
      <c r="DY86" s="38">
        <v>0</v>
      </c>
      <c r="DZ86" s="38">
        <v>0</v>
      </c>
      <c r="EA86" s="38">
        <v>0.30599999999999999</v>
      </c>
      <c r="EB86" s="38">
        <v>0</v>
      </c>
      <c r="EC86" s="38">
        <v>113.863</v>
      </c>
      <c r="ED86" s="38">
        <v>819631</v>
      </c>
      <c r="EE86" s="38">
        <v>0</v>
      </c>
      <c r="EF86" s="38">
        <v>0</v>
      </c>
      <c r="EG86" s="38">
        <v>0</v>
      </c>
      <c r="EH86" s="38">
        <v>6511738</v>
      </c>
      <c r="EI86" s="38">
        <v>0</v>
      </c>
      <c r="EJ86" s="38">
        <v>0</v>
      </c>
      <c r="EK86" s="38">
        <v>273.25700000000001</v>
      </c>
      <c r="EL86" s="38">
        <v>0</v>
      </c>
      <c r="EM86" s="38">
        <v>33.273000000000003</v>
      </c>
      <c r="EN86" s="38">
        <v>14.79</v>
      </c>
      <c r="EO86" s="38">
        <v>0</v>
      </c>
      <c r="EP86" s="38">
        <v>0</v>
      </c>
      <c r="EQ86" s="38">
        <v>321.62599999999998</v>
      </c>
      <c r="ER86" s="38">
        <v>0</v>
      </c>
      <c r="ES86" s="38">
        <v>995.07</v>
      </c>
      <c r="ET86" s="38">
        <v>83792</v>
      </c>
      <c r="EU86" s="38">
        <v>2979228</v>
      </c>
      <c r="EV86" s="38">
        <v>0</v>
      </c>
      <c r="EW86" s="38">
        <v>0</v>
      </c>
      <c r="EX86" s="38">
        <v>0</v>
      </c>
      <c r="EZ86" s="38">
        <v>74721093</v>
      </c>
      <c r="FA86" s="38">
        <v>0</v>
      </c>
      <c r="FB86" s="38">
        <v>77700321</v>
      </c>
      <c r="FC86" s="38">
        <v>0.97325799999999996</v>
      </c>
      <c r="FD86" s="38">
        <v>0</v>
      </c>
      <c r="FE86" s="38">
        <v>11367318</v>
      </c>
      <c r="FF86" s="38">
        <v>2596977</v>
      </c>
      <c r="FG86" s="38">
        <v>6.0937999999999999E-2</v>
      </c>
      <c r="FH86" s="38">
        <v>5.5286000000000002E-2</v>
      </c>
      <c r="FI86" s="38">
        <v>0</v>
      </c>
      <c r="FJ86" s="38">
        <v>0</v>
      </c>
      <c r="FK86" s="38">
        <v>14702.081</v>
      </c>
      <c r="FL86" s="38">
        <v>93549879</v>
      </c>
      <c r="FM86" s="38">
        <v>0</v>
      </c>
      <c r="FN86" s="38">
        <v>0</v>
      </c>
      <c r="FO86" s="38">
        <v>0</v>
      </c>
      <c r="FP86" s="38">
        <v>0</v>
      </c>
      <c r="FQ86" s="38">
        <v>0</v>
      </c>
      <c r="FR86" s="38">
        <v>0</v>
      </c>
      <c r="FS86" s="38">
        <v>0</v>
      </c>
      <c r="FT86" s="38">
        <v>0</v>
      </c>
      <c r="FU86" s="38">
        <v>0</v>
      </c>
      <c r="FV86" s="38">
        <v>0</v>
      </c>
      <c r="FW86" s="38">
        <v>0</v>
      </c>
      <c r="FX86" s="38">
        <v>0</v>
      </c>
      <c r="FY86" s="38">
        <v>0</v>
      </c>
      <c r="FZ86" s="38">
        <v>0</v>
      </c>
      <c r="GA86" s="38">
        <v>0</v>
      </c>
      <c r="GB86" s="38">
        <v>4936619</v>
      </c>
      <c r="GC86" s="38">
        <v>4936619</v>
      </c>
      <c r="GD86" s="38">
        <v>558.79499999999996</v>
      </c>
      <c r="GF86" s="38">
        <v>0</v>
      </c>
      <c r="GG86" s="38">
        <v>0</v>
      </c>
      <c r="GH86" s="38">
        <v>0</v>
      </c>
      <c r="GI86" s="38">
        <v>0</v>
      </c>
      <c r="GJ86" s="38">
        <v>0</v>
      </c>
      <c r="GK86" s="38">
        <v>5114</v>
      </c>
      <c r="GL86" s="38">
        <v>11682</v>
      </c>
      <c r="GM86" s="38">
        <v>0</v>
      </c>
      <c r="GN86" s="38">
        <v>0</v>
      </c>
      <c r="GO86" s="38">
        <v>0</v>
      </c>
      <c r="GP86" s="38">
        <v>91664616</v>
      </c>
      <c r="GQ86" s="38">
        <v>91664616</v>
      </c>
      <c r="GR86" s="38">
        <v>0</v>
      </c>
      <c r="GS86" s="38">
        <v>0</v>
      </c>
      <c r="GT86" s="38">
        <v>0</v>
      </c>
      <c r="HB86" s="38">
        <v>261892303</v>
      </c>
      <c r="HC86" s="38">
        <v>5.0736000000000003E-2</v>
      </c>
      <c r="HD86" s="38">
        <v>1801471</v>
      </c>
      <c r="HE86" s="38">
        <v>0</v>
      </c>
      <c r="HF86" s="38">
        <v>0</v>
      </c>
      <c r="HG86" s="38">
        <v>0</v>
      </c>
      <c r="HH86" s="38">
        <v>0</v>
      </c>
      <c r="HI86" s="38">
        <v>0</v>
      </c>
      <c r="HJ86" s="38">
        <v>0</v>
      </c>
      <c r="HK86" s="38">
        <v>0</v>
      </c>
      <c r="HL86" s="38">
        <v>0</v>
      </c>
      <c r="HM86" s="38">
        <v>0</v>
      </c>
      <c r="HN86" s="38">
        <v>0</v>
      </c>
      <c r="HO86" s="38">
        <v>0</v>
      </c>
      <c r="HP86" s="38">
        <v>0</v>
      </c>
      <c r="HQ86" s="38">
        <v>0</v>
      </c>
      <c r="HR86" s="38">
        <v>0</v>
      </c>
      <c r="HS86" s="38">
        <v>0</v>
      </c>
      <c r="HT86" s="38">
        <v>0</v>
      </c>
      <c r="HU86" s="38">
        <v>0</v>
      </c>
      <c r="HV86" s="38">
        <v>0</v>
      </c>
      <c r="HW86" s="38">
        <v>0</v>
      </c>
      <c r="HX86" s="38">
        <v>0</v>
      </c>
      <c r="HY86" s="38">
        <v>0</v>
      </c>
      <c r="HZ86" s="38">
        <v>0</v>
      </c>
      <c r="IA86" s="38">
        <v>0</v>
      </c>
      <c r="IB86" s="38">
        <v>0</v>
      </c>
      <c r="IC86" s="38">
        <v>0</v>
      </c>
      <c r="ID86" s="38">
        <v>0</v>
      </c>
      <c r="IE86" s="38">
        <v>0</v>
      </c>
      <c r="IF86" s="38">
        <v>0</v>
      </c>
      <c r="IG86" s="38">
        <v>0</v>
      </c>
      <c r="IH86" s="38">
        <v>2481</v>
      </c>
      <c r="II86" s="38">
        <v>0</v>
      </c>
      <c r="IJ86" s="38">
        <v>0</v>
      </c>
      <c r="IK86" s="38">
        <v>0</v>
      </c>
      <c r="IL86" s="38">
        <v>0</v>
      </c>
      <c r="IM86" s="38">
        <v>0</v>
      </c>
      <c r="IN86" s="38">
        <v>0</v>
      </c>
      <c r="IO86" s="38">
        <v>0</v>
      </c>
      <c r="IP86" s="38">
        <v>0</v>
      </c>
      <c r="IQ86" s="38">
        <v>0</v>
      </c>
      <c r="IR86" s="38">
        <v>0</v>
      </c>
      <c r="IS86" s="38">
        <v>0</v>
      </c>
      <c r="IT86" s="38">
        <v>0</v>
      </c>
      <c r="IU86" s="38">
        <v>0</v>
      </c>
      <c r="IV86" s="38">
        <v>0</v>
      </c>
      <c r="IW86" s="38">
        <v>0</v>
      </c>
      <c r="IX86" s="38">
        <v>0</v>
      </c>
      <c r="IY86" s="38">
        <v>0</v>
      </c>
      <c r="IZ86" s="38">
        <v>0</v>
      </c>
      <c r="JA86" s="38">
        <v>0</v>
      </c>
    </row>
    <row r="87" spans="1:261" x14ac:dyDescent="0.2">
      <c r="A87" s="38">
        <v>178807</v>
      </c>
      <c r="B87" s="38">
        <v>27549</v>
      </c>
      <c r="C87" s="38">
        <v>35</v>
      </c>
      <c r="D87" s="38">
        <v>2020</v>
      </c>
      <c r="E87" s="38">
        <v>5393</v>
      </c>
      <c r="F87" s="38">
        <v>0</v>
      </c>
      <c r="G87" s="38">
        <v>131.303</v>
      </c>
      <c r="H87" s="38">
        <v>127.03</v>
      </c>
      <c r="I87" s="38">
        <v>127.03</v>
      </c>
      <c r="J87" s="38">
        <v>131.303</v>
      </c>
      <c r="K87" s="38">
        <v>0</v>
      </c>
      <c r="L87" s="38">
        <v>6544</v>
      </c>
      <c r="M87" s="38">
        <v>0</v>
      </c>
      <c r="N87" s="38">
        <v>0</v>
      </c>
      <c r="P87" s="38">
        <v>126.80800000000001</v>
      </c>
      <c r="Q87" s="38">
        <v>0</v>
      </c>
      <c r="R87" s="38">
        <v>32870</v>
      </c>
      <c r="S87" s="38">
        <v>259.20699999999999</v>
      </c>
      <c r="U87" s="38">
        <v>21307</v>
      </c>
      <c r="V87" s="38">
        <v>5.8170000000000002</v>
      </c>
      <c r="W87" s="38">
        <v>3807</v>
      </c>
      <c r="X87" s="38">
        <v>3807</v>
      </c>
      <c r="Z87" s="38">
        <v>0</v>
      </c>
      <c r="AA87" s="38">
        <v>1</v>
      </c>
      <c r="AB87" s="38">
        <v>1</v>
      </c>
      <c r="AC87" s="38">
        <v>0</v>
      </c>
      <c r="AD87" s="38" t="s">
        <v>303</v>
      </c>
      <c r="AE87" s="38">
        <v>0</v>
      </c>
      <c r="AH87" s="38">
        <v>0</v>
      </c>
      <c r="AI87" s="38">
        <v>0</v>
      </c>
      <c r="AJ87" s="38">
        <v>5105</v>
      </c>
      <c r="AK87" s="38">
        <v>1</v>
      </c>
      <c r="AL87" s="38" t="s">
        <v>68</v>
      </c>
      <c r="AM87" s="38">
        <v>0</v>
      </c>
      <c r="AN87" s="38">
        <v>0</v>
      </c>
      <c r="AO87" s="38">
        <v>0</v>
      </c>
      <c r="AP87" s="38">
        <v>0</v>
      </c>
      <c r="AQ87" s="38">
        <v>0</v>
      </c>
      <c r="AR87" s="38">
        <v>0</v>
      </c>
      <c r="AS87" s="38">
        <v>0</v>
      </c>
      <c r="AT87" s="38">
        <v>0</v>
      </c>
      <c r="AU87" s="38">
        <v>0</v>
      </c>
      <c r="AV87" s="38">
        <v>0</v>
      </c>
      <c r="AW87" s="38">
        <v>1122910</v>
      </c>
      <c r="AX87" s="38">
        <v>1097209</v>
      </c>
      <c r="AY87" s="38">
        <v>774884</v>
      </c>
      <c r="AZ87" s="38">
        <v>32870</v>
      </c>
      <c r="BA87" s="38">
        <v>0</v>
      </c>
      <c r="BB87" s="38">
        <v>0</v>
      </c>
      <c r="BC87" s="38">
        <v>0</v>
      </c>
      <c r="BD87" s="38">
        <v>0</v>
      </c>
      <c r="BE87" s="38">
        <v>0</v>
      </c>
      <c r="BF87" s="38">
        <v>931218</v>
      </c>
      <c r="BG87" s="38">
        <v>0</v>
      </c>
      <c r="BH87" s="38">
        <v>0</v>
      </c>
      <c r="BI87" s="38">
        <v>0</v>
      </c>
      <c r="BJ87" s="38">
        <v>12</v>
      </c>
      <c r="BK87" s="38">
        <v>0</v>
      </c>
      <c r="BL87" s="38">
        <v>0</v>
      </c>
      <c r="BM87" s="38">
        <v>0</v>
      </c>
      <c r="BN87" s="38">
        <v>0</v>
      </c>
      <c r="BO87" s="38">
        <v>0</v>
      </c>
      <c r="BP87" s="38">
        <v>0</v>
      </c>
      <c r="BQ87" s="38">
        <v>5393</v>
      </c>
      <c r="BR87" s="38">
        <v>1</v>
      </c>
      <c r="BS87" s="38">
        <v>0</v>
      </c>
      <c r="BT87" s="38">
        <v>0</v>
      </c>
      <c r="BU87" s="38">
        <v>0</v>
      </c>
      <c r="BV87" s="38">
        <v>0</v>
      </c>
      <c r="BW87" s="38">
        <v>0</v>
      </c>
      <c r="BX87" s="38">
        <v>0</v>
      </c>
      <c r="BY87" s="38">
        <v>0</v>
      </c>
      <c r="BZ87" s="38">
        <v>0</v>
      </c>
      <c r="CA87" s="38">
        <v>0</v>
      </c>
      <c r="CB87" s="38">
        <v>0</v>
      </c>
      <c r="CC87" s="38">
        <v>0</v>
      </c>
      <c r="CD87" s="38">
        <v>0</v>
      </c>
      <c r="CE87" s="38">
        <v>0</v>
      </c>
      <c r="CF87" s="38">
        <v>0</v>
      </c>
      <c r="CG87" s="38">
        <v>0</v>
      </c>
      <c r="CH87" s="38">
        <v>25701</v>
      </c>
      <c r="CI87" s="38">
        <v>0</v>
      </c>
      <c r="CJ87" s="38">
        <v>4</v>
      </c>
      <c r="CK87" s="38">
        <v>0</v>
      </c>
      <c r="CL87" s="38">
        <v>0</v>
      </c>
      <c r="CN87" s="38">
        <v>0</v>
      </c>
      <c r="CO87" s="38">
        <v>1</v>
      </c>
      <c r="CP87" s="38">
        <v>0</v>
      </c>
      <c r="CQ87" s="38">
        <v>0</v>
      </c>
      <c r="CR87" s="38">
        <v>126.69</v>
      </c>
      <c r="CS87" s="38">
        <v>0</v>
      </c>
      <c r="CT87" s="38">
        <v>0</v>
      </c>
      <c r="CU87" s="38">
        <v>0</v>
      </c>
      <c r="CV87" s="38">
        <v>0</v>
      </c>
      <c r="CW87" s="38">
        <v>0</v>
      </c>
      <c r="CX87" s="38">
        <v>0</v>
      </c>
      <c r="CY87" s="38">
        <v>0</v>
      </c>
      <c r="CZ87" s="38">
        <v>0</v>
      </c>
      <c r="DA87" s="38">
        <v>1</v>
      </c>
      <c r="DB87" s="38">
        <v>831284</v>
      </c>
      <c r="DC87" s="38">
        <v>0</v>
      </c>
      <c r="DD87" s="38">
        <v>0</v>
      </c>
      <c r="DE87" s="38">
        <v>25954</v>
      </c>
      <c r="DF87" s="38">
        <v>25954</v>
      </c>
      <c r="DG87" s="38">
        <v>19.829999999999998</v>
      </c>
      <c r="DH87" s="38">
        <v>0</v>
      </c>
      <c r="DI87" s="38">
        <v>0</v>
      </c>
      <c r="DK87" s="38">
        <v>5393</v>
      </c>
      <c r="DL87" s="38">
        <v>0</v>
      </c>
      <c r="DM87" s="38">
        <v>95760</v>
      </c>
      <c r="DN87" s="38">
        <v>0</v>
      </c>
      <c r="DO87" s="38">
        <v>0</v>
      </c>
      <c r="DP87" s="38">
        <v>0</v>
      </c>
      <c r="DQ87" s="38">
        <v>0</v>
      </c>
      <c r="DR87" s="38">
        <v>0</v>
      </c>
      <c r="DS87" s="38">
        <v>0</v>
      </c>
      <c r="DT87" s="38">
        <v>0</v>
      </c>
      <c r="DU87" s="38">
        <v>0</v>
      </c>
      <c r="DV87" s="38">
        <v>0</v>
      </c>
      <c r="DW87" s="38">
        <v>0</v>
      </c>
      <c r="DX87" s="38">
        <v>0</v>
      </c>
      <c r="DY87" s="38">
        <v>0</v>
      </c>
      <c r="DZ87" s="38">
        <v>0</v>
      </c>
      <c r="EA87" s="38">
        <v>0</v>
      </c>
      <c r="EB87" s="38">
        <v>0</v>
      </c>
      <c r="EC87" s="38">
        <v>0.98199999999999998</v>
      </c>
      <c r="ED87" s="38">
        <v>7069</v>
      </c>
      <c r="EE87" s="38">
        <v>0</v>
      </c>
      <c r="EF87" s="38">
        <v>0</v>
      </c>
      <c r="EG87" s="38">
        <v>0</v>
      </c>
      <c r="EH87" s="38">
        <v>88691</v>
      </c>
      <c r="EI87" s="38">
        <v>0</v>
      </c>
      <c r="EJ87" s="38">
        <v>0</v>
      </c>
      <c r="EK87" s="38">
        <v>3.9060000000000001</v>
      </c>
      <c r="EL87" s="38">
        <v>0</v>
      </c>
      <c r="EM87" s="38">
        <v>0</v>
      </c>
      <c r="EN87" s="38">
        <v>0.36699999999999999</v>
      </c>
      <c r="EO87" s="38">
        <v>0</v>
      </c>
      <c r="EP87" s="38">
        <v>0</v>
      </c>
      <c r="EQ87" s="38">
        <v>4.2729999999999997</v>
      </c>
      <c r="ER87" s="38">
        <v>0</v>
      </c>
      <c r="ES87" s="38">
        <v>13.553000000000001</v>
      </c>
      <c r="ET87" s="38">
        <v>0</v>
      </c>
      <c r="EU87" s="38">
        <v>32870</v>
      </c>
      <c r="EV87" s="38">
        <v>0</v>
      </c>
      <c r="EW87" s="38">
        <v>0</v>
      </c>
      <c r="EX87" s="38">
        <v>0</v>
      </c>
      <c r="EZ87" s="38">
        <v>923935</v>
      </c>
      <c r="FA87" s="38">
        <v>0</v>
      </c>
      <c r="FB87" s="38">
        <v>956805</v>
      </c>
      <c r="FC87" s="38">
        <v>0.97325799999999996</v>
      </c>
      <c r="FD87" s="38">
        <v>0</v>
      </c>
      <c r="FE87" s="38">
        <v>141050</v>
      </c>
      <c r="FF87" s="38">
        <v>32224</v>
      </c>
      <c r="FG87" s="38">
        <v>6.0937999999999999E-2</v>
      </c>
      <c r="FH87" s="38">
        <v>5.5286000000000002E-2</v>
      </c>
      <c r="FI87" s="38">
        <v>0</v>
      </c>
      <c r="FJ87" s="38">
        <v>0</v>
      </c>
      <c r="FK87" s="38">
        <v>182.429</v>
      </c>
      <c r="FL87" s="38">
        <v>1155780</v>
      </c>
      <c r="FM87" s="38">
        <v>0</v>
      </c>
      <c r="FN87" s="38">
        <v>0</v>
      </c>
      <c r="FO87" s="38">
        <v>0</v>
      </c>
      <c r="FP87" s="38">
        <v>0</v>
      </c>
      <c r="FQ87" s="38">
        <v>0</v>
      </c>
      <c r="FR87" s="38">
        <v>0</v>
      </c>
      <c r="FS87" s="38">
        <v>0</v>
      </c>
      <c r="FT87" s="38">
        <v>0</v>
      </c>
      <c r="FU87" s="38">
        <v>0</v>
      </c>
      <c r="FV87" s="38">
        <v>0</v>
      </c>
      <c r="FW87" s="38">
        <v>0</v>
      </c>
      <c r="FX87" s="38">
        <v>0</v>
      </c>
      <c r="FY87" s="38">
        <v>0</v>
      </c>
      <c r="FZ87" s="38">
        <v>0</v>
      </c>
      <c r="GA87" s="38">
        <v>0</v>
      </c>
      <c r="GB87" s="38">
        <v>0</v>
      </c>
      <c r="GC87" s="38">
        <v>0</v>
      </c>
      <c r="GD87" s="38">
        <v>0</v>
      </c>
      <c r="GF87" s="38">
        <v>0</v>
      </c>
      <c r="GG87" s="38">
        <v>0</v>
      </c>
      <c r="GH87" s="38">
        <v>0</v>
      </c>
      <c r="GI87" s="38">
        <v>0</v>
      </c>
      <c r="GJ87" s="38">
        <v>0</v>
      </c>
      <c r="GK87" s="38">
        <v>5051</v>
      </c>
      <c r="GL87" s="38">
        <v>4804</v>
      </c>
      <c r="GM87" s="38">
        <v>0</v>
      </c>
      <c r="GN87" s="38">
        <v>0</v>
      </c>
      <c r="GO87" s="38">
        <v>0</v>
      </c>
      <c r="GP87" s="38">
        <v>1130079</v>
      </c>
      <c r="GQ87" s="38">
        <v>1130079</v>
      </c>
      <c r="GR87" s="38">
        <v>0</v>
      </c>
      <c r="GS87" s="38">
        <v>0</v>
      </c>
      <c r="GT87" s="38">
        <v>0</v>
      </c>
      <c r="HB87" s="38">
        <v>261892303</v>
      </c>
      <c r="HC87" s="38">
        <v>5.0736000000000003E-2</v>
      </c>
      <c r="HD87" s="38">
        <v>25701</v>
      </c>
      <c r="HE87" s="38">
        <v>0</v>
      </c>
      <c r="HF87" s="38">
        <v>0</v>
      </c>
      <c r="HG87" s="38">
        <v>0</v>
      </c>
      <c r="HH87" s="38">
        <v>0</v>
      </c>
      <c r="HI87" s="38">
        <v>0</v>
      </c>
      <c r="HJ87" s="38">
        <v>0</v>
      </c>
      <c r="HK87" s="38">
        <v>0</v>
      </c>
      <c r="HL87" s="38">
        <v>0</v>
      </c>
      <c r="HM87" s="38">
        <v>0</v>
      </c>
      <c r="HN87" s="38">
        <v>0</v>
      </c>
      <c r="HO87" s="38">
        <v>0</v>
      </c>
      <c r="HP87" s="38">
        <v>0</v>
      </c>
      <c r="HQ87" s="38">
        <v>0</v>
      </c>
      <c r="HR87" s="38">
        <v>0</v>
      </c>
      <c r="HS87" s="38">
        <v>0</v>
      </c>
      <c r="HT87" s="38">
        <v>0</v>
      </c>
      <c r="HU87" s="38">
        <v>0</v>
      </c>
      <c r="HV87" s="38">
        <v>0</v>
      </c>
      <c r="HW87" s="38">
        <v>0</v>
      </c>
      <c r="HX87" s="38">
        <v>0</v>
      </c>
      <c r="HY87" s="38">
        <v>0</v>
      </c>
      <c r="HZ87" s="38">
        <v>0</v>
      </c>
      <c r="IA87" s="38">
        <v>0</v>
      </c>
      <c r="IB87" s="38">
        <v>0</v>
      </c>
      <c r="IC87" s="38">
        <v>0</v>
      </c>
      <c r="ID87" s="38">
        <v>0</v>
      </c>
      <c r="IE87" s="38">
        <v>0</v>
      </c>
      <c r="IF87" s="38">
        <v>0</v>
      </c>
      <c r="IG87" s="38">
        <v>0</v>
      </c>
      <c r="IH87" s="38">
        <v>13</v>
      </c>
      <c r="II87" s="38">
        <v>0</v>
      </c>
      <c r="IJ87" s="38">
        <v>0</v>
      </c>
      <c r="IK87" s="38">
        <v>0</v>
      </c>
      <c r="IL87" s="38">
        <v>0</v>
      </c>
      <c r="IM87" s="38">
        <v>0</v>
      </c>
      <c r="IN87" s="38">
        <v>0</v>
      </c>
      <c r="IO87" s="38">
        <v>0</v>
      </c>
      <c r="IP87" s="38">
        <v>0</v>
      </c>
      <c r="IQ87" s="38">
        <v>0</v>
      </c>
      <c r="IR87" s="38">
        <v>0</v>
      </c>
      <c r="IS87" s="38">
        <v>0</v>
      </c>
      <c r="IT87" s="38">
        <v>0</v>
      </c>
      <c r="IU87" s="38">
        <v>0</v>
      </c>
      <c r="IV87" s="38">
        <v>0</v>
      </c>
      <c r="IW87" s="38">
        <v>0</v>
      </c>
      <c r="IX87" s="38">
        <v>0</v>
      </c>
      <c r="IY87" s="38">
        <v>0</v>
      </c>
      <c r="IZ87" s="38">
        <v>0</v>
      </c>
      <c r="JA87" s="38">
        <v>0</v>
      </c>
    </row>
    <row r="88" spans="1:261" x14ac:dyDescent="0.2">
      <c r="A88" s="38">
        <v>15808</v>
      </c>
      <c r="B88" s="38">
        <v>27549</v>
      </c>
      <c r="C88" s="38">
        <v>35</v>
      </c>
      <c r="D88" s="38">
        <v>2020</v>
      </c>
      <c r="E88" s="38">
        <v>5393</v>
      </c>
      <c r="F88" s="38">
        <v>0</v>
      </c>
      <c r="G88" s="38">
        <v>776.07799999999997</v>
      </c>
      <c r="H88" s="38">
        <v>627.25199999999995</v>
      </c>
      <c r="I88" s="38">
        <v>627.25199999999995</v>
      </c>
      <c r="J88" s="38">
        <v>776.07799999999997</v>
      </c>
      <c r="K88" s="38">
        <v>0</v>
      </c>
      <c r="L88" s="38">
        <v>6544</v>
      </c>
      <c r="M88" s="38">
        <v>0</v>
      </c>
      <c r="N88" s="38">
        <v>0</v>
      </c>
      <c r="P88" s="38">
        <v>808.15700000000004</v>
      </c>
      <c r="Q88" s="38">
        <v>0</v>
      </c>
      <c r="R88" s="38">
        <v>209480</v>
      </c>
      <c r="S88" s="38">
        <v>259.20699999999999</v>
      </c>
      <c r="U88" s="38">
        <v>135787</v>
      </c>
      <c r="V88" s="38">
        <v>10.708</v>
      </c>
      <c r="W88" s="38">
        <v>7007</v>
      </c>
      <c r="X88" s="38">
        <v>7007</v>
      </c>
      <c r="Z88" s="38">
        <v>0</v>
      </c>
      <c r="AA88" s="38">
        <v>1</v>
      </c>
      <c r="AB88" s="38">
        <v>1</v>
      </c>
      <c r="AC88" s="38">
        <v>0</v>
      </c>
      <c r="AD88" s="38" t="s">
        <v>303</v>
      </c>
      <c r="AE88" s="38">
        <v>0</v>
      </c>
      <c r="AH88" s="38">
        <v>0</v>
      </c>
      <c r="AI88" s="38">
        <v>0</v>
      </c>
      <c r="AJ88" s="38">
        <v>5105</v>
      </c>
      <c r="AK88" s="38">
        <v>1</v>
      </c>
      <c r="AL88" s="38" t="s">
        <v>408</v>
      </c>
      <c r="AM88" s="38">
        <v>0</v>
      </c>
      <c r="AN88" s="38">
        <v>0</v>
      </c>
      <c r="AO88" s="38">
        <v>0</v>
      </c>
      <c r="AP88" s="38">
        <v>0</v>
      </c>
      <c r="AQ88" s="38">
        <v>0</v>
      </c>
      <c r="AR88" s="38">
        <v>0</v>
      </c>
      <c r="AS88" s="38">
        <v>0</v>
      </c>
      <c r="AT88" s="38">
        <v>0</v>
      </c>
      <c r="AU88" s="38">
        <v>0</v>
      </c>
      <c r="AV88" s="38">
        <v>0</v>
      </c>
      <c r="AW88" s="38">
        <v>10617918</v>
      </c>
      <c r="AX88" s="38">
        <v>10362623</v>
      </c>
      <c r="AY88" s="38">
        <v>6960025</v>
      </c>
      <c r="AZ88" s="38">
        <v>312864</v>
      </c>
      <c r="BA88" s="38">
        <v>0</v>
      </c>
      <c r="BB88" s="38">
        <v>0</v>
      </c>
      <c r="BC88" s="38">
        <v>0</v>
      </c>
      <c r="BD88" s="38">
        <v>0</v>
      </c>
      <c r="BE88" s="38">
        <v>0</v>
      </c>
      <c r="BF88" s="38">
        <v>8711726</v>
      </c>
      <c r="BG88" s="38">
        <v>0</v>
      </c>
      <c r="BH88" s="38">
        <v>375.94099999999997</v>
      </c>
      <c r="BI88" s="38">
        <v>103384</v>
      </c>
      <c r="BJ88" s="38">
        <v>12</v>
      </c>
      <c r="BK88" s="38">
        <v>0</v>
      </c>
      <c r="BL88" s="38">
        <v>0</v>
      </c>
      <c r="BM88" s="38">
        <v>0</v>
      </c>
      <c r="BN88" s="38">
        <v>0</v>
      </c>
      <c r="BO88" s="38">
        <v>0</v>
      </c>
      <c r="BP88" s="38">
        <v>0</v>
      </c>
      <c r="BQ88" s="38">
        <v>5393</v>
      </c>
      <c r="BR88" s="38">
        <v>1</v>
      </c>
      <c r="BS88" s="38">
        <v>0</v>
      </c>
      <c r="BT88" s="38">
        <v>0</v>
      </c>
      <c r="BU88" s="38">
        <v>0</v>
      </c>
      <c r="BV88" s="38">
        <v>0</v>
      </c>
      <c r="BW88" s="38">
        <v>0</v>
      </c>
      <c r="BX88" s="38">
        <v>0</v>
      </c>
      <c r="BY88" s="38">
        <v>0</v>
      </c>
      <c r="BZ88" s="38">
        <v>0</v>
      </c>
      <c r="CA88" s="38">
        <v>0</v>
      </c>
      <c r="CB88" s="38">
        <v>0</v>
      </c>
      <c r="CC88" s="38">
        <v>0</v>
      </c>
      <c r="CD88" s="38">
        <v>0</v>
      </c>
      <c r="CE88" s="38">
        <v>0</v>
      </c>
      <c r="CF88" s="38">
        <v>0</v>
      </c>
      <c r="CG88" s="38">
        <v>0</v>
      </c>
      <c r="CH88" s="38">
        <v>151911</v>
      </c>
      <c r="CI88" s="38">
        <v>0</v>
      </c>
      <c r="CJ88" s="38">
        <v>4</v>
      </c>
      <c r="CK88" s="38">
        <v>0</v>
      </c>
      <c r="CL88" s="38">
        <v>0</v>
      </c>
      <c r="CN88" s="38">
        <v>0</v>
      </c>
      <c r="CO88" s="38">
        <v>1</v>
      </c>
      <c r="CP88" s="38">
        <v>0</v>
      </c>
      <c r="CQ88" s="38">
        <v>0</v>
      </c>
      <c r="CR88" s="38">
        <v>806.97900000000004</v>
      </c>
      <c r="CS88" s="38">
        <v>0</v>
      </c>
      <c r="CT88" s="38">
        <v>0</v>
      </c>
      <c r="CU88" s="38">
        <v>0</v>
      </c>
      <c r="CV88" s="38">
        <v>0</v>
      </c>
      <c r="CW88" s="38">
        <v>0</v>
      </c>
      <c r="CX88" s="38">
        <v>0</v>
      </c>
      <c r="CY88" s="38">
        <v>0</v>
      </c>
      <c r="CZ88" s="38">
        <v>0</v>
      </c>
      <c r="DA88" s="38">
        <v>1</v>
      </c>
      <c r="DB88" s="38">
        <v>4104737</v>
      </c>
      <c r="DC88" s="38">
        <v>0</v>
      </c>
      <c r="DD88" s="38">
        <v>0</v>
      </c>
      <c r="DE88" s="38">
        <v>756264</v>
      </c>
      <c r="DF88" s="38">
        <v>756264</v>
      </c>
      <c r="DG88" s="38">
        <v>577.83000000000004</v>
      </c>
      <c r="DH88" s="38">
        <v>0</v>
      </c>
      <c r="DI88" s="38">
        <v>0</v>
      </c>
      <c r="DK88" s="38">
        <v>5393</v>
      </c>
      <c r="DL88" s="38">
        <v>0</v>
      </c>
      <c r="DM88" s="38">
        <v>4083085</v>
      </c>
      <c r="DN88" s="38">
        <v>0</v>
      </c>
      <c r="DO88" s="38">
        <v>0</v>
      </c>
      <c r="DP88" s="38">
        <v>0</v>
      </c>
      <c r="DQ88" s="38">
        <v>0</v>
      </c>
      <c r="DR88" s="38">
        <v>0</v>
      </c>
      <c r="DS88" s="38">
        <v>0</v>
      </c>
      <c r="DT88" s="38">
        <v>0</v>
      </c>
      <c r="DU88" s="38">
        <v>0</v>
      </c>
      <c r="DV88" s="38">
        <v>0</v>
      </c>
      <c r="DW88" s="38">
        <v>0</v>
      </c>
      <c r="DX88" s="38">
        <v>0</v>
      </c>
      <c r="DY88" s="38">
        <v>0</v>
      </c>
      <c r="DZ88" s="38">
        <v>0</v>
      </c>
      <c r="EA88" s="38">
        <v>5.7000000000000002E-2</v>
      </c>
      <c r="EB88" s="38">
        <v>0</v>
      </c>
      <c r="EC88" s="38">
        <v>31.132999999999999</v>
      </c>
      <c r="ED88" s="38">
        <v>224108</v>
      </c>
      <c r="EE88" s="38">
        <v>0</v>
      </c>
      <c r="EF88" s="38">
        <v>0</v>
      </c>
      <c r="EG88" s="38">
        <v>0</v>
      </c>
      <c r="EH88" s="38">
        <v>182689</v>
      </c>
      <c r="EI88" s="38">
        <v>3676288</v>
      </c>
      <c r="EJ88" s="38">
        <v>140.44499999999999</v>
      </c>
      <c r="EK88" s="38">
        <v>6.9939999999999998</v>
      </c>
      <c r="EL88" s="38">
        <v>0</v>
      </c>
      <c r="EM88" s="38">
        <v>0</v>
      </c>
      <c r="EN88" s="38">
        <v>1.33</v>
      </c>
      <c r="EO88" s="38">
        <v>0</v>
      </c>
      <c r="EP88" s="38">
        <v>0</v>
      </c>
      <c r="EQ88" s="38">
        <v>148.82599999999999</v>
      </c>
      <c r="ER88" s="38">
        <v>0</v>
      </c>
      <c r="ES88" s="38">
        <v>27.917000000000002</v>
      </c>
      <c r="ET88" s="38">
        <v>0</v>
      </c>
      <c r="EU88" s="38">
        <v>312864</v>
      </c>
      <c r="EV88" s="38">
        <v>0</v>
      </c>
      <c r="EW88" s="38">
        <v>0</v>
      </c>
      <c r="EX88" s="38">
        <v>0</v>
      </c>
      <c r="EZ88" s="38">
        <v>8741613</v>
      </c>
      <c r="FA88" s="38">
        <v>0</v>
      </c>
      <c r="FB88" s="38">
        <v>9054477</v>
      </c>
      <c r="FC88" s="38">
        <v>0.97325799999999996</v>
      </c>
      <c r="FD88" s="38">
        <v>0</v>
      </c>
      <c r="FE88" s="38">
        <v>1319546</v>
      </c>
      <c r="FF88" s="38">
        <v>301464</v>
      </c>
      <c r="FG88" s="38">
        <v>6.0937999999999999E-2</v>
      </c>
      <c r="FH88" s="38">
        <v>5.5286000000000002E-2</v>
      </c>
      <c r="FI88" s="38">
        <v>0</v>
      </c>
      <c r="FJ88" s="38">
        <v>0</v>
      </c>
      <c r="FK88" s="38">
        <v>1706.654</v>
      </c>
      <c r="FL88" s="38">
        <v>10827398</v>
      </c>
      <c r="FM88" s="38">
        <v>0</v>
      </c>
      <c r="FN88" s="38">
        <v>0</v>
      </c>
      <c r="FO88" s="38">
        <v>0</v>
      </c>
      <c r="FP88" s="38">
        <v>0</v>
      </c>
      <c r="FQ88" s="38">
        <v>0</v>
      </c>
      <c r="FR88" s="38">
        <v>0</v>
      </c>
      <c r="FS88" s="38">
        <v>0</v>
      </c>
      <c r="FT88" s="38">
        <v>0</v>
      </c>
      <c r="FU88" s="38">
        <v>0</v>
      </c>
      <c r="FV88" s="38">
        <v>0</v>
      </c>
      <c r="FW88" s="38">
        <v>0</v>
      </c>
      <c r="FX88" s="38">
        <v>0</v>
      </c>
      <c r="FY88" s="38">
        <v>0</v>
      </c>
      <c r="FZ88" s="38">
        <v>0</v>
      </c>
      <c r="GA88" s="38">
        <v>0</v>
      </c>
      <c r="GB88" s="38">
        <v>0</v>
      </c>
      <c r="GC88" s="38">
        <v>0</v>
      </c>
      <c r="GD88" s="38">
        <v>0</v>
      </c>
      <c r="GF88" s="38">
        <v>0</v>
      </c>
      <c r="GG88" s="38">
        <v>0</v>
      </c>
      <c r="GH88" s="38">
        <v>0</v>
      </c>
      <c r="GI88" s="38">
        <v>0</v>
      </c>
      <c r="GJ88" s="38">
        <v>0</v>
      </c>
      <c r="GK88" s="38">
        <v>5115</v>
      </c>
      <c r="GL88" s="38">
        <v>21253</v>
      </c>
      <c r="GM88" s="38">
        <v>0</v>
      </c>
      <c r="GN88" s="38">
        <v>0</v>
      </c>
      <c r="GO88" s="38">
        <v>0</v>
      </c>
      <c r="GP88" s="38">
        <v>10675487</v>
      </c>
      <c r="GQ88" s="38">
        <v>10675487</v>
      </c>
      <c r="GR88" s="38">
        <v>0</v>
      </c>
      <c r="GS88" s="38">
        <v>0</v>
      </c>
      <c r="GT88" s="38">
        <v>0</v>
      </c>
      <c r="HB88" s="38">
        <v>261892303</v>
      </c>
      <c r="HC88" s="38">
        <v>5.0736000000000003E-2</v>
      </c>
      <c r="HD88" s="38">
        <v>151911</v>
      </c>
      <c r="HE88" s="38">
        <v>0</v>
      </c>
      <c r="HF88" s="38">
        <v>0</v>
      </c>
      <c r="HG88" s="38">
        <v>0</v>
      </c>
      <c r="HH88" s="38">
        <v>0</v>
      </c>
      <c r="HI88" s="38">
        <v>0</v>
      </c>
      <c r="HJ88" s="38">
        <v>0</v>
      </c>
      <c r="HK88" s="38">
        <v>0</v>
      </c>
      <c r="HL88" s="38">
        <v>0</v>
      </c>
      <c r="HM88" s="38">
        <v>0</v>
      </c>
      <c r="HN88" s="38">
        <v>0</v>
      </c>
      <c r="HO88" s="38">
        <v>0</v>
      </c>
      <c r="HP88" s="38">
        <v>0</v>
      </c>
      <c r="HQ88" s="38">
        <v>0</v>
      </c>
      <c r="HR88" s="38">
        <v>0</v>
      </c>
      <c r="HS88" s="38">
        <v>0</v>
      </c>
      <c r="HT88" s="38">
        <v>0</v>
      </c>
      <c r="HU88" s="38">
        <v>0</v>
      </c>
      <c r="HV88" s="38">
        <v>0</v>
      </c>
      <c r="HW88" s="38">
        <v>0</v>
      </c>
      <c r="HX88" s="38">
        <v>0</v>
      </c>
      <c r="HY88" s="38">
        <v>0</v>
      </c>
      <c r="HZ88" s="38">
        <v>0</v>
      </c>
      <c r="IA88" s="38">
        <v>0</v>
      </c>
      <c r="IB88" s="38">
        <v>0</v>
      </c>
      <c r="IC88" s="38">
        <v>0</v>
      </c>
      <c r="ID88" s="38">
        <v>0</v>
      </c>
      <c r="IE88" s="38">
        <v>0</v>
      </c>
      <c r="IF88" s="38">
        <v>0</v>
      </c>
      <c r="IG88" s="38">
        <v>0</v>
      </c>
      <c r="IH88" s="38">
        <v>23</v>
      </c>
      <c r="II88" s="38">
        <v>393.03899999999999</v>
      </c>
      <c r="IJ88" s="38">
        <v>0</v>
      </c>
      <c r="IK88" s="38">
        <v>0</v>
      </c>
      <c r="IL88" s="38">
        <v>0</v>
      </c>
      <c r="IM88" s="38">
        <v>0</v>
      </c>
      <c r="IN88" s="38">
        <v>0</v>
      </c>
      <c r="IO88" s="38">
        <v>0</v>
      </c>
      <c r="IP88" s="38">
        <v>0</v>
      </c>
      <c r="IQ88" s="38">
        <v>0</v>
      </c>
      <c r="IR88" s="38">
        <v>0</v>
      </c>
      <c r="IS88" s="38">
        <v>0</v>
      </c>
      <c r="IT88" s="38">
        <v>0</v>
      </c>
      <c r="IU88" s="38">
        <v>0</v>
      </c>
      <c r="IV88" s="38">
        <v>0</v>
      </c>
      <c r="IW88" s="38">
        <v>0</v>
      </c>
      <c r="IX88" s="38">
        <v>0</v>
      </c>
      <c r="IY88" s="38">
        <v>0</v>
      </c>
      <c r="IZ88" s="38">
        <v>0</v>
      </c>
      <c r="JA88" s="38">
        <v>0</v>
      </c>
    </row>
    <row r="89" spans="1:261" x14ac:dyDescent="0.2">
      <c r="A89" s="38">
        <v>57808</v>
      </c>
      <c r="B89" s="38">
        <v>27549</v>
      </c>
      <c r="C89" s="38">
        <v>35</v>
      </c>
      <c r="D89" s="38">
        <v>2020</v>
      </c>
      <c r="E89" s="38">
        <v>5393</v>
      </c>
      <c r="F89" s="38">
        <v>0</v>
      </c>
      <c r="G89" s="38">
        <v>2048.84</v>
      </c>
      <c r="H89" s="38">
        <v>2025.193</v>
      </c>
      <c r="I89" s="38">
        <v>2025.193</v>
      </c>
      <c r="J89" s="38">
        <v>2048.84</v>
      </c>
      <c r="K89" s="38">
        <v>0</v>
      </c>
      <c r="L89" s="38">
        <v>6544</v>
      </c>
      <c r="M89" s="38">
        <v>0</v>
      </c>
      <c r="N89" s="38">
        <v>0</v>
      </c>
      <c r="P89" s="38">
        <v>1917.915</v>
      </c>
      <c r="Q89" s="38">
        <v>0</v>
      </c>
      <c r="R89" s="38">
        <v>497137</v>
      </c>
      <c r="S89" s="38">
        <v>259.20699999999999</v>
      </c>
      <c r="U89" s="38">
        <v>322246</v>
      </c>
      <c r="V89" s="38">
        <v>334.67</v>
      </c>
      <c r="W89" s="38">
        <v>219008</v>
      </c>
      <c r="X89" s="38">
        <v>219008</v>
      </c>
      <c r="Z89" s="38">
        <v>0</v>
      </c>
      <c r="AA89" s="38">
        <v>1</v>
      </c>
      <c r="AB89" s="38">
        <v>1</v>
      </c>
      <c r="AC89" s="38">
        <v>0</v>
      </c>
      <c r="AD89" s="38" t="s">
        <v>303</v>
      </c>
      <c r="AE89" s="38">
        <v>0</v>
      </c>
      <c r="AH89" s="38">
        <v>0</v>
      </c>
      <c r="AI89" s="38">
        <v>0</v>
      </c>
      <c r="AJ89" s="38">
        <v>5105</v>
      </c>
      <c r="AK89" s="38">
        <v>1</v>
      </c>
      <c r="AL89" s="38" t="s">
        <v>43</v>
      </c>
      <c r="AM89" s="38">
        <v>0</v>
      </c>
      <c r="AN89" s="38">
        <v>0</v>
      </c>
      <c r="AO89" s="38">
        <v>0</v>
      </c>
      <c r="AP89" s="38">
        <v>0</v>
      </c>
      <c r="AQ89" s="38">
        <v>0</v>
      </c>
      <c r="AR89" s="38">
        <v>0</v>
      </c>
      <c r="AS89" s="38">
        <v>0</v>
      </c>
      <c r="AT89" s="38">
        <v>0</v>
      </c>
      <c r="AU89" s="38">
        <v>0</v>
      </c>
      <c r="AV89" s="38">
        <v>0</v>
      </c>
      <c r="AW89" s="38">
        <v>17897929</v>
      </c>
      <c r="AX89" s="38">
        <v>17449374</v>
      </c>
      <c r="AY89" s="38">
        <v>12675465</v>
      </c>
      <c r="AZ89" s="38">
        <v>524545</v>
      </c>
      <c r="BA89" s="38">
        <v>34.582999999999998</v>
      </c>
      <c r="BB89" s="38">
        <v>80446</v>
      </c>
      <c r="BC89" s="38">
        <v>80446</v>
      </c>
      <c r="BD89" s="38">
        <v>102.44199999999999</v>
      </c>
      <c r="BE89" s="38">
        <v>0</v>
      </c>
      <c r="BF89" s="38">
        <v>14546388</v>
      </c>
      <c r="BG89" s="38">
        <v>0</v>
      </c>
      <c r="BH89" s="38">
        <v>99.667000000000002</v>
      </c>
      <c r="BI89" s="38">
        <v>27408</v>
      </c>
      <c r="BJ89" s="38">
        <v>12</v>
      </c>
      <c r="BK89" s="38">
        <v>0</v>
      </c>
      <c r="BL89" s="38">
        <v>0</v>
      </c>
      <c r="BM89" s="38">
        <v>0</v>
      </c>
      <c r="BN89" s="38">
        <v>0</v>
      </c>
      <c r="BO89" s="38">
        <v>0</v>
      </c>
      <c r="BP89" s="38">
        <v>0</v>
      </c>
      <c r="BQ89" s="38">
        <v>5393</v>
      </c>
      <c r="BR89" s="38">
        <v>1</v>
      </c>
      <c r="BS89" s="38">
        <v>0</v>
      </c>
      <c r="BT89" s="38">
        <v>0</v>
      </c>
      <c r="BU89" s="38">
        <v>0</v>
      </c>
      <c r="BV89" s="38">
        <v>0</v>
      </c>
      <c r="BW89" s="38">
        <v>0</v>
      </c>
      <c r="BX89" s="38">
        <v>0</v>
      </c>
      <c r="BY89" s="38">
        <v>0</v>
      </c>
      <c r="BZ89" s="38">
        <v>0</v>
      </c>
      <c r="CA89" s="38">
        <v>0</v>
      </c>
      <c r="CB89" s="38">
        <v>0</v>
      </c>
      <c r="CC89" s="38">
        <v>0</v>
      </c>
      <c r="CD89" s="38">
        <v>0</v>
      </c>
      <c r="CE89" s="38">
        <v>0</v>
      </c>
      <c r="CF89" s="38">
        <v>0</v>
      </c>
      <c r="CG89" s="38">
        <v>0</v>
      </c>
      <c r="CH89" s="38">
        <v>421147</v>
      </c>
      <c r="CI89" s="38">
        <v>0</v>
      </c>
      <c r="CJ89" s="38">
        <v>4</v>
      </c>
      <c r="CK89" s="38">
        <v>0</v>
      </c>
      <c r="CL89" s="38">
        <v>0</v>
      </c>
      <c r="CN89" s="38">
        <v>0</v>
      </c>
      <c r="CO89" s="38">
        <v>1</v>
      </c>
      <c r="CP89" s="38">
        <v>0</v>
      </c>
      <c r="CQ89" s="38">
        <v>11.25</v>
      </c>
      <c r="CR89" s="38">
        <v>1910.569</v>
      </c>
      <c r="CS89" s="38">
        <v>0</v>
      </c>
      <c r="CT89" s="38">
        <v>0</v>
      </c>
      <c r="CU89" s="38">
        <v>0</v>
      </c>
      <c r="CV89" s="38">
        <v>0</v>
      </c>
      <c r="CW89" s="38">
        <v>0</v>
      </c>
      <c r="CX89" s="38">
        <v>0</v>
      </c>
      <c r="CY89" s="38">
        <v>0</v>
      </c>
      <c r="CZ89" s="38">
        <v>0</v>
      </c>
      <c r="DA89" s="38">
        <v>1</v>
      </c>
      <c r="DB89" s="38">
        <v>13252863</v>
      </c>
      <c r="DC89" s="38">
        <v>0</v>
      </c>
      <c r="DD89" s="38">
        <v>0</v>
      </c>
      <c r="DE89" s="38">
        <v>956733</v>
      </c>
      <c r="DF89" s="38">
        <v>956733</v>
      </c>
      <c r="DG89" s="38">
        <v>731</v>
      </c>
      <c r="DH89" s="38">
        <v>0</v>
      </c>
      <c r="DI89" s="38">
        <v>0</v>
      </c>
      <c r="DK89" s="38">
        <v>5393</v>
      </c>
      <c r="DL89" s="38">
        <v>0</v>
      </c>
      <c r="DM89" s="38">
        <v>345222</v>
      </c>
      <c r="DN89" s="38">
        <v>0</v>
      </c>
      <c r="DO89" s="38">
        <v>0</v>
      </c>
      <c r="DP89" s="38">
        <v>0</v>
      </c>
      <c r="DQ89" s="38">
        <v>0</v>
      </c>
      <c r="DR89" s="38">
        <v>0</v>
      </c>
      <c r="DS89" s="38">
        <v>0</v>
      </c>
      <c r="DT89" s="38">
        <v>0</v>
      </c>
      <c r="DU89" s="38">
        <v>0</v>
      </c>
      <c r="DV89" s="38">
        <v>0</v>
      </c>
      <c r="DW89" s="38">
        <v>0</v>
      </c>
      <c r="DX89" s="38">
        <v>0</v>
      </c>
      <c r="DY89" s="38">
        <v>0</v>
      </c>
      <c r="DZ89" s="38">
        <v>0</v>
      </c>
      <c r="EA89" s="38">
        <v>0</v>
      </c>
      <c r="EB89" s="38">
        <v>0</v>
      </c>
      <c r="EC89" s="38">
        <v>9.76</v>
      </c>
      <c r="ED89" s="38">
        <v>70256</v>
      </c>
      <c r="EE89" s="38">
        <v>0</v>
      </c>
      <c r="EF89" s="38">
        <v>0</v>
      </c>
      <c r="EG89" s="38">
        <v>0.68</v>
      </c>
      <c r="EH89" s="38">
        <v>274966</v>
      </c>
      <c r="EI89" s="38">
        <v>0</v>
      </c>
      <c r="EJ89" s="38">
        <v>0</v>
      </c>
      <c r="EK89" s="38">
        <v>11.319000000000001</v>
      </c>
      <c r="EL89" s="38">
        <v>0</v>
      </c>
      <c r="EM89" s="38">
        <v>0.03</v>
      </c>
      <c r="EN89" s="38">
        <v>1.2270000000000001</v>
      </c>
      <c r="EO89" s="38">
        <v>0</v>
      </c>
      <c r="EP89" s="38">
        <v>0</v>
      </c>
      <c r="EQ89" s="38">
        <v>13.256</v>
      </c>
      <c r="ER89" s="38">
        <v>0</v>
      </c>
      <c r="ES89" s="38">
        <v>42.018000000000001</v>
      </c>
      <c r="ET89" s="38">
        <v>20104</v>
      </c>
      <c r="EU89" s="38">
        <v>524545</v>
      </c>
      <c r="EV89" s="38">
        <v>0</v>
      </c>
      <c r="EW89" s="38">
        <v>0</v>
      </c>
      <c r="EX89" s="38">
        <v>0</v>
      </c>
      <c r="EZ89" s="38">
        <v>14742696</v>
      </c>
      <c r="FA89" s="38">
        <v>0</v>
      </c>
      <c r="FB89" s="38">
        <v>15267241</v>
      </c>
      <c r="FC89" s="38">
        <v>0.97325799999999996</v>
      </c>
      <c r="FD89" s="38">
        <v>0</v>
      </c>
      <c r="FE89" s="38">
        <v>2203310</v>
      </c>
      <c r="FF89" s="38">
        <v>503368</v>
      </c>
      <c r="FG89" s="38">
        <v>6.0937999999999999E-2</v>
      </c>
      <c r="FH89" s="38">
        <v>5.5286000000000002E-2</v>
      </c>
      <c r="FI89" s="38">
        <v>0</v>
      </c>
      <c r="FJ89" s="38">
        <v>0</v>
      </c>
      <c r="FK89" s="38">
        <v>2849.6819999999998</v>
      </c>
      <c r="FL89" s="38">
        <v>18395066</v>
      </c>
      <c r="FM89" s="38">
        <v>0</v>
      </c>
      <c r="FN89" s="38">
        <v>0</v>
      </c>
      <c r="FO89" s="38">
        <v>293763</v>
      </c>
      <c r="FP89" s="38">
        <v>0</v>
      </c>
      <c r="FQ89" s="38">
        <v>293763</v>
      </c>
      <c r="FR89" s="38">
        <v>293763</v>
      </c>
      <c r="FS89" s="38">
        <v>0</v>
      </c>
      <c r="FT89" s="38">
        <v>0</v>
      </c>
      <c r="FU89" s="38">
        <v>0</v>
      </c>
      <c r="FV89" s="38">
        <v>0</v>
      </c>
      <c r="FW89" s="38">
        <v>0</v>
      </c>
      <c r="FX89" s="38">
        <v>0</v>
      </c>
      <c r="FY89" s="38">
        <v>0</v>
      </c>
      <c r="FZ89" s="38">
        <v>0</v>
      </c>
      <c r="GA89" s="38">
        <v>0</v>
      </c>
      <c r="GB89" s="38">
        <v>91798</v>
      </c>
      <c r="GC89" s="38">
        <v>91798</v>
      </c>
      <c r="GD89" s="38">
        <v>10.391</v>
      </c>
      <c r="GF89" s="38">
        <v>0</v>
      </c>
      <c r="GG89" s="38">
        <v>0</v>
      </c>
      <c r="GH89" s="38">
        <v>0</v>
      </c>
      <c r="GI89" s="38">
        <v>0</v>
      </c>
      <c r="GJ89" s="38">
        <v>0</v>
      </c>
      <c r="GK89" s="38">
        <v>5260</v>
      </c>
      <c r="GL89" s="38">
        <v>42070</v>
      </c>
      <c r="GM89" s="38">
        <v>0</v>
      </c>
      <c r="GN89" s="38">
        <v>68530</v>
      </c>
      <c r="GO89" s="38">
        <v>0</v>
      </c>
      <c r="GP89" s="38">
        <v>17973919</v>
      </c>
      <c r="GQ89" s="38">
        <v>17973919</v>
      </c>
      <c r="GR89" s="38">
        <v>0</v>
      </c>
      <c r="GS89" s="38">
        <v>0</v>
      </c>
      <c r="GT89" s="38">
        <v>0</v>
      </c>
      <c r="HB89" s="38">
        <v>261892303</v>
      </c>
      <c r="HC89" s="38">
        <v>5.0736000000000003E-2</v>
      </c>
      <c r="HD89" s="38">
        <v>401043</v>
      </c>
      <c r="HE89" s="38">
        <v>0</v>
      </c>
      <c r="HF89" s="38">
        <v>0</v>
      </c>
      <c r="HG89" s="38">
        <v>0</v>
      </c>
      <c r="HH89" s="38">
        <v>0</v>
      </c>
      <c r="HI89" s="38">
        <v>0</v>
      </c>
      <c r="HJ89" s="38">
        <v>0</v>
      </c>
      <c r="HK89" s="38">
        <v>0</v>
      </c>
      <c r="HL89" s="38">
        <v>0</v>
      </c>
      <c r="HM89" s="38">
        <v>0</v>
      </c>
      <c r="HN89" s="38">
        <v>0</v>
      </c>
      <c r="HO89" s="38">
        <v>0</v>
      </c>
      <c r="HP89" s="38">
        <v>0</v>
      </c>
      <c r="HQ89" s="38">
        <v>0</v>
      </c>
      <c r="HR89" s="38">
        <v>0</v>
      </c>
      <c r="HS89" s="38">
        <v>0</v>
      </c>
      <c r="HT89" s="38">
        <v>0</v>
      </c>
      <c r="HU89" s="38">
        <v>0</v>
      </c>
      <c r="HV89" s="38">
        <v>0</v>
      </c>
      <c r="HW89" s="38">
        <v>0</v>
      </c>
      <c r="HX89" s="38">
        <v>0</v>
      </c>
      <c r="HY89" s="38">
        <v>0</v>
      </c>
      <c r="HZ89" s="38">
        <v>0</v>
      </c>
      <c r="IA89" s="38">
        <v>0</v>
      </c>
      <c r="IB89" s="38">
        <v>0</v>
      </c>
      <c r="IC89" s="38">
        <v>0</v>
      </c>
      <c r="ID89" s="38">
        <v>0</v>
      </c>
      <c r="IE89" s="38">
        <v>0</v>
      </c>
      <c r="IF89" s="38">
        <v>0</v>
      </c>
      <c r="IG89" s="38">
        <v>0</v>
      </c>
      <c r="IH89" s="38">
        <v>608</v>
      </c>
      <c r="II89" s="38">
        <v>0</v>
      </c>
      <c r="IJ89" s="38">
        <v>0</v>
      </c>
      <c r="IK89" s="38">
        <v>0</v>
      </c>
      <c r="IL89" s="38">
        <v>0</v>
      </c>
      <c r="IM89" s="38">
        <v>0</v>
      </c>
      <c r="IN89" s="38">
        <v>0</v>
      </c>
      <c r="IO89" s="38">
        <v>0</v>
      </c>
      <c r="IP89" s="38">
        <v>0</v>
      </c>
      <c r="IQ89" s="38">
        <v>0</v>
      </c>
      <c r="IR89" s="38">
        <v>0</v>
      </c>
      <c r="IS89" s="38">
        <v>0</v>
      </c>
      <c r="IT89" s="38">
        <v>0</v>
      </c>
      <c r="IU89" s="38">
        <v>0</v>
      </c>
      <c r="IV89" s="38">
        <v>0</v>
      </c>
      <c r="IW89" s="38">
        <v>0</v>
      </c>
      <c r="IX89" s="38">
        <v>0</v>
      </c>
      <c r="IY89" s="38">
        <v>0</v>
      </c>
      <c r="IZ89" s="38">
        <v>0</v>
      </c>
      <c r="JA89" s="38">
        <v>0</v>
      </c>
    </row>
    <row r="90" spans="1:261" x14ac:dyDescent="0.2">
      <c r="A90" s="38">
        <v>108808</v>
      </c>
      <c r="B90" s="38">
        <v>27549</v>
      </c>
      <c r="C90" s="38">
        <v>35</v>
      </c>
      <c r="D90" s="38">
        <v>2020</v>
      </c>
      <c r="E90" s="38">
        <v>5393</v>
      </c>
      <c r="F90" s="38">
        <v>0</v>
      </c>
      <c r="G90" s="38">
        <v>4032.07</v>
      </c>
      <c r="H90" s="38">
        <v>3755.0659999999998</v>
      </c>
      <c r="I90" s="38">
        <v>3755.0659999999998</v>
      </c>
      <c r="J90" s="38">
        <v>4032.07</v>
      </c>
      <c r="K90" s="38">
        <v>0</v>
      </c>
      <c r="L90" s="38">
        <v>6544</v>
      </c>
      <c r="M90" s="38">
        <v>0</v>
      </c>
      <c r="N90" s="38">
        <v>0</v>
      </c>
      <c r="P90" s="38">
        <v>3776.34</v>
      </c>
      <c r="Q90" s="38">
        <v>0</v>
      </c>
      <c r="R90" s="38">
        <v>978854</v>
      </c>
      <c r="S90" s="38">
        <v>259.20699999999999</v>
      </c>
      <c r="U90" s="38">
        <v>634497</v>
      </c>
      <c r="V90" s="38">
        <v>1477.8130000000001</v>
      </c>
      <c r="W90" s="38">
        <v>967081</v>
      </c>
      <c r="X90" s="38">
        <v>967081</v>
      </c>
      <c r="Z90" s="38">
        <v>0</v>
      </c>
      <c r="AA90" s="38">
        <v>1</v>
      </c>
      <c r="AB90" s="38">
        <v>1</v>
      </c>
      <c r="AC90" s="38">
        <v>0</v>
      </c>
      <c r="AD90" s="38" t="s">
        <v>303</v>
      </c>
      <c r="AE90" s="38">
        <v>0</v>
      </c>
      <c r="AH90" s="38">
        <v>0</v>
      </c>
      <c r="AI90" s="38">
        <v>0</v>
      </c>
      <c r="AJ90" s="38">
        <v>5105</v>
      </c>
      <c r="AK90" s="38">
        <v>1</v>
      </c>
      <c r="AL90" s="38" t="s">
        <v>87</v>
      </c>
      <c r="AM90" s="38">
        <v>0</v>
      </c>
      <c r="AN90" s="38">
        <v>0</v>
      </c>
      <c r="AO90" s="38">
        <v>0</v>
      </c>
      <c r="AP90" s="38">
        <v>0</v>
      </c>
      <c r="AQ90" s="38">
        <v>0</v>
      </c>
      <c r="AR90" s="38">
        <v>0</v>
      </c>
      <c r="AS90" s="38">
        <v>0</v>
      </c>
      <c r="AT90" s="38">
        <v>0</v>
      </c>
      <c r="AU90" s="38">
        <v>0</v>
      </c>
      <c r="AV90" s="38">
        <v>0</v>
      </c>
      <c r="AW90" s="38">
        <v>40297124</v>
      </c>
      <c r="AX90" s="38">
        <v>39311019</v>
      </c>
      <c r="AY90" s="38">
        <v>28174386</v>
      </c>
      <c r="AZ90" s="38">
        <v>1175716</v>
      </c>
      <c r="BA90" s="38">
        <v>0</v>
      </c>
      <c r="BB90" s="38">
        <v>156969</v>
      </c>
      <c r="BC90" s="38">
        <v>156969</v>
      </c>
      <c r="BD90" s="38">
        <v>199.88900000000001</v>
      </c>
      <c r="BE90" s="38">
        <v>0</v>
      </c>
      <c r="BF90" s="38">
        <v>33200050</v>
      </c>
      <c r="BG90" s="38">
        <v>0</v>
      </c>
      <c r="BH90" s="38">
        <v>715.86</v>
      </c>
      <c r="BI90" s="38">
        <v>196862</v>
      </c>
      <c r="BJ90" s="38">
        <v>12</v>
      </c>
      <c r="BK90" s="38">
        <v>0</v>
      </c>
      <c r="BL90" s="38">
        <v>0</v>
      </c>
      <c r="BM90" s="38">
        <v>0</v>
      </c>
      <c r="BN90" s="38">
        <v>0</v>
      </c>
      <c r="BO90" s="38">
        <v>0</v>
      </c>
      <c r="BP90" s="38">
        <v>0</v>
      </c>
      <c r="BQ90" s="38">
        <v>5393</v>
      </c>
      <c r="BR90" s="38">
        <v>1</v>
      </c>
      <c r="BS90" s="38">
        <v>0</v>
      </c>
      <c r="BT90" s="38">
        <v>0</v>
      </c>
      <c r="BU90" s="38">
        <v>0</v>
      </c>
      <c r="BV90" s="38">
        <v>0</v>
      </c>
      <c r="BW90" s="38">
        <v>0</v>
      </c>
      <c r="BX90" s="38">
        <v>0</v>
      </c>
      <c r="BY90" s="38">
        <v>0</v>
      </c>
      <c r="BZ90" s="38">
        <v>0</v>
      </c>
      <c r="CA90" s="38">
        <v>0</v>
      </c>
      <c r="CB90" s="38">
        <v>0</v>
      </c>
      <c r="CC90" s="38">
        <v>0</v>
      </c>
      <c r="CD90" s="38">
        <v>0</v>
      </c>
      <c r="CE90" s="38">
        <v>0</v>
      </c>
      <c r="CF90" s="38">
        <v>0</v>
      </c>
      <c r="CG90" s="38">
        <v>0</v>
      </c>
      <c r="CH90" s="38">
        <v>789243</v>
      </c>
      <c r="CI90" s="38">
        <v>0</v>
      </c>
      <c r="CJ90" s="38">
        <v>4</v>
      </c>
      <c r="CK90" s="38">
        <v>0</v>
      </c>
      <c r="CL90" s="38">
        <v>0</v>
      </c>
      <c r="CN90" s="38">
        <v>0</v>
      </c>
      <c r="CO90" s="38">
        <v>1</v>
      </c>
      <c r="CP90" s="38">
        <v>0</v>
      </c>
      <c r="CQ90" s="38">
        <v>0</v>
      </c>
      <c r="CR90" s="38">
        <v>3764.5929999999998</v>
      </c>
      <c r="CS90" s="38">
        <v>0</v>
      </c>
      <c r="CT90" s="38">
        <v>0</v>
      </c>
      <c r="CU90" s="38">
        <v>0</v>
      </c>
      <c r="CV90" s="38">
        <v>0</v>
      </c>
      <c r="CW90" s="38">
        <v>0</v>
      </c>
      <c r="CX90" s="38">
        <v>0</v>
      </c>
      <c r="CY90" s="38">
        <v>0</v>
      </c>
      <c r="CZ90" s="38">
        <v>0</v>
      </c>
      <c r="DA90" s="38">
        <v>1</v>
      </c>
      <c r="DB90" s="38">
        <v>24573152</v>
      </c>
      <c r="DC90" s="38">
        <v>0</v>
      </c>
      <c r="DD90" s="38">
        <v>0</v>
      </c>
      <c r="DE90" s="38">
        <v>4929163</v>
      </c>
      <c r="DF90" s="38">
        <v>4929163</v>
      </c>
      <c r="DG90" s="38">
        <v>3766.17</v>
      </c>
      <c r="DH90" s="38">
        <v>0</v>
      </c>
      <c r="DI90" s="38">
        <v>0</v>
      </c>
      <c r="DK90" s="38">
        <v>5393</v>
      </c>
      <c r="DL90" s="38">
        <v>0</v>
      </c>
      <c r="DM90" s="38">
        <v>1744977</v>
      </c>
      <c r="DN90" s="38">
        <v>0</v>
      </c>
      <c r="DO90" s="38">
        <v>0</v>
      </c>
      <c r="DP90" s="38">
        <v>0</v>
      </c>
      <c r="DQ90" s="38">
        <v>0</v>
      </c>
      <c r="DR90" s="38">
        <v>0</v>
      </c>
      <c r="DS90" s="38">
        <v>0</v>
      </c>
      <c r="DT90" s="38">
        <v>0</v>
      </c>
      <c r="DU90" s="38">
        <v>0</v>
      </c>
      <c r="DV90" s="38">
        <v>0</v>
      </c>
      <c r="DW90" s="38">
        <v>0</v>
      </c>
      <c r="DX90" s="38">
        <v>0</v>
      </c>
      <c r="DY90" s="38">
        <v>0</v>
      </c>
      <c r="DZ90" s="38">
        <v>0</v>
      </c>
      <c r="EA90" s="38">
        <v>3.0000000000000001E-3</v>
      </c>
      <c r="EB90" s="38">
        <v>0</v>
      </c>
      <c r="EC90" s="38">
        <v>14.45</v>
      </c>
      <c r="ED90" s="38">
        <v>104017</v>
      </c>
      <c r="EE90" s="38">
        <v>0</v>
      </c>
      <c r="EF90" s="38">
        <v>0</v>
      </c>
      <c r="EG90" s="38">
        <v>0</v>
      </c>
      <c r="EH90" s="38">
        <v>1640960</v>
      </c>
      <c r="EI90" s="38">
        <v>0</v>
      </c>
      <c r="EJ90" s="38">
        <v>0</v>
      </c>
      <c r="EK90" s="38">
        <v>67.88</v>
      </c>
      <c r="EL90" s="38">
        <v>0</v>
      </c>
      <c r="EM90" s="38">
        <v>6.5960000000000001</v>
      </c>
      <c r="EN90" s="38">
        <v>5.4630000000000001</v>
      </c>
      <c r="EO90" s="38">
        <v>0</v>
      </c>
      <c r="EP90" s="38">
        <v>0</v>
      </c>
      <c r="EQ90" s="38">
        <v>79.941999999999993</v>
      </c>
      <c r="ER90" s="38">
        <v>0</v>
      </c>
      <c r="ES90" s="38">
        <v>250.75800000000001</v>
      </c>
      <c r="ET90" s="38">
        <v>0</v>
      </c>
      <c r="EU90" s="38">
        <v>1175716</v>
      </c>
      <c r="EV90" s="38">
        <v>0</v>
      </c>
      <c r="EW90" s="38">
        <v>0</v>
      </c>
      <c r="EX90" s="38">
        <v>0</v>
      </c>
      <c r="EZ90" s="38">
        <v>33133413</v>
      </c>
      <c r="FA90" s="38">
        <v>0</v>
      </c>
      <c r="FB90" s="38">
        <v>34309129</v>
      </c>
      <c r="FC90" s="38">
        <v>0.97325799999999996</v>
      </c>
      <c r="FD90" s="38">
        <v>0</v>
      </c>
      <c r="FE90" s="38">
        <v>5028740</v>
      </c>
      <c r="FF90" s="38">
        <v>1148866</v>
      </c>
      <c r="FG90" s="38">
        <v>6.0937999999999999E-2</v>
      </c>
      <c r="FH90" s="38">
        <v>5.5286000000000002E-2</v>
      </c>
      <c r="FI90" s="38">
        <v>0</v>
      </c>
      <c r="FJ90" s="38">
        <v>0</v>
      </c>
      <c r="FK90" s="38">
        <v>6503.9920000000002</v>
      </c>
      <c r="FL90" s="38">
        <v>41275978</v>
      </c>
      <c r="FM90" s="38">
        <v>0</v>
      </c>
      <c r="FN90" s="38">
        <v>0</v>
      </c>
      <c r="FO90" s="38">
        <v>0</v>
      </c>
      <c r="FP90" s="38">
        <v>0</v>
      </c>
      <c r="FQ90" s="38">
        <v>0</v>
      </c>
      <c r="FR90" s="38">
        <v>0</v>
      </c>
      <c r="FS90" s="38">
        <v>0</v>
      </c>
      <c r="FT90" s="38">
        <v>0</v>
      </c>
      <c r="FU90" s="38">
        <v>0</v>
      </c>
      <c r="FV90" s="38">
        <v>0</v>
      </c>
      <c r="FW90" s="38">
        <v>0</v>
      </c>
      <c r="FX90" s="38">
        <v>0</v>
      </c>
      <c r="FY90" s="38">
        <v>0</v>
      </c>
      <c r="FZ90" s="38">
        <v>0</v>
      </c>
      <c r="GA90" s="38">
        <v>0</v>
      </c>
      <c r="GB90" s="38">
        <v>1740925</v>
      </c>
      <c r="GC90" s="38">
        <v>1740925</v>
      </c>
      <c r="GD90" s="38">
        <v>197.06200000000001</v>
      </c>
      <c r="GF90" s="38">
        <v>0</v>
      </c>
      <c r="GG90" s="38">
        <v>0</v>
      </c>
      <c r="GH90" s="38">
        <v>0</v>
      </c>
      <c r="GI90" s="38">
        <v>0</v>
      </c>
      <c r="GJ90" s="38">
        <v>0</v>
      </c>
      <c r="GK90" s="38">
        <v>4955</v>
      </c>
      <c r="GL90" s="38">
        <v>19656</v>
      </c>
      <c r="GM90" s="38">
        <v>0</v>
      </c>
      <c r="GN90" s="38">
        <v>0</v>
      </c>
      <c r="GO90" s="38">
        <v>0</v>
      </c>
      <c r="GP90" s="38">
        <v>40486735</v>
      </c>
      <c r="GQ90" s="38">
        <v>40486735</v>
      </c>
      <c r="GR90" s="38">
        <v>0</v>
      </c>
      <c r="GS90" s="38">
        <v>0</v>
      </c>
      <c r="GT90" s="38">
        <v>0</v>
      </c>
      <c r="HB90" s="38">
        <v>261892303</v>
      </c>
      <c r="HC90" s="38">
        <v>5.0736000000000003E-2</v>
      </c>
      <c r="HD90" s="38">
        <v>789243</v>
      </c>
      <c r="HE90" s="38">
        <v>0</v>
      </c>
      <c r="HF90" s="38">
        <v>0</v>
      </c>
      <c r="HG90" s="38">
        <v>0</v>
      </c>
      <c r="HH90" s="38">
        <v>0</v>
      </c>
      <c r="HI90" s="38">
        <v>0</v>
      </c>
      <c r="HJ90" s="38">
        <v>0</v>
      </c>
      <c r="HK90" s="38">
        <v>0</v>
      </c>
      <c r="HL90" s="38">
        <v>0</v>
      </c>
      <c r="HM90" s="38">
        <v>0</v>
      </c>
      <c r="HN90" s="38">
        <v>0</v>
      </c>
      <c r="HO90" s="38">
        <v>0</v>
      </c>
      <c r="HP90" s="38">
        <v>0</v>
      </c>
      <c r="HQ90" s="38">
        <v>0</v>
      </c>
      <c r="HR90" s="38">
        <v>0</v>
      </c>
      <c r="HS90" s="38">
        <v>0</v>
      </c>
      <c r="HT90" s="38">
        <v>0</v>
      </c>
      <c r="HU90" s="38">
        <v>0</v>
      </c>
      <c r="HV90" s="38">
        <v>0</v>
      </c>
      <c r="HW90" s="38">
        <v>0</v>
      </c>
      <c r="HX90" s="38">
        <v>0</v>
      </c>
      <c r="HY90" s="38">
        <v>0</v>
      </c>
      <c r="HZ90" s="38">
        <v>0</v>
      </c>
      <c r="IA90" s="38">
        <v>0</v>
      </c>
      <c r="IB90" s="38">
        <v>0</v>
      </c>
      <c r="IC90" s="38">
        <v>0</v>
      </c>
      <c r="ID90" s="38">
        <v>0</v>
      </c>
      <c r="IE90" s="38">
        <v>0</v>
      </c>
      <c r="IF90" s="38">
        <v>0</v>
      </c>
      <c r="IG90" s="38">
        <v>0</v>
      </c>
      <c r="IH90" s="38">
        <v>1685</v>
      </c>
      <c r="II90" s="38">
        <v>0</v>
      </c>
      <c r="IJ90" s="38">
        <v>0</v>
      </c>
      <c r="IK90" s="38">
        <v>0</v>
      </c>
      <c r="IL90" s="38">
        <v>0</v>
      </c>
      <c r="IM90" s="38">
        <v>0</v>
      </c>
      <c r="IN90" s="38">
        <v>0</v>
      </c>
      <c r="IO90" s="38">
        <v>0</v>
      </c>
      <c r="IP90" s="38">
        <v>0</v>
      </c>
      <c r="IQ90" s="38">
        <v>0</v>
      </c>
      <c r="IR90" s="38">
        <v>0</v>
      </c>
      <c r="IS90" s="38">
        <v>0</v>
      </c>
      <c r="IT90" s="38">
        <v>0</v>
      </c>
      <c r="IU90" s="38">
        <v>0</v>
      </c>
      <c r="IV90" s="38">
        <v>0</v>
      </c>
      <c r="IW90" s="38">
        <v>0</v>
      </c>
      <c r="IX90" s="38">
        <v>0</v>
      </c>
      <c r="IY90" s="38">
        <v>0</v>
      </c>
      <c r="IZ90" s="38">
        <v>0</v>
      </c>
      <c r="JA90" s="38">
        <v>0</v>
      </c>
    </row>
    <row r="91" spans="1:261" x14ac:dyDescent="0.2">
      <c r="A91" s="38">
        <v>178808</v>
      </c>
      <c r="B91" s="38">
        <v>27549</v>
      </c>
      <c r="C91" s="38">
        <v>35</v>
      </c>
      <c r="D91" s="38">
        <v>2020</v>
      </c>
      <c r="E91" s="38">
        <v>5393</v>
      </c>
      <c r="F91" s="38">
        <v>0</v>
      </c>
      <c r="G91" s="38">
        <v>479.32</v>
      </c>
      <c r="H91" s="38">
        <v>471.18599999999998</v>
      </c>
      <c r="I91" s="38">
        <v>471.18599999999998</v>
      </c>
      <c r="J91" s="38">
        <v>479.32</v>
      </c>
      <c r="K91" s="38">
        <v>0</v>
      </c>
      <c r="L91" s="38">
        <v>6544</v>
      </c>
      <c r="M91" s="38">
        <v>0</v>
      </c>
      <c r="N91" s="38">
        <v>0</v>
      </c>
      <c r="P91" s="38">
        <v>460.88799999999998</v>
      </c>
      <c r="Q91" s="38">
        <v>0</v>
      </c>
      <c r="R91" s="38">
        <v>119465</v>
      </c>
      <c r="S91" s="38">
        <v>259.20699999999999</v>
      </c>
      <c r="U91" s="38">
        <v>77437</v>
      </c>
      <c r="V91" s="38">
        <v>7.74</v>
      </c>
      <c r="W91" s="38">
        <v>5065</v>
      </c>
      <c r="X91" s="38">
        <v>5065</v>
      </c>
      <c r="Z91" s="38">
        <v>0</v>
      </c>
      <c r="AA91" s="38">
        <v>1</v>
      </c>
      <c r="AB91" s="38">
        <v>1</v>
      </c>
      <c r="AC91" s="38">
        <v>0</v>
      </c>
      <c r="AD91" s="38" t="s">
        <v>303</v>
      </c>
      <c r="AE91" s="38">
        <v>0</v>
      </c>
      <c r="AH91" s="38">
        <v>0</v>
      </c>
      <c r="AI91" s="38">
        <v>0</v>
      </c>
      <c r="AJ91" s="38">
        <v>5105</v>
      </c>
      <c r="AK91" s="38">
        <v>1</v>
      </c>
      <c r="AL91" s="38" t="s">
        <v>99</v>
      </c>
      <c r="AM91" s="38">
        <v>0</v>
      </c>
      <c r="AN91" s="38">
        <v>0</v>
      </c>
      <c r="AO91" s="38">
        <v>0</v>
      </c>
      <c r="AP91" s="38">
        <v>0</v>
      </c>
      <c r="AQ91" s="38">
        <v>0</v>
      </c>
      <c r="AR91" s="38">
        <v>0</v>
      </c>
      <c r="AS91" s="38">
        <v>0</v>
      </c>
      <c r="AT91" s="38">
        <v>0</v>
      </c>
      <c r="AU91" s="38">
        <v>0</v>
      </c>
      <c r="AV91" s="38">
        <v>0</v>
      </c>
      <c r="AW91" s="38">
        <v>3939132</v>
      </c>
      <c r="AX91" s="38">
        <v>3845309</v>
      </c>
      <c r="AY91" s="38">
        <v>2708619</v>
      </c>
      <c r="AZ91" s="38">
        <v>119465</v>
      </c>
      <c r="BA91" s="38">
        <v>0</v>
      </c>
      <c r="BB91" s="38">
        <v>18820</v>
      </c>
      <c r="BC91" s="38">
        <v>18820</v>
      </c>
      <c r="BD91" s="38">
        <v>23.966000000000001</v>
      </c>
      <c r="BE91" s="38">
        <v>0</v>
      </c>
      <c r="BF91" s="38">
        <v>3267092</v>
      </c>
      <c r="BG91" s="38">
        <v>0</v>
      </c>
      <c r="BH91" s="38">
        <v>0</v>
      </c>
      <c r="BI91" s="38">
        <v>0</v>
      </c>
      <c r="BJ91" s="38">
        <v>12</v>
      </c>
      <c r="BK91" s="38">
        <v>0</v>
      </c>
      <c r="BL91" s="38">
        <v>0</v>
      </c>
      <c r="BM91" s="38">
        <v>0</v>
      </c>
      <c r="BN91" s="38">
        <v>0</v>
      </c>
      <c r="BO91" s="38">
        <v>0</v>
      </c>
      <c r="BP91" s="38">
        <v>0</v>
      </c>
      <c r="BQ91" s="38">
        <v>5393</v>
      </c>
      <c r="BR91" s="38">
        <v>1</v>
      </c>
      <c r="BS91" s="38">
        <v>0</v>
      </c>
      <c r="BT91" s="38">
        <v>0</v>
      </c>
      <c r="BU91" s="38">
        <v>0</v>
      </c>
      <c r="BV91" s="38">
        <v>0</v>
      </c>
      <c r="BW91" s="38">
        <v>0</v>
      </c>
      <c r="BX91" s="38">
        <v>0</v>
      </c>
      <c r="BY91" s="38">
        <v>0</v>
      </c>
      <c r="BZ91" s="38">
        <v>0</v>
      </c>
      <c r="CA91" s="38">
        <v>0</v>
      </c>
      <c r="CB91" s="38">
        <v>0</v>
      </c>
      <c r="CC91" s="38">
        <v>0</v>
      </c>
      <c r="CD91" s="38">
        <v>0</v>
      </c>
      <c r="CE91" s="38">
        <v>0</v>
      </c>
      <c r="CF91" s="38">
        <v>0</v>
      </c>
      <c r="CG91" s="38">
        <v>0</v>
      </c>
      <c r="CH91" s="38">
        <v>93823</v>
      </c>
      <c r="CI91" s="38">
        <v>0</v>
      </c>
      <c r="CJ91" s="38">
        <v>4</v>
      </c>
      <c r="CK91" s="38">
        <v>0</v>
      </c>
      <c r="CL91" s="38">
        <v>0</v>
      </c>
      <c r="CN91" s="38">
        <v>0</v>
      </c>
      <c r="CO91" s="38">
        <v>1</v>
      </c>
      <c r="CP91" s="38">
        <v>0</v>
      </c>
      <c r="CQ91" s="38">
        <v>0</v>
      </c>
      <c r="CR91" s="38">
        <v>465.16800000000001</v>
      </c>
      <c r="CS91" s="38">
        <v>0</v>
      </c>
      <c r="CT91" s="38">
        <v>0</v>
      </c>
      <c r="CU91" s="38">
        <v>0</v>
      </c>
      <c r="CV91" s="38">
        <v>0</v>
      </c>
      <c r="CW91" s="38">
        <v>0</v>
      </c>
      <c r="CX91" s="38">
        <v>0</v>
      </c>
      <c r="CY91" s="38">
        <v>0</v>
      </c>
      <c r="CZ91" s="38">
        <v>0</v>
      </c>
      <c r="DA91" s="38">
        <v>1</v>
      </c>
      <c r="DB91" s="38">
        <v>3083441</v>
      </c>
      <c r="DC91" s="38">
        <v>0</v>
      </c>
      <c r="DD91" s="38">
        <v>0</v>
      </c>
      <c r="DE91" s="38">
        <v>0</v>
      </c>
      <c r="DF91" s="38">
        <v>0</v>
      </c>
      <c r="DG91" s="38">
        <v>0</v>
      </c>
      <c r="DH91" s="38">
        <v>0</v>
      </c>
      <c r="DI91" s="38">
        <v>0</v>
      </c>
      <c r="DK91" s="38">
        <v>5393</v>
      </c>
      <c r="DL91" s="38">
        <v>0</v>
      </c>
      <c r="DM91" s="38">
        <v>249534</v>
      </c>
      <c r="DN91" s="38">
        <v>0</v>
      </c>
      <c r="DO91" s="38">
        <v>0</v>
      </c>
      <c r="DP91" s="38">
        <v>0</v>
      </c>
      <c r="DQ91" s="38">
        <v>0</v>
      </c>
      <c r="DR91" s="38">
        <v>0</v>
      </c>
      <c r="DS91" s="38">
        <v>0</v>
      </c>
      <c r="DT91" s="38">
        <v>0</v>
      </c>
      <c r="DU91" s="38">
        <v>0</v>
      </c>
      <c r="DV91" s="38">
        <v>0</v>
      </c>
      <c r="DW91" s="38">
        <v>0</v>
      </c>
      <c r="DX91" s="38">
        <v>0</v>
      </c>
      <c r="DY91" s="38">
        <v>0</v>
      </c>
      <c r="DZ91" s="38">
        <v>0</v>
      </c>
      <c r="EA91" s="38">
        <v>0</v>
      </c>
      <c r="EB91" s="38">
        <v>0</v>
      </c>
      <c r="EC91" s="38">
        <v>10.667</v>
      </c>
      <c r="ED91" s="38">
        <v>76785</v>
      </c>
      <c r="EE91" s="38">
        <v>0</v>
      </c>
      <c r="EF91" s="38">
        <v>0</v>
      </c>
      <c r="EG91" s="38">
        <v>0</v>
      </c>
      <c r="EH91" s="38">
        <v>172749</v>
      </c>
      <c r="EI91" s="38">
        <v>0</v>
      </c>
      <c r="EJ91" s="38">
        <v>0</v>
      </c>
      <c r="EK91" s="38">
        <v>7.1360000000000001</v>
      </c>
      <c r="EL91" s="38">
        <v>0</v>
      </c>
      <c r="EM91" s="38">
        <v>0</v>
      </c>
      <c r="EN91" s="38">
        <v>0.998</v>
      </c>
      <c r="EO91" s="38">
        <v>0</v>
      </c>
      <c r="EP91" s="38">
        <v>0</v>
      </c>
      <c r="EQ91" s="38">
        <v>8.1340000000000003</v>
      </c>
      <c r="ER91" s="38">
        <v>0</v>
      </c>
      <c r="ES91" s="38">
        <v>26.398</v>
      </c>
      <c r="ET91" s="38">
        <v>0</v>
      </c>
      <c r="EU91" s="38">
        <v>119465</v>
      </c>
      <c r="EV91" s="38">
        <v>0</v>
      </c>
      <c r="EW91" s="38">
        <v>0</v>
      </c>
      <c r="EX91" s="38">
        <v>0</v>
      </c>
      <c r="EZ91" s="38">
        <v>3237395</v>
      </c>
      <c r="FA91" s="38">
        <v>0</v>
      </c>
      <c r="FB91" s="38">
        <v>3356860</v>
      </c>
      <c r="FC91" s="38">
        <v>0.97325799999999996</v>
      </c>
      <c r="FD91" s="38">
        <v>0</v>
      </c>
      <c r="FE91" s="38">
        <v>494859</v>
      </c>
      <c r="FF91" s="38">
        <v>113055</v>
      </c>
      <c r="FG91" s="38">
        <v>6.0937999999999999E-2</v>
      </c>
      <c r="FH91" s="38">
        <v>5.5286000000000002E-2</v>
      </c>
      <c r="FI91" s="38">
        <v>0</v>
      </c>
      <c r="FJ91" s="38">
        <v>0</v>
      </c>
      <c r="FK91" s="38">
        <v>640.03300000000002</v>
      </c>
      <c r="FL91" s="38">
        <v>4058597</v>
      </c>
      <c r="FM91" s="38">
        <v>0</v>
      </c>
      <c r="FN91" s="38">
        <v>0</v>
      </c>
      <c r="FO91" s="38">
        <v>0</v>
      </c>
      <c r="FP91" s="38">
        <v>0</v>
      </c>
      <c r="FQ91" s="38">
        <v>0</v>
      </c>
      <c r="FR91" s="38">
        <v>0</v>
      </c>
      <c r="FS91" s="38">
        <v>0</v>
      </c>
      <c r="FT91" s="38">
        <v>0</v>
      </c>
      <c r="FU91" s="38">
        <v>0</v>
      </c>
      <c r="FV91" s="38">
        <v>0</v>
      </c>
      <c r="FW91" s="38">
        <v>0</v>
      </c>
      <c r="FX91" s="38">
        <v>0</v>
      </c>
      <c r="FY91" s="38">
        <v>0</v>
      </c>
      <c r="FZ91" s="38">
        <v>0</v>
      </c>
      <c r="GA91" s="38">
        <v>0</v>
      </c>
      <c r="GB91" s="38">
        <v>0</v>
      </c>
      <c r="GC91" s="38">
        <v>0</v>
      </c>
      <c r="GD91" s="38">
        <v>0</v>
      </c>
      <c r="GF91" s="38">
        <v>0</v>
      </c>
      <c r="GG91" s="38">
        <v>0</v>
      </c>
      <c r="GH91" s="38">
        <v>0</v>
      </c>
      <c r="GI91" s="38">
        <v>0</v>
      </c>
      <c r="GJ91" s="38">
        <v>0</v>
      </c>
      <c r="GK91" s="38">
        <v>5073.7610000000004</v>
      </c>
      <c r="GL91" s="38">
        <v>3679</v>
      </c>
      <c r="GM91" s="38">
        <v>0</v>
      </c>
      <c r="GN91" s="38">
        <v>0</v>
      </c>
      <c r="GO91" s="38">
        <v>0</v>
      </c>
      <c r="GP91" s="38">
        <v>3964774</v>
      </c>
      <c r="GQ91" s="38">
        <v>3964774</v>
      </c>
      <c r="GR91" s="38">
        <v>0</v>
      </c>
      <c r="GS91" s="38">
        <v>0</v>
      </c>
      <c r="GT91" s="38">
        <v>0</v>
      </c>
      <c r="HB91" s="38">
        <v>261892303</v>
      </c>
      <c r="HC91" s="38">
        <v>5.0736000000000003E-2</v>
      </c>
      <c r="HD91" s="38">
        <v>93823</v>
      </c>
      <c r="HE91" s="38">
        <v>0</v>
      </c>
      <c r="HF91" s="38">
        <v>0</v>
      </c>
      <c r="HG91" s="38">
        <v>0</v>
      </c>
      <c r="HH91" s="38">
        <v>0</v>
      </c>
      <c r="HI91" s="38">
        <v>0</v>
      </c>
      <c r="HJ91" s="38">
        <v>0</v>
      </c>
      <c r="HK91" s="38">
        <v>0</v>
      </c>
      <c r="HL91" s="38">
        <v>0</v>
      </c>
      <c r="HM91" s="38">
        <v>0</v>
      </c>
      <c r="HN91" s="38">
        <v>0</v>
      </c>
      <c r="HO91" s="38">
        <v>0</v>
      </c>
      <c r="HP91" s="38">
        <v>0</v>
      </c>
      <c r="HQ91" s="38">
        <v>0</v>
      </c>
      <c r="HR91" s="38">
        <v>0</v>
      </c>
      <c r="HS91" s="38">
        <v>0</v>
      </c>
      <c r="HT91" s="38">
        <v>0</v>
      </c>
      <c r="HU91" s="38">
        <v>0</v>
      </c>
      <c r="HV91" s="38">
        <v>0</v>
      </c>
      <c r="HW91" s="38">
        <v>0</v>
      </c>
      <c r="HX91" s="38">
        <v>0</v>
      </c>
      <c r="HY91" s="38">
        <v>0</v>
      </c>
      <c r="HZ91" s="38">
        <v>0</v>
      </c>
      <c r="IA91" s="38">
        <v>0</v>
      </c>
      <c r="IB91" s="38">
        <v>0</v>
      </c>
      <c r="IC91" s="38">
        <v>0</v>
      </c>
      <c r="ID91" s="38">
        <v>0</v>
      </c>
      <c r="IE91" s="38">
        <v>0</v>
      </c>
      <c r="IF91" s="38">
        <v>0</v>
      </c>
      <c r="IG91" s="38">
        <v>0</v>
      </c>
      <c r="IH91" s="38">
        <v>8</v>
      </c>
      <c r="II91" s="38">
        <v>0</v>
      </c>
      <c r="IJ91" s="38">
        <v>0</v>
      </c>
      <c r="IK91" s="38">
        <v>0</v>
      </c>
      <c r="IL91" s="38">
        <v>0</v>
      </c>
      <c r="IM91" s="38">
        <v>0</v>
      </c>
      <c r="IN91" s="38">
        <v>0</v>
      </c>
      <c r="IO91" s="38">
        <v>0</v>
      </c>
      <c r="IP91" s="38">
        <v>0</v>
      </c>
      <c r="IQ91" s="38">
        <v>0</v>
      </c>
      <c r="IR91" s="38">
        <v>0</v>
      </c>
      <c r="IS91" s="38">
        <v>0</v>
      </c>
      <c r="IT91" s="38">
        <v>0</v>
      </c>
      <c r="IU91" s="38">
        <v>0</v>
      </c>
      <c r="IV91" s="38">
        <v>0</v>
      </c>
      <c r="IW91" s="38">
        <v>0</v>
      </c>
      <c r="IX91" s="38">
        <v>0</v>
      </c>
      <c r="IY91" s="38">
        <v>0</v>
      </c>
      <c r="IZ91" s="38">
        <v>0</v>
      </c>
      <c r="JA91" s="38">
        <v>0</v>
      </c>
    </row>
    <row r="92" spans="1:261" x14ac:dyDescent="0.2">
      <c r="A92" s="38">
        <v>15809</v>
      </c>
      <c r="B92" s="38">
        <v>27549</v>
      </c>
      <c r="C92" s="38">
        <v>35</v>
      </c>
      <c r="D92" s="38">
        <v>2020</v>
      </c>
      <c r="E92" s="38">
        <v>5393</v>
      </c>
      <c r="F92" s="38">
        <v>0</v>
      </c>
      <c r="G92" s="38">
        <v>276.88</v>
      </c>
      <c r="H92" s="38">
        <v>265.60000000000002</v>
      </c>
      <c r="I92" s="38">
        <v>265.60000000000002</v>
      </c>
      <c r="J92" s="38">
        <v>276.88</v>
      </c>
      <c r="K92" s="38">
        <v>0</v>
      </c>
      <c r="L92" s="38">
        <v>6544</v>
      </c>
      <c r="M92" s="38">
        <v>0</v>
      </c>
      <c r="N92" s="38">
        <v>0</v>
      </c>
      <c r="P92" s="38">
        <v>272.108</v>
      </c>
      <c r="Q92" s="38">
        <v>0</v>
      </c>
      <c r="R92" s="38">
        <v>70532</v>
      </c>
      <c r="S92" s="38">
        <v>259.20699999999999</v>
      </c>
      <c r="U92" s="38">
        <v>45720</v>
      </c>
      <c r="V92" s="38">
        <v>67.016999999999996</v>
      </c>
      <c r="W92" s="38">
        <v>43856</v>
      </c>
      <c r="X92" s="38">
        <v>43856</v>
      </c>
      <c r="Z92" s="38">
        <v>0</v>
      </c>
      <c r="AA92" s="38">
        <v>1</v>
      </c>
      <c r="AB92" s="38">
        <v>1</v>
      </c>
      <c r="AC92" s="38">
        <v>0</v>
      </c>
      <c r="AD92" s="38" t="s">
        <v>303</v>
      </c>
      <c r="AE92" s="38">
        <v>0</v>
      </c>
      <c r="AH92" s="38">
        <v>0</v>
      </c>
      <c r="AI92" s="38">
        <v>0</v>
      </c>
      <c r="AJ92" s="38">
        <v>5105</v>
      </c>
      <c r="AK92" s="38">
        <v>1</v>
      </c>
      <c r="AL92" s="38" t="s">
        <v>38</v>
      </c>
      <c r="AM92" s="38">
        <v>0</v>
      </c>
      <c r="AN92" s="38">
        <v>0</v>
      </c>
      <c r="AO92" s="38">
        <v>0</v>
      </c>
      <c r="AP92" s="38">
        <v>0</v>
      </c>
      <c r="AQ92" s="38">
        <v>0</v>
      </c>
      <c r="AR92" s="38">
        <v>0</v>
      </c>
      <c r="AS92" s="38">
        <v>0</v>
      </c>
      <c r="AT92" s="38">
        <v>0</v>
      </c>
      <c r="AU92" s="38">
        <v>0</v>
      </c>
      <c r="AV92" s="38">
        <v>0</v>
      </c>
      <c r="AW92" s="38">
        <v>2936016</v>
      </c>
      <c r="AX92" s="38">
        <v>2881819</v>
      </c>
      <c r="AY92" s="38">
        <v>2124848</v>
      </c>
      <c r="AZ92" s="38">
        <v>70532</v>
      </c>
      <c r="BA92" s="38">
        <v>0</v>
      </c>
      <c r="BB92" s="38">
        <v>0</v>
      </c>
      <c r="BC92" s="38">
        <v>0</v>
      </c>
      <c r="BD92" s="38">
        <v>0</v>
      </c>
      <c r="BE92" s="38">
        <v>0</v>
      </c>
      <c r="BF92" s="38">
        <v>2432825</v>
      </c>
      <c r="BG92" s="38">
        <v>0</v>
      </c>
      <c r="BH92" s="38">
        <v>0</v>
      </c>
      <c r="BI92" s="38">
        <v>0</v>
      </c>
      <c r="BJ92" s="38">
        <v>12</v>
      </c>
      <c r="BK92" s="38">
        <v>0</v>
      </c>
      <c r="BL92" s="38">
        <v>0</v>
      </c>
      <c r="BM92" s="38">
        <v>0</v>
      </c>
      <c r="BN92" s="38">
        <v>0</v>
      </c>
      <c r="BO92" s="38">
        <v>0</v>
      </c>
      <c r="BP92" s="38">
        <v>0</v>
      </c>
      <c r="BQ92" s="38">
        <v>5393</v>
      </c>
      <c r="BR92" s="38">
        <v>1</v>
      </c>
      <c r="BS92" s="38">
        <v>0</v>
      </c>
      <c r="BT92" s="38">
        <v>0</v>
      </c>
      <c r="BU92" s="38">
        <v>0</v>
      </c>
      <c r="BV92" s="38">
        <v>0</v>
      </c>
      <c r="BW92" s="38">
        <v>0</v>
      </c>
      <c r="BX92" s="38">
        <v>0</v>
      </c>
      <c r="BY92" s="38">
        <v>0</v>
      </c>
      <c r="BZ92" s="38">
        <v>0</v>
      </c>
      <c r="CA92" s="38">
        <v>0</v>
      </c>
      <c r="CB92" s="38">
        <v>0</v>
      </c>
      <c r="CC92" s="38">
        <v>0</v>
      </c>
      <c r="CD92" s="38">
        <v>0</v>
      </c>
      <c r="CE92" s="38">
        <v>0</v>
      </c>
      <c r="CF92" s="38">
        <v>0</v>
      </c>
      <c r="CG92" s="38">
        <v>0</v>
      </c>
      <c r="CH92" s="38">
        <v>54197</v>
      </c>
      <c r="CI92" s="38">
        <v>0</v>
      </c>
      <c r="CJ92" s="38">
        <v>4</v>
      </c>
      <c r="CK92" s="38">
        <v>0</v>
      </c>
      <c r="CL92" s="38">
        <v>0</v>
      </c>
      <c r="CN92" s="38">
        <v>0</v>
      </c>
      <c r="CO92" s="38">
        <v>1</v>
      </c>
      <c r="CP92" s="38">
        <v>0</v>
      </c>
      <c r="CQ92" s="38">
        <v>0</v>
      </c>
      <c r="CR92" s="38">
        <v>270.78300000000002</v>
      </c>
      <c r="CS92" s="38">
        <v>0</v>
      </c>
      <c r="CT92" s="38">
        <v>0</v>
      </c>
      <c r="CU92" s="38">
        <v>0</v>
      </c>
      <c r="CV92" s="38">
        <v>0</v>
      </c>
      <c r="CW92" s="38">
        <v>0</v>
      </c>
      <c r="CX92" s="38">
        <v>0</v>
      </c>
      <c r="CY92" s="38">
        <v>0</v>
      </c>
      <c r="CZ92" s="38">
        <v>0</v>
      </c>
      <c r="DA92" s="38">
        <v>1</v>
      </c>
      <c r="DB92" s="38">
        <v>1738086</v>
      </c>
      <c r="DC92" s="38">
        <v>0</v>
      </c>
      <c r="DD92" s="38">
        <v>0</v>
      </c>
      <c r="DE92" s="38">
        <v>458080</v>
      </c>
      <c r="DF92" s="38">
        <v>458080</v>
      </c>
      <c r="DG92" s="38">
        <v>350</v>
      </c>
      <c r="DH92" s="38">
        <v>0</v>
      </c>
      <c r="DI92" s="38">
        <v>0</v>
      </c>
      <c r="DK92" s="38">
        <v>5393</v>
      </c>
      <c r="DL92" s="38">
        <v>0</v>
      </c>
      <c r="DM92" s="38">
        <v>259648</v>
      </c>
      <c r="DN92" s="38">
        <v>0</v>
      </c>
      <c r="DO92" s="38">
        <v>0</v>
      </c>
      <c r="DP92" s="38">
        <v>0</v>
      </c>
      <c r="DQ92" s="38">
        <v>0</v>
      </c>
      <c r="DR92" s="38">
        <v>0</v>
      </c>
      <c r="DS92" s="38">
        <v>0</v>
      </c>
      <c r="DT92" s="38">
        <v>0</v>
      </c>
      <c r="DU92" s="38">
        <v>0</v>
      </c>
      <c r="DV92" s="38">
        <v>0</v>
      </c>
      <c r="DW92" s="38">
        <v>0</v>
      </c>
      <c r="DX92" s="38">
        <v>0</v>
      </c>
      <c r="DY92" s="38">
        <v>0</v>
      </c>
      <c r="DZ92" s="38">
        <v>0</v>
      </c>
      <c r="EA92" s="38">
        <v>0</v>
      </c>
      <c r="EB92" s="38">
        <v>0</v>
      </c>
      <c r="EC92" s="38">
        <v>4.0720000000000001</v>
      </c>
      <c r="ED92" s="38">
        <v>29312</v>
      </c>
      <c r="EE92" s="38">
        <v>0</v>
      </c>
      <c r="EF92" s="38">
        <v>0</v>
      </c>
      <c r="EG92" s="38">
        <v>0</v>
      </c>
      <c r="EH92" s="38">
        <v>230336</v>
      </c>
      <c r="EI92" s="38">
        <v>0</v>
      </c>
      <c r="EJ92" s="38">
        <v>0</v>
      </c>
      <c r="EK92" s="38">
        <v>10.497999999999999</v>
      </c>
      <c r="EL92" s="38">
        <v>0</v>
      </c>
      <c r="EM92" s="38">
        <v>0.10299999999999999</v>
      </c>
      <c r="EN92" s="38">
        <v>0.67900000000000005</v>
      </c>
      <c r="EO92" s="38">
        <v>0</v>
      </c>
      <c r="EP92" s="38">
        <v>0</v>
      </c>
      <c r="EQ92" s="38">
        <v>11.28</v>
      </c>
      <c r="ER92" s="38">
        <v>0</v>
      </c>
      <c r="ES92" s="38">
        <v>35.198</v>
      </c>
      <c r="ET92" s="38">
        <v>0</v>
      </c>
      <c r="EU92" s="38">
        <v>70532</v>
      </c>
      <c r="EV92" s="38">
        <v>0</v>
      </c>
      <c r="EW92" s="38">
        <v>0</v>
      </c>
      <c r="EX92" s="38">
        <v>0</v>
      </c>
      <c r="EZ92" s="38">
        <v>2429138</v>
      </c>
      <c r="FA92" s="38">
        <v>0</v>
      </c>
      <c r="FB92" s="38">
        <v>2499670</v>
      </c>
      <c r="FC92" s="38">
        <v>0.97325799999999996</v>
      </c>
      <c r="FD92" s="38">
        <v>0</v>
      </c>
      <c r="FE92" s="38">
        <v>368495</v>
      </c>
      <c r="FF92" s="38">
        <v>84186</v>
      </c>
      <c r="FG92" s="38">
        <v>6.0937999999999999E-2</v>
      </c>
      <c r="FH92" s="38">
        <v>5.5286000000000002E-2</v>
      </c>
      <c r="FI92" s="38">
        <v>0</v>
      </c>
      <c r="FJ92" s="38">
        <v>0</v>
      </c>
      <c r="FK92" s="38">
        <v>476.59800000000001</v>
      </c>
      <c r="FL92" s="38">
        <v>3006548</v>
      </c>
      <c r="FM92" s="38">
        <v>0</v>
      </c>
      <c r="FN92" s="38">
        <v>0</v>
      </c>
      <c r="FO92" s="38">
        <v>0</v>
      </c>
      <c r="FP92" s="38">
        <v>0</v>
      </c>
      <c r="FQ92" s="38">
        <v>0</v>
      </c>
      <c r="FR92" s="38">
        <v>0</v>
      </c>
      <c r="FS92" s="38">
        <v>0</v>
      </c>
      <c r="FT92" s="38">
        <v>0</v>
      </c>
      <c r="FU92" s="38">
        <v>0</v>
      </c>
      <c r="FV92" s="38">
        <v>0</v>
      </c>
      <c r="FW92" s="38">
        <v>0</v>
      </c>
      <c r="FX92" s="38">
        <v>0</v>
      </c>
      <c r="FY92" s="38">
        <v>0</v>
      </c>
      <c r="FZ92" s="38">
        <v>0</v>
      </c>
      <c r="GA92" s="38">
        <v>0</v>
      </c>
      <c r="GB92" s="38">
        <v>0</v>
      </c>
      <c r="GC92" s="38">
        <v>0</v>
      </c>
      <c r="GD92" s="38">
        <v>0</v>
      </c>
      <c r="GF92" s="38">
        <v>0</v>
      </c>
      <c r="GG92" s="38">
        <v>0</v>
      </c>
      <c r="GH92" s="38">
        <v>0</v>
      </c>
      <c r="GI92" s="38">
        <v>0</v>
      </c>
      <c r="GJ92" s="38">
        <v>0</v>
      </c>
      <c r="GK92" s="38">
        <v>4886</v>
      </c>
      <c r="GL92" s="38">
        <v>12553</v>
      </c>
      <c r="GM92" s="38">
        <v>0</v>
      </c>
      <c r="GN92" s="38">
        <v>0</v>
      </c>
      <c r="GO92" s="38">
        <v>0</v>
      </c>
      <c r="GP92" s="38">
        <v>2952351</v>
      </c>
      <c r="GQ92" s="38">
        <v>2952351</v>
      </c>
      <c r="GR92" s="38">
        <v>0</v>
      </c>
      <c r="GS92" s="38">
        <v>0</v>
      </c>
      <c r="GT92" s="38">
        <v>0</v>
      </c>
      <c r="HB92" s="38">
        <v>261892303</v>
      </c>
      <c r="HC92" s="38">
        <v>5.0736000000000003E-2</v>
      </c>
      <c r="HD92" s="38">
        <v>54197</v>
      </c>
      <c r="HE92" s="38">
        <v>0</v>
      </c>
      <c r="HF92" s="38">
        <v>0</v>
      </c>
      <c r="HG92" s="38">
        <v>0</v>
      </c>
      <c r="HH92" s="38">
        <v>0</v>
      </c>
      <c r="HI92" s="38">
        <v>0</v>
      </c>
      <c r="HJ92" s="38">
        <v>0</v>
      </c>
      <c r="HK92" s="38">
        <v>0</v>
      </c>
      <c r="HL92" s="38">
        <v>0</v>
      </c>
      <c r="HM92" s="38">
        <v>0</v>
      </c>
      <c r="HN92" s="38">
        <v>0</v>
      </c>
      <c r="HO92" s="38">
        <v>0</v>
      </c>
      <c r="HP92" s="38">
        <v>0</v>
      </c>
      <c r="HQ92" s="38">
        <v>0</v>
      </c>
      <c r="HR92" s="38">
        <v>0</v>
      </c>
      <c r="HS92" s="38">
        <v>0</v>
      </c>
      <c r="HT92" s="38">
        <v>0</v>
      </c>
      <c r="HU92" s="38">
        <v>0</v>
      </c>
      <c r="HV92" s="38">
        <v>0</v>
      </c>
      <c r="HW92" s="38">
        <v>0</v>
      </c>
      <c r="HX92" s="38">
        <v>0</v>
      </c>
      <c r="HY92" s="38">
        <v>0</v>
      </c>
      <c r="HZ92" s="38">
        <v>0</v>
      </c>
      <c r="IA92" s="38">
        <v>0</v>
      </c>
      <c r="IB92" s="38">
        <v>0</v>
      </c>
      <c r="IC92" s="38">
        <v>0</v>
      </c>
      <c r="ID92" s="38">
        <v>0</v>
      </c>
      <c r="IE92" s="38">
        <v>0</v>
      </c>
      <c r="IF92" s="38">
        <v>0</v>
      </c>
      <c r="IG92" s="38">
        <v>0</v>
      </c>
      <c r="IH92" s="38">
        <v>180</v>
      </c>
      <c r="II92" s="38">
        <v>0</v>
      </c>
      <c r="IJ92" s="38">
        <v>0</v>
      </c>
      <c r="IK92" s="38">
        <v>0</v>
      </c>
      <c r="IL92" s="38">
        <v>0</v>
      </c>
      <c r="IM92" s="38">
        <v>0</v>
      </c>
      <c r="IN92" s="38">
        <v>0</v>
      </c>
      <c r="IO92" s="38">
        <v>0</v>
      </c>
      <c r="IP92" s="38">
        <v>0</v>
      </c>
      <c r="IQ92" s="38">
        <v>0</v>
      </c>
      <c r="IR92" s="38">
        <v>0</v>
      </c>
      <c r="IS92" s="38">
        <v>0</v>
      </c>
      <c r="IT92" s="38">
        <v>0</v>
      </c>
      <c r="IU92" s="38">
        <v>0</v>
      </c>
      <c r="IV92" s="38">
        <v>0</v>
      </c>
      <c r="IW92" s="38">
        <v>0</v>
      </c>
      <c r="IX92" s="38">
        <v>0</v>
      </c>
      <c r="IY92" s="38">
        <v>0</v>
      </c>
      <c r="IZ92" s="38">
        <v>0</v>
      </c>
      <c r="JA92" s="38">
        <v>0</v>
      </c>
    </row>
    <row r="93" spans="1:261" x14ac:dyDescent="0.2">
      <c r="A93" s="38">
        <v>57809</v>
      </c>
      <c r="B93" s="38">
        <v>27549</v>
      </c>
      <c r="C93" s="38">
        <v>35</v>
      </c>
      <c r="D93" s="38">
        <v>2020</v>
      </c>
      <c r="E93" s="38">
        <v>5393</v>
      </c>
      <c r="F93" s="38">
        <v>0</v>
      </c>
      <c r="G93" s="38">
        <v>99.177999999999997</v>
      </c>
      <c r="H93" s="38">
        <v>99.141000000000005</v>
      </c>
      <c r="I93" s="38">
        <v>99.141000000000005</v>
      </c>
      <c r="J93" s="38">
        <v>99.177999999999997</v>
      </c>
      <c r="K93" s="38">
        <v>0</v>
      </c>
      <c r="L93" s="38">
        <v>6544</v>
      </c>
      <c r="M93" s="38">
        <v>0</v>
      </c>
      <c r="N93" s="38">
        <v>0</v>
      </c>
      <c r="P93" s="38">
        <v>108.17</v>
      </c>
      <c r="Q93" s="38">
        <v>0</v>
      </c>
      <c r="R93" s="38">
        <v>28038</v>
      </c>
      <c r="S93" s="38">
        <v>259.20699999999999</v>
      </c>
      <c r="U93" s="38">
        <v>18175</v>
      </c>
      <c r="V93" s="38">
        <v>14.083</v>
      </c>
      <c r="W93" s="38">
        <v>9216</v>
      </c>
      <c r="X93" s="38">
        <v>9216</v>
      </c>
      <c r="Z93" s="38">
        <v>0</v>
      </c>
      <c r="AA93" s="38">
        <v>1</v>
      </c>
      <c r="AB93" s="38">
        <v>1</v>
      </c>
      <c r="AC93" s="38">
        <v>0</v>
      </c>
      <c r="AD93" s="38" t="s">
        <v>303</v>
      </c>
      <c r="AE93" s="38">
        <v>0</v>
      </c>
      <c r="AH93" s="38">
        <v>0</v>
      </c>
      <c r="AI93" s="38">
        <v>0</v>
      </c>
      <c r="AJ93" s="38">
        <v>5105</v>
      </c>
      <c r="AK93" s="38">
        <v>1</v>
      </c>
      <c r="AL93" s="38" t="s">
        <v>314</v>
      </c>
      <c r="AM93" s="38">
        <v>0</v>
      </c>
      <c r="AN93" s="38">
        <v>0</v>
      </c>
      <c r="AO93" s="38">
        <v>0</v>
      </c>
      <c r="AP93" s="38">
        <v>0</v>
      </c>
      <c r="AQ93" s="38">
        <v>0</v>
      </c>
      <c r="AR93" s="38">
        <v>0</v>
      </c>
      <c r="AS93" s="38">
        <v>0</v>
      </c>
      <c r="AT93" s="38">
        <v>0</v>
      </c>
      <c r="AU93" s="38">
        <v>0</v>
      </c>
      <c r="AV93" s="38">
        <v>-2549</v>
      </c>
      <c r="AW93" s="38">
        <v>996531</v>
      </c>
      <c r="AX93" s="38">
        <v>973618</v>
      </c>
      <c r="AY93" s="38">
        <v>773059</v>
      </c>
      <c r="AZ93" s="38">
        <v>28038</v>
      </c>
      <c r="BA93" s="38">
        <v>7</v>
      </c>
      <c r="BB93" s="38">
        <v>0</v>
      </c>
      <c r="BC93" s="38">
        <v>0</v>
      </c>
      <c r="BD93" s="38">
        <v>0</v>
      </c>
      <c r="BE93" s="38">
        <v>0</v>
      </c>
      <c r="BF93" s="38">
        <v>825395</v>
      </c>
      <c r="BG93" s="38">
        <v>0</v>
      </c>
      <c r="BH93" s="38">
        <v>0</v>
      </c>
      <c r="BI93" s="38">
        <v>0</v>
      </c>
      <c r="BJ93" s="38">
        <v>12</v>
      </c>
      <c r="BK93" s="38">
        <v>0</v>
      </c>
      <c r="BL93" s="38">
        <v>0</v>
      </c>
      <c r="BM93" s="38">
        <v>0</v>
      </c>
      <c r="BN93" s="38">
        <v>0</v>
      </c>
      <c r="BO93" s="38">
        <v>0</v>
      </c>
      <c r="BP93" s="38">
        <v>0</v>
      </c>
      <c r="BQ93" s="38">
        <v>5393</v>
      </c>
      <c r="BR93" s="38">
        <v>1</v>
      </c>
      <c r="BS93" s="38">
        <v>0</v>
      </c>
      <c r="BT93" s="38">
        <v>0</v>
      </c>
      <c r="BU93" s="38">
        <v>0</v>
      </c>
      <c r="BV93" s="38">
        <v>0</v>
      </c>
      <c r="BW93" s="38">
        <v>0</v>
      </c>
      <c r="BX93" s="38">
        <v>0</v>
      </c>
      <c r="BY93" s="38">
        <v>0</v>
      </c>
      <c r="BZ93" s="38">
        <v>0</v>
      </c>
      <c r="CA93" s="38">
        <v>0</v>
      </c>
      <c r="CB93" s="38">
        <v>0</v>
      </c>
      <c r="CC93" s="38">
        <v>0</v>
      </c>
      <c r="CD93" s="38">
        <v>0</v>
      </c>
      <c r="CE93" s="38">
        <v>0</v>
      </c>
      <c r="CF93" s="38">
        <v>0</v>
      </c>
      <c r="CG93" s="38">
        <v>0</v>
      </c>
      <c r="CH93" s="38">
        <v>22913</v>
      </c>
      <c r="CI93" s="38">
        <v>0</v>
      </c>
      <c r="CJ93" s="38">
        <v>4</v>
      </c>
      <c r="CK93" s="38">
        <v>0</v>
      </c>
      <c r="CL93" s="38">
        <v>0</v>
      </c>
      <c r="CN93" s="38">
        <v>0</v>
      </c>
      <c r="CO93" s="38">
        <v>1</v>
      </c>
      <c r="CP93" s="38">
        <v>0</v>
      </c>
      <c r="CQ93" s="38">
        <v>0</v>
      </c>
      <c r="CR93" s="38">
        <v>107.518</v>
      </c>
      <c r="CS93" s="38">
        <v>0</v>
      </c>
      <c r="CT93" s="38">
        <v>0</v>
      </c>
      <c r="CU93" s="38">
        <v>0</v>
      </c>
      <c r="CV93" s="38">
        <v>0</v>
      </c>
      <c r="CW93" s="38">
        <v>0</v>
      </c>
      <c r="CX93" s="38">
        <v>0</v>
      </c>
      <c r="CY93" s="38">
        <v>0</v>
      </c>
      <c r="CZ93" s="38">
        <v>0</v>
      </c>
      <c r="DA93" s="38">
        <v>1</v>
      </c>
      <c r="DB93" s="38">
        <v>648779</v>
      </c>
      <c r="DC93" s="38">
        <v>0</v>
      </c>
      <c r="DD93" s="38">
        <v>0</v>
      </c>
      <c r="DE93" s="38">
        <v>168403</v>
      </c>
      <c r="DF93" s="38">
        <v>168403</v>
      </c>
      <c r="DG93" s="38">
        <v>128.66999999999999</v>
      </c>
      <c r="DH93" s="38">
        <v>0</v>
      </c>
      <c r="DI93" s="38">
        <v>0</v>
      </c>
      <c r="DK93" s="38">
        <v>5393</v>
      </c>
      <c r="DL93" s="38">
        <v>0</v>
      </c>
      <c r="DM93" s="38">
        <v>21676</v>
      </c>
      <c r="DN93" s="38">
        <v>0</v>
      </c>
      <c r="DO93" s="38">
        <v>0</v>
      </c>
      <c r="DP93" s="38">
        <v>0</v>
      </c>
      <c r="DQ93" s="38">
        <v>0</v>
      </c>
      <c r="DR93" s="38">
        <v>0</v>
      </c>
      <c r="DS93" s="38">
        <v>0</v>
      </c>
      <c r="DT93" s="38">
        <v>0</v>
      </c>
      <c r="DU93" s="38">
        <v>0</v>
      </c>
      <c r="DV93" s="38">
        <v>0</v>
      </c>
      <c r="DW93" s="38">
        <v>0</v>
      </c>
      <c r="DX93" s="38">
        <v>0</v>
      </c>
      <c r="DY93" s="38">
        <v>0</v>
      </c>
      <c r="DZ93" s="38">
        <v>0</v>
      </c>
      <c r="EA93" s="38">
        <v>0</v>
      </c>
      <c r="EB93" s="38">
        <v>0</v>
      </c>
      <c r="EC93" s="38">
        <v>2.843</v>
      </c>
      <c r="ED93" s="38">
        <v>20465</v>
      </c>
      <c r="EE93" s="38">
        <v>0</v>
      </c>
      <c r="EF93" s="38">
        <v>0</v>
      </c>
      <c r="EG93" s="38">
        <v>0</v>
      </c>
      <c r="EH93" s="38">
        <v>1211</v>
      </c>
      <c r="EI93" s="38">
        <v>0</v>
      </c>
      <c r="EJ93" s="38">
        <v>0</v>
      </c>
      <c r="EK93" s="38">
        <v>0</v>
      </c>
      <c r="EL93" s="38">
        <v>0</v>
      </c>
      <c r="EM93" s="38">
        <v>0</v>
      </c>
      <c r="EN93" s="38">
        <v>3.6999999999999998E-2</v>
      </c>
      <c r="EO93" s="38">
        <v>0</v>
      </c>
      <c r="EP93" s="38">
        <v>0</v>
      </c>
      <c r="EQ93" s="38">
        <v>3.6999999999999998E-2</v>
      </c>
      <c r="ER93" s="38">
        <v>0</v>
      </c>
      <c r="ES93" s="38">
        <v>0.185</v>
      </c>
      <c r="ET93" s="38">
        <v>3500</v>
      </c>
      <c r="EU93" s="38">
        <v>28038</v>
      </c>
      <c r="EV93" s="38">
        <v>0</v>
      </c>
      <c r="EW93" s="38">
        <v>0</v>
      </c>
      <c r="EX93" s="38">
        <v>0</v>
      </c>
      <c r="EZ93" s="38">
        <v>820036</v>
      </c>
      <c r="FA93" s="38">
        <v>0</v>
      </c>
      <c r="FB93" s="38">
        <v>848074</v>
      </c>
      <c r="FC93" s="38">
        <v>0.97325799999999996</v>
      </c>
      <c r="FD93" s="38">
        <v>0</v>
      </c>
      <c r="FE93" s="38">
        <v>125020</v>
      </c>
      <c r="FF93" s="38">
        <v>28562</v>
      </c>
      <c r="FG93" s="38">
        <v>6.0937999999999999E-2</v>
      </c>
      <c r="FH93" s="38">
        <v>5.5286000000000002E-2</v>
      </c>
      <c r="FI93" s="38">
        <v>0</v>
      </c>
      <c r="FJ93" s="38">
        <v>0</v>
      </c>
      <c r="FK93" s="38">
        <v>161.697</v>
      </c>
      <c r="FL93" s="38">
        <v>1024569</v>
      </c>
      <c r="FM93" s="38">
        <v>0</v>
      </c>
      <c r="FN93" s="38">
        <v>0</v>
      </c>
      <c r="FO93" s="38">
        <v>0</v>
      </c>
      <c r="FP93" s="38">
        <v>0</v>
      </c>
      <c r="FQ93" s="38">
        <v>0</v>
      </c>
      <c r="FR93" s="38">
        <v>0</v>
      </c>
      <c r="FS93" s="38">
        <v>0</v>
      </c>
      <c r="FT93" s="38">
        <v>0</v>
      </c>
      <c r="FU93" s="38">
        <v>0</v>
      </c>
      <c r="FV93" s="38">
        <v>0</v>
      </c>
      <c r="FW93" s="38">
        <v>0</v>
      </c>
      <c r="FX93" s="38">
        <v>0</v>
      </c>
      <c r="FY93" s="38">
        <v>0</v>
      </c>
      <c r="FZ93" s="38">
        <v>0</v>
      </c>
      <c r="GA93" s="38">
        <v>0</v>
      </c>
      <c r="GB93" s="38">
        <v>0</v>
      </c>
      <c r="GC93" s="38">
        <v>0</v>
      </c>
      <c r="GD93" s="38">
        <v>0</v>
      </c>
      <c r="GF93" s="38">
        <v>0</v>
      </c>
      <c r="GG93" s="38">
        <v>0</v>
      </c>
      <c r="GH93" s="38">
        <v>0</v>
      </c>
      <c r="GI93" s="38">
        <v>0</v>
      </c>
      <c r="GJ93" s="38">
        <v>0</v>
      </c>
      <c r="GK93" s="38">
        <v>5247</v>
      </c>
      <c r="GL93" s="38">
        <v>6421</v>
      </c>
      <c r="GM93" s="38">
        <v>0</v>
      </c>
      <c r="GN93" s="38">
        <v>0</v>
      </c>
      <c r="GO93" s="38">
        <v>0</v>
      </c>
      <c r="GP93" s="38">
        <v>1001656</v>
      </c>
      <c r="GQ93" s="38">
        <v>1001656</v>
      </c>
      <c r="GR93" s="38">
        <v>0</v>
      </c>
      <c r="GS93" s="38">
        <v>0</v>
      </c>
      <c r="GT93" s="38">
        <v>0</v>
      </c>
      <c r="HB93" s="38">
        <v>261892303</v>
      </c>
      <c r="HC93" s="38">
        <v>5.0736000000000003E-2</v>
      </c>
      <c r="HD93" s="38">
        <v>19413</v>
      </c>
      <c r="HE93" s="38">
        <v>0</v>
      </c>
      <c r="HF93" s="38">
        <v>0</v>
      </c>
      <c r="HG93" s="38">
        <v>0</v>
      </c>
      <c r="HH93" s="38">
        <v>0</v>
      </c>
      <c r="HI93" s="38">
        <v>0</v>
      </c>
      <c r="HJ93" s="38">
        <v>0</v>
      </c>
      <c r="HK93" s="38">
        <v>0</v>
      </c>
      <c r="HL93" s="38">
        <v>0</v>
      </c>
      <c r="HM93" s="38">
        <v>0</v>
      </c>
      <c r="HN93" s="38">
        <v>0</v>
      </c>
      <c r="HO93" s="38">
        <v>0</v>
      </c>
      <c r="HP93" s="38">
        <v>0</v>
      </c>
      <c r="HQ93" s="38">
        <v>0</v>
      </c>
      <c r="HR93" s="38">
        <v>0</v>
      </c>
      <c r="HS93" s="38">
        <v>0</v>
      </c>
      <c r="HT93" s="38">
        <v>0</v>
      </c>
      <c r="HU93" s="38">
        <v>0</v>
      </c>
      <c r="HV93" s="38">
        <v>0</v>
      </c>
      <c r="HW93" s="38">
        <v>0</v>
      </c>
      <c r="HX93" s="38">
        <v>0</v>
      </c>
      <c r="HY93" s="38">
        <v>0</v>
      </c>
      <c r="HZ93" s="38">
        <v>0</v>
      </c>
      <c r="IA93" s="38">
        <v>0</v>
      </c>
      <c r="IB93" s="38">
        <v>0</v>
      </c>
      <c r="IC93" s="38">
        <v>0</v>
      </c>
      <c r="ID93" s="38">
        <v>0</v>
      </c>
      <c r="IE93" s="38">
        <v>0</v>
      </c>
      <c r="IF93" s="38">
        <v>0</v>
      </c>
      <c r="IG93" s="38">
        <v>0</v>
      </c>
      <c r="IH93" s="38">
        <v>148</v>
      </c>
      <c r="II93" s="38">
        <v>0</v>
      </c>
      <c r="IJ93" s="38">
        <v>0</v>
      </c>
      <c r="IK93" s="38">
        <v>0</v>
      </c>
      <c r="IL93" s="38">
        <v>0</v>
      </c>
      <c r="IM93" s="38">
        <v>0</v>
      </c>
      <c r="IN93" s="38">
        <v>0</v>
      </c>
      <c r="IO93" s="38">
        <v>0</v>
      </c>
      <c r="IP93" s="38">
        <v>0</v>
      </c>
      <c r="IQ93" s="38">
        <v>0</v>
      </c>
      <c r="IR93" s="38">
        <v>0</v>
      </c>
      <c r="IS93" s="38">
        <v>0</v>
      </c>
      <c r="IT93" s="38">
        <v>0</v>
      </c>
      <c r="IU93" s="38">
        <v>0</v>
      </c>
      <c r="IV93" s="38">
        <v>0</v>
      </c>
      <c r="IW93" s="38">
        <v>0</v>
      </c>
      <c r="IX93" s="38">
        <v>0</v>
      </c>
      <c r="IY93" s="38">
        <v>0</v>
      </c>
      <c r="IZ93" s="38">
        <v>0</v>
      </c>
      <c r="JA93" s="38">
        <v>0</v>
      </c>
    </row>
    <row r="94" spans="1:261" x14ac:dyDescent="0.2">
      <c r="A94" s="38">
        <v>71809</v>
      </c>
      <c r="B94" s="38">
        <v>27549</v>
      </c>
      <c r="C94" s="38">
        <v>35</v>
      </c>
      <c r="D94" s="38">
        <v>2020</v>
      </c>
      <c r="E94" s="38">
        <v>5393</v>
      </c>
      <c r="F94" s="38">
        <v>0</v>
      </c>
      <c r="G94" s="38">
        <v>279.24200000000002</v>
      </c>
      <c r="H94" s="38">
        <v>278.791</v>
      </c>
      <c r="I94" s="38">
        <v>278.791</v>
      </c>
      <c r="J94" s="38">
        <v>279.24200000000002</v>
      </c>
      <c r="K94" s="38">
        <v>0</v>
      </c>
      <c r="L94" s="38">
        <v>6544</v>
      </c>
      <c r="M94" s="38">
        <v>0</v>
      </c>
      <c r="N94" s="38">
        <v>0</v>
      </c>
      <c r="P94" s="38">
        <v>350.66500000000002</v>
      </c>
      <c r="Q94" s="38">
        <v>0</v>
      </c>
      <c r="R94" s="38">
        <v>90895</v>
      </c>
      <c r="S94" s="38">
        <v>259.20699999999999</v>
      </c>
      <c r="U94" s="38">
        <v>58919</v>
      </c>
      <c r="V94" s="38">
        <v>94.828000000000003</v>
      </c>
      <c r="W94" s="38">
        <v>62055</v>
      </c>
      <c r="X94" s="38">
        <v>62055</v>
      </c>
      <c r="Z94" s="38">
        <v>0</v>
      </c>
      <c r="AA94" s="38">
        <v>1</v>
      </c>
      <c r="AB94" s="38">
        <v>1</v>
      </c>
      <c r="AC94" s="38">
        <v>0</v>
      </c>
      <c r="AD94" s="38" t="s">
        <v>303</v>
      </c>
      <c r="AE94" s="38">
        <v>0</v>
      </c>
      <c r="AH94" s="38">
        <v>0</v>
      </c>
      <c r="AI94" s="38">
        <v>0</v>
      </c>
      <c r="AJ94" s="38">
        <v>5105</v>
      </c>
      <c r="AK94" s="38">
        <v>1</v>
      </c>
      <c r="AL94" s="38" t="s">
        <v>328</v>
      </c>
      <c r="AM94" s="38">
        <v>0</v>
      </c>
      <c r="AN94" s="38">
        <v>0</v>
      </c>
      <c r="AO94" s="38">
        <v>0</v>
      </c>
      <c r="AP94" s="38">
        <v>0</v>
      </c>
      <c r="AQ94" s="38">
        <v>0</v>
      </c>
      <c r="AR94" s="38">
        <v>0</v>
      </c>
      <c r="AS94" s="38">
        <v>0</v>
      </c>
      <c r="AT94" s="38">
        <v>0</v>
      </c>
      <c r="AU94" s="38">
        <v>0</v>
      </c>
      <c r="AV94" s="38">
        <v>0</v>
      </c>
      <c r="AW94" s="38">
        <v>2585662</v>
      </c>
      <c r="AX94" s="38">
        <v>2525378</v>
      </c>
      <c r="AY94" s="38">
        <v>1841323</v>
      </c>
      <c r="AZ94" s="38">
        <v>90895</v>
      </c>
      <c r="BA94" s="38">
        <v>11.25</v>
      </c>
      <c r="BB94" s="38">
        <v>0</v>
      </c>
      <c r="BC94" s="38">
        <v>0</v>
      </c>
      <c r="BD94" s="38">
        <v>0</v>
      </c>
      <c r="BE94" s="38">
        <v>0</v>
      </c>
      <c r="BF94" s="38">
        <v>2155886</v>
      </c>
      <c r="BG94" s="38">
        <v>0</v>
      </c>
      <c r="BH94" s="38">
        <v>0</v>
      </c>
      <c r="BI94" s="38">
        <v>0</v>
      </c>
      <c r="BJ94" s="38">
        <v>12</v>
      </c>
      <c r="BK94" s="38">
        <v>0</v>
      </c>
      <c r="BL94" s="38">
        <v>0</v>
      </c>
      <c r="BM94" s="38">
        <v>0</v>
      </c>
      <c r="BN94" s="38">
        <v>0</v>
      </c>
      <c r="BO94" s="38">
        <v>0</v>
      </c>
      <c r="BP94" s="38">
        <v>0</v>
      </c>
      <c r="BQ94" s="38">
        <v>5393</v>
      </c>
      <c r="BR94" s="38">
        <v>1</v>
      </c>
      <c r="BS94" s="38">
        <v>0</v>
      </c>
      <c r="BT94" s="38">
        <v>0</v>
      </c>
      <c r="BU94" s="38">
        <v>0</v>
      </c>
      <c r="BV94" s="38">
        <v>0</v>
      </c>
      <c r="BW94" s="38">
        <v>0</v>
      </c>
      <c r="BX94" s="38">
        <v>0</v>
      </c>
      <c r="BY94" s="38">
        <v>0</v>
      </c>
      <c r="BZ94" s="38">
        <v>0</v>
      </c>
      <c r="CA94" s="38">
        <v>0</v>
      </c>
      <c r="CB94" s="38">
        <v>0</v>
      </c>
      <c r="CC94" s="38">
        <v>0</v>
      </c>
      <c r="CD94" s="38">
        <v>0</v>
      </c>
      <c r="CE94" s="38">
        <v>0</v>
      </c>
      <c r="CF94" s="38">
        <v>0</v>
      </c>
      <c r="CG94" s="38">
        <v>0</v>
      </c>
      <c r="CH94" s="38">
        <v>60284</v>
      </c>
      <c r="CI94" s="38">
        <v>0</v>
      </c>
      <c r="CJ94" s="38">
        <v>4</v>
      </c>
      <c r="CK94" s="38">
        <v>0</v>
      </c>
      <c r="CL94" s="38">
        <v>0</v>
      </c>
      <c r="CN94" s="38">
        <v>0</v>
      </c>
      <c r="CO94" s="38">
        <v>1</v>
      </c>
      <c r="CP94" s="38">
        <v>0</v>
      </c>
      <c r="CQ94" s="38">
        <v>0</v>
      </c>
      <c r="CR94" s="38">
        <v>318.13099999999997</v>
      </c>
      <c r="CS94" s="38">
        <v>0</v>
      </c>
      <c r="CT94" s="38">
        <v>0</v>
      </c>
      <c r="CU94" s="38">
        <v>0</v>
      </c>
      <c r="CV94" s="38">
        <v>0</v>
      </c>
      <c r="CW94" s="38">
        <v>0</v>
      </c>
      <c r="CX94" s="38">
        <v>0</v>
      </c>
      <c r="CY94" s="38">
        <v>0</v>
      </c>
      <c r="CZ94" s="38">
        <v>0</v>
      </c>
      <c r="DA94" s="38">
        <v>1</v>
      </c>
      <c r="DB94" s="38">
        <v>1824408</v>
      </c>
      <c r="DC94" s="38">
        <v>0</v>
      </c>
      <c r="DD94" s="38">
        <v>0</v>
      </c>
      <c r="DE94" s="38">
        <v>256747</v>
      </c>
      <c r="DF94" s="38">
        <v>256747</v>
      </c>
      <c r="DG94" s="38">
        <v>196.17</v>
      </c>
      <c r="DH94" s="38">
        <v>0</v>
      </c>
      <c r="DI94" s="38">
        <v>0</v>
      </c>
      <c r="DK94" s="38">
        <v>5393</v>
      </c>
      <c r="DL94" s="38">
        <v>0</v>
      </c>
      <c r="DM94" s="38">
        <v>71912</v>
      </c>
      <c r="DN94" s="38">
        <v>0</v>
      </c>
      <c r="DO94" s="38">
        <v>0</v>
      </c>
      <c r="DP94" s="38">
        <v>0</v>
      </c>
      <c r="DQ94" s="38">
        <v>0</v>
      </c>
      <c r="DR94" s="38">
        <v>0</v>
      </c>
      <c r="DS94" s="38">
        <v>0</v>
      </c>
      <c r="DT94" s="38">
        <v>0</v>
      </c>
      <c r="DU94" s="38">
        <v>0</v>
      </c>
      <c r="DV94" s="38">
        <v>0</v>
      </c>
      <c r="DW94" s="38">
        <v>0</v>
      </c>
      <c r="DX94" s="38">
        <v>0</v>
      </c>
      <c r="DY94" s="38">
        <v>0</v>
      </c>
      <c r="DZ94" s="38">
        <v>0</v>
      </c>
      <c r="EA94" s="38">
        <v>0</v>
      </c>
      <c r="EB94" s="38">
        <v>0</v>
      </c>
      <c r="EC94" s="38">
        <v>7.94</v>
      </c>
      <c r="ED94" s="38">
        <v>57155</v>
      </c>
      <c r="EE94" s="38">
        <v>0</v>
      </c>
      <c r="EF94" s="38">
        <v>0</v>
      </c>
      <c r="EG94" s="38">
        <v>0</v>
      </c>
      <c r="EH94" s="38">
        <v>14757</v>
      </c>
      <c r="EI94" s="38">
        <v>0</v>
      </c>
      <c r="EJ94" s="38">
        <v>0</v>
      </c>
      <c r="EK94" s="38">
        <v>0</v>
      </c>
      <c r="EL94" s="38">
        <v>0</v>
      </c>
      <c r="EM94" s="38">
        <v>0</v>
      </c>
      <c r="EN94" s="38">
        <v>0.45100000000000001</v>
      </c>
      <c r="EO94" s="38">
        <v>0</v>
      </c>
      <c r="EP94" s="38">
        <v>0</v>
      </c>
      <c r="EQ94" s="38">
        <v>0.45100000000000001</v>
      </c>
      <c r="ER94" s="38">
        <v>0</v>
      </c>
      <c r="ES94" s="38">
        <v>2.2549999999999999</v>
      </c>
      <c r="ET94" s="38">
        <v>5625</v>
      </c>
      <c r="EU94" s="38">
        <v>90895</v>
      </c>
      <c r="EV94" s="38">
        <v>0</v>
      </c>
      <c r="EW94" s="38">
        <v>0</v>
      </c>
      <c r="EX94" s="38">
        <v>0</v>
      </c>
      <c r="EZ94" s="38">
        <v>2124227</v>
      </c>
      <c r="FA94" s="38">
        <v>0</v>
      </c>
      <c r="FB94" s="38">
        <v>2215122</v>
      </c>
      <c r="FC94" s="38">
        <v>0.97325799999999996</v>
      </c>
      <c r="FD94" s="38">
        <v>0</v>
      </c>
      <c r="FE94" s="38">
        <v>326548</v>
      </c>
      <c r="FF94" s="38">
        <v>74603</v>
      </c>
      <c r="FG94" s="38">
        <v>6.0937999999999999E-2</v>
      </c>
      <c r="FH94" s="38">
        <v>5.5286000000000002E-2</v>
      </c>
      <c r="FI94" s="38">
        <v>0</v>
      </c>
      <c r="FJ94" s="38">
        <v>0</v>
      </c>
      <c r="FK94" s="38">
        <v>422.34500000000003</v>
      </c>
      <c r="FL94" s="38">
        <v>2676557</v>
      </c>
      <c r="FM94" s="38">
        <v>0</v>
      </c>
      <c r="FN94" s="38">
        <v>0</v>
      </c>
      <c r="FO94" s="38">
        <v>0</v>
      </c>
      <c r="FP94" s="38">
        <v>0</v>
      </c>
      <c r="FQ94" s="38">
        <v>0</v>
      </c>
      <c r="FR94" s="38">
        <v>0</v>
      </c>
      <c r="FS94" s="38">
        <v>0</v>
      </c>
      <c r="FT94" s="38">
        <v>0</v>
      </c>
      <c r="FU94" s="38">
        <v>0</v>
      </c>
      <c r="FV94" s="38">
        <v>0</v>
      </c>
      <c r="FW94" s="38">
        <v>0</v>
      </c>
      <c r="FX94" s="38">
        <v>0</v>
      </c>
      <c r="FY94" s="38">
        <v>0</v>
      </c>
      <c r="FZ94" s="38">
        <v>0</v>
      </c>
      <c r="GA94" s="38">
        <v>0</v>
      </c>
      <c r="GB94" s="38">
        <v>0</v>
      </c>
      <c r="GC94" s="38">
        <v>0</v>
      </c>
      <c r="GD94" s="38">
        <v>0</v>
      </c>
      <c r="GF94" s="38">
        <v>0</v>
      </c>
      <c r="GG94" s="38">
        <v>0</v>
      </c>
      <c r="GH94" s="38">
        <v>0</v>
      </c>
      <c r="GI94" s="38">
        <v>0</v>
      </c>
      <c r="GJ94" s="38">
        <v>0</v>
      </c>
      <c r="GK94" s="38">
        <v>4971</v>
      </c>
      <c r="GL94" s="38">
        <v>0</v>
      </c>
      <c r="GM94" s="38">
        <v>0</v>
      </c>
      <c r="GN94" s="38">
        <v>0</v>
      </c>
      <c r="GO94" s="38">
        <v>0</v>
      </c>
      <c r="GP94" s="38">
        <v>2616273</v>
      </c>
      <c r="GQ94" s="38">
        <v>2616273</v>
      </c>
      <c r="GR94" s="38">
        <v>0</v>
      </c>
      <c r="GS94" s="38">
        <v>0</v>
      </c>
      <c r="GT94" s="38">
        <v>0</v>
      </c>
      <c r="HB94" s="38">
        <v>261892303</v>
      </c>
      <c r="HC94" s="38">
        <v>5.0736000000000003E-2</v>
      </c>
      <c r="HD94" s="38">
        <v>54659</v>
      </c>
      <c r="HE94" s="38">
        <v>0</v>
      </c>
      <c r="HF94" s="38">
        <v>0</v>
      </c>
      <c r="HG94" s="38">
        <v>0</v>
      </c>
      <c r="HH94" s="38">
        <v>0</v>
      </c>
      <c r="HI94" s="38">
        <v>0</v>
      </c>
      <c r="HJ94" s="38">
        <v>0</v>
      </c>
      <c r="HK94" s="38">
        <v>0</v>
      </c>
      <c r="HL94" s="38">
        <v>0</v>
      </c>
      <c r="HM94" s="38">
        <v>0</v>
      </c>
      <c r="HN94" s="38">
        <v>0</v>
      </c>
      <c r="HO94" s="38">
        <v>0</v>
      </c>
      <c r="HP94" s="38">
        <v>0</v>
      </c>
      <c r="HQ94" s="38">
        <v>0</v>
      </c>
      <c r="HR94" s="38">
        <v>0</v>
      </c>
      <c r="HS94" s="38">
        <v>0</v>
      </c>
      <c r="HT94" s="38">
        <v>0</v>
      </c>
      <c r="HU94" s="38">
        <v>0</v>
      </c>
      <c r="HV94" s="38">
        <v>0</v>
      </c>
      <c r="HW94" s="38">
        <v>0</v>
      </c>
      <c r="HX94" s="38">
        <v>0</v>
      </c>
      <c r="HY94" s="38">
        <v>0</v>
      </c>
      <c r="HZ94" s="38">
        <v>0</v>
      </c>
      <c r="IA94" s="38">
        <v>0</v>
      </c>
      <c r="IB94" s="38">
        <v>0</v>
      </c>
      <c r="IC94" s="38">
        <v>0</v>
      </c>
      <c r="ID94" s="38">
        <v>0</v>
      </c>
      <c r="IE94" s="38">
        <v>0</v>
      </c>
      <c r="IF94" s="38">
        <v>0</v>
      </c>
      <c r="IG94" s="38">
        <v>0</v>
      </c>
      <c r="IH94" s="38">
        <v>114</v>
      </c>
      <c r="II94" s="38">
        <v>0</v>
      </c>
      <c r="IJ94" s="38">
        <v>0</v>
      </c>
      <c r="IK94" s="38">
        <v>0</v>
      </c>
      <c r="IL94" s="38">
        <v>0</v>
      </c>
      <c r="IM94" s="38">
        <v>0</v>
      </c>
      <c r="IN94" s="38">
        <v>0</v>
      </c>
      <c r="IO94" s="38">
        <v>0</v>
      </c>
      <c r="IP94" s="38">
        <v>0</v>
      </c>
      <c r="IQ94" s="38">
        <v>0</v>
      </c>
      <c r="IR94" s="38">
        <v>0</v>
      </c>
      <c r="IS94" s="38">
        <v>0</v>
      </c>
      <c r="IT94" s="38">
        <v>0</v>
      </c>
      <c r="IU94" s="38">
        <v>0</v>
      </c>
      <c r="IV94" s="38">
        <v>0</v>
      </c>
      <c r="IW94" s="38">
        <v>0</v>
      </c>
      <c r="IX94" s="38">
        <v>0</v>
      </c>
      <c r="IY94" s="38">
        <v>0</v>
      </c>
      <c r="IZ94" s="38">
        <v>0</v>
      </c>
      <c r="JA94" s="38">
        <v>0</v>
      </c>
    </row>
    <row r="95" spans="1:261" x14ac:dyDescent="0.2">
      <c r="A95" s="38">
        <v>108809</v>
      </c>
      <c r="B95" s="38">
        <v>27549</v>
      </c>
      <c r="C95" s="38">
        <v>35</v>
      </c>
      <c r="D95" s="38">
        <v>2020</v>
      </c>
      <c r="E95" s="38">
        <v>5393</v>
      </c>
      <c r="F95" s="38">
        <v>0</v>
      </c>
      <c r="G95" s="38">
        <v>267.726</v>
      </c>
      <c r="H95" s="38">
        <v>257.05599999999998</v>
      </c>
      <c r="I95" s="38">
        <v>257.05599999999998</v>
      </c>
      <c r="J95" s="38">
        <v>267.726</v>
      </c>
      <c r="K95" s="38">
        <v>0</v>
      </c>
      <c r="L95" s="38">
        <v>6544</v>
      </c>
      <c r="M95" s="38">
        <v>0</v>
      </c>
      <c r="N95" s="38">
        <v>0</v>
      </c>
      <c r="P95" s="38">
        <v>219.60400000000001</v>
      </c>
      <c r="Q95" s="38">
        <v>0</v>
      </c>
      <c r="R95" s="38">
        <v>56923</v>
      </c>
      <c r="S95" s="38">
        <v>259.20699999999999</v>
      </c>
      <c r="U95" s="38">
        <v>36900</v>
      </c>
      <c r="V95" s="38">
        <v>169.398</v>
      </c>
      <c r="W95" s="38">
        <v>110854</v>
      </c>
      <c r="X95" s="38">
        <v>110854</v>
      </c>
      <c r="Z95" s="38">
        <v>0</v>
      </c>
      <c r="AA95" s="38">
        <v>1</v>
      </c>
      <c r="AB95" s="38">
        <v>1</v>
      </c>
      <c r="AC95" s="38">
        <v>0</v>
      </c>
      <c r="AD95" s="38" t="s">
        <v>303</v>
      </c>
      <c r="AE95" s="38">
        <v>0</v>
      </c>
      <c r="AH95" s="38">
        <v>0</v>
      </c>
      <c r="AI95" s="38">
        <v>0</v>
      </c>
      <c r="AJ95" s="38">
        <v>5105</v>
      </c>
      <c r="AK95" s="38">
        <v>1</v>
      </c>
      <c r="AL95" s="38" t="s">
        <v>104</v>
      </c>
      <c r="AM95" s="38">
        <v>0</v>
      </c>
      <c r="AN95" s="38">
        <v>0</v>
      </c>
      <c r="AO95" s="38">
        <v>0</v>
      </c>
      <c r="AP95" s="38">
        <v>0</v>
      </c>
      <c r="AQ95" s="38">
        <v>0</v>
      </c>
      <c r="AR95" s="38">
        <v>0</v>
      </c>
      <c r="AS95" s="38">
        <v>0</v>
      </c>
      <c r="AT95" s="38">
        <v>0</v>
      </c>
      <c r="AU95" s="38">
        <v>0</v>
      </c>
      <c r="AV95" s="38">
        <v>0</v>
      </c>
      <c r="AW95" s="38">
        <v>2796263</v>
      </c>
      <c r="AX95" s="38">
        <v>2743858</v>
      </c>
      <c r="AY95" s="38">
        <v>1983045</v>
      </c>
      <c r="AZ95" s="38">
        <v>56923</v>
      </c>
      <c r="BA95" s="38">
        <v>0</v>
      </c>
      <c r="BB95" s="38">
        <v>5104</v>
      </c>
      <c r="BC95" s="38">
        <v>5104</v>
      </c>
      <c r="BD95" s="38">
        <v>6.5</v>
      </c>
      <c r="BE95" s="38">
        <v>0</v>
      </c>
      <c r="BF95" s="38">
        <v>2307927</v>
      </c>
      <c r="BG95" s="38">
        <v>0</v>
      </c>
      <c r="BH95" s="38">
        <v>0</v>
      </c>
      <c r="BI95" s="38">
        <v>0</v>
      </c>
      <c r="BJ95" s="38">
        <v>12</v>
      </c>
      <c r="BK95" s="38">
        <v>0</v>
      </c>
      <c r="BL95" s="38">
        <v>0</v>
      </c>
      <c r="BM95" s="38">
        <v>0</v>
      </c>
      <c r="BN95" s="38">
        <v>0</v>
      </c>
      <c r="BO95" s="38">
        <v>0</v>
      </c>
      <c r="BP95" s="38">
        <v>0</v>
      </c>
      <c r="BQ95" s="38">
        <v>5393</v>
      </c>
      <c r="BR95" s="38">
        <v>1</v>
      </c>
      <c r="BS95" s="38">
        <v>0</v>
      </c>
      <c r="BT95" s="38">
        <v>0</v>
      </c>
      <c r="BU95" s="38">
        <v>0</v>
      </c>
      <c r="BV95" s="38">
        <v>0</v>
      </c>
      <c r="BW95" s="38">
        <v>0</v>
      </c>
      <c r="BX95" s="38">
        <v>0</v>
      </c>
      <c r="BY95" s="38">
        <v>0</v>
      </c>
      <c r="BZ95" s="38">
        <v>0</v>
      </c>
      <c r="CA95" s="38">
        <v>0</v>
      </c>
      <c r="CB95" s="38">
        <v>0</v>
      </c>
      <c r="CC95" s="38">
        <v>0</v>
      </c>
      <c r="CD95" s="38">
        <v>0</v>
      </c>
      <c r="CE95" s="38">
        <v>0</v>
      </c>
      <c r="CF95" s="38">
        <v>0</v>
      </c>
      <c r="CG95" s="38">
        <v>0</v>
      </c>
      <c r="CH95" s="38">
        <v>52405</v>
      </c>
      <c r="CI95" s="38">
        <v>0</v>
      </c>
      <c r="CJ95" s="38">
        <v>4</v>
      </c>
      <c r="CK95" s="38">
        <v>0</v>
      </c>
      <c r="CL95" s="38">
        <v>0</v>
      </c>
      <c r="CN95" s="38">
        <v>0</v>
      </c>
      <c r="CO95" s="38">
        <v>1</v>
      </c>
      <c r="CP95" s="38">
        <v>0</v>
      </c>
      <c r="CQ95" s="38">
        <v>0</v>
      </c>
      <c r="CR95" s="38">
        <v>219.833</v>
      </c>
      <c r="CS95" s="38">
        <v>0</v>
      </c>
      <c r="CT95" s="38">
        <v>0</v>
      </c>
      <c r="CU95" s="38">
        <v>0</v>
      </c>
      <c r="CV95" s="38">
        <v>0</v>
      </c>
      <c r="CW95" s="38">
        <v>0</v>
      </c>
      <c r="CX95" s="38">
        <v>0</v>
      </c>
      <c r="CY95" s="38">
        <v>0</v>
      </c>
      <c r="CZ95" s="38">
        <v>0</v>
      </c>
      <c r="DA95" s="38">
        <v>1</v>
      </c>
      <c r="DB95" s="38">
        <v>1682174</v>
      </c>
      <c r="DC95" s="38">
        <v>0</v>
      </c>
      <c r="DD95" s="38">
        <v>0</v>
      </c>
      <c r="DE95" s="38">
        <v>341819</v>
      </c>
      <c r="DF95" s="38">
        <v>341819</v>
      </c>
      <c r="DG95" s="38">
        <v>261.17</v>
      </c>
      <c r="DH95" s="38">
        <v>0</v>
      </c>
      <c r="DI95" s="38">
        <v>0</v>
      </c>
      <c r="DK95" s="38">
        <v>5393</v>
      </c>
      <c r="DL95" s="38">
        <v>0</v>
      </c>
      <c r="DM95" s="38">
        <v>231389</v>
      </c>
      <c r="DN95" s="38">
        <v>0</v>
      </c>
      <c r="DO95" s="38">
        <v>0</v>
      </c>
      <c r="DP95" s="38">
        <v>0</v>
      </c>
      <c r="DQ95" s="38">
        <v>0</v>
      </c>
      <c r="DR95" s="38">
        <v>0</v>
      </c>
      <c r="DS95" s="38">
        <v>0</v>
      </c>
      <c r="DT95" s="38">
        <v>0</v>
      </c>
      <c r="DU95" s="38">
        <v>0</v>
      </c>
      <c r="DV95" s="38">
        <v>0</v>
      </c>
      <c r="DW95" s="38">
        <v>0</v>
      </c>
      <c r="DX95" s="38">
        <v>0</v>
      </c>
      <c r="DY95" s="38">
        <v>0</v>
      </c>
      <c r="DZ95" s="38">
        <v>0</v>
      </c>
      <c r="EA95" s="38">
        <v>0</v>
      </c>
      <c r="EB95" s="38">
        <v>0</v>
      </c>
      <c r="EC95" s="38">
        <v>1.67</v>
      </c>
      <c r="ED95" s="38">
        <v>12021</v>
      </c>
      <c r="EE95" s="38">
        <v>0</v>
      </c>
      <c r="EF95" s="38">
        <v>0</v>
      </c>
      <c r="EG95" s="38">
        <v>0</v>
      </c>
      <c r="EH95" s="38">
        <v>219368</v>
      </c>
      <c r="EI95" s="38">
        <v>0</v>
      </c>
      <c r="EJ95" s="38">
        <v>0</v>
      </c>
      <c r="EK95" s="38">
        <v>9.9139999999999997</v>
      </c>
      <c r="EL95" s="38">
        <v>0</v>
      </c>
      <c r="EM95" s="38">
        <v>0</v>
      </c>
      <c r="EN95" s="38">
        <v>0.75600000000000001</v>
      </c>
      <c r="EO95" s="38">
        <v>0</v>
      </c>
      <c r="EP95" s="38">
        <v>0</v>
      </c>
      <c r="EQ95" s="38">
        <v>10.67</v>
      </c>
      <c r="ER95" s="38">
        <v>0</v>
      </c>
      <c r="ES95" s="38">
        <v>33.521999999999998</v>
      </c>
      <c r="ET95" s="38">
        <v>0</v>
      </c>
      <c r="EU95" s="38">
        <v>56923</v>
      </c>
      <c r="EV95" s="38">
        <v>0</v>
      </c>
      <c r="EW95" s="38">
        <v>0</v>
      </c>
      <c r="EX95" s="38">
        <v>0</v>
      </c>
      <c r="EZ95" s="38">
        <v>2314417</v>
      </c>
      <c r="FA95" s="38">
        <v>0</v>
      </c>
      <c r="FB95" s="38">
        <v>2371340</v>
      </c>
      <c r="FC95" s="38">
        <v>0.97325799999999996</v>
      </c>
      <c r="FD95" s="38">
        <v>0</v>
      </c>
      <c r="FE95" s="38">
        <v>349577</v>
      </c>
      <c r="FF95" s="38">
        <v>79864</v>
      </c>
      <c r="FG95" s="38">
        <v>6.0937999999999999E-2</v>
      </c>
      <c r="FH95" s="38">
        <v>5.5286000000000002E-2</v>
      </c>
      <c r="FI95" s="38">
        <v>0</v>
      </c>
      <c r="FJ95" s="38">
        <v>0</v>
      </c>
      <c r="FK95" s="38">
        <v>452.13</v>
      </c>
      <c r="FL95" s="38">
        <v>2853186</v>
      </c>
      <c r="FM95" s="38">
        <v>0</v>
      </c>
      <c r="FN95" s="38">
        <v>0</v>
      </c>
      <c r="FO95" s="38">
        <v>0</v>
      </c>
      <c r="FP95" s="38">
        <v>0</v>
      </c>
      <c r="FQ95" s="38">
        <v>0</v>
      </c>
      <c r="FR95" s="38">
        <v>0</v>
      </c>
      <c r="FS95" s="38">
        <v>0</v>
      </c>
      <c r="FT95" s="38">
        <v>0</v>
      </c>
      <c r="FU95" s="38">
        <v>0</v>
      </c>
      <c r="FV95" s="38">
        <v>0</v>
      </c>
      <c r="FW95" s="38">
        <v>0</v>
      </c>
      <c r="FX95" s="38">
        <v>0</v>
      </c>
      <c r="FY95" s="38">
        <v>0</v>
      </c>
      <c r="FZ95" s="38">
        <v>0</v>
      </c>
      <c r="GA95" s="38">
        <v>0</v>
      </c>
      <c r="GB95" s="38">
        <v>0</v>
      </c>
      <c r="GC95" s="38">
        <v>0</v>
      </c>
      <c r="GD95" s="38">
        <v>0</v>
      </c>
      <c r="GF95" s="38">
        <v>0</v>
      </c>
      <c r="GG95" s="38">
        <v>0</v>
      </c>
      <c r="GH95" s="38">
        <v>0</v>
      </c>
      <c r="GI95" s="38">
        <v>0</v>
      </c>
      <c r="GJ95" s="38">
        <v>0</v>
      </c>
      <c r="GK95" s="38">
        <v>4971</v>
      </c>
      <c r="GL95" s="38">
        <v>0</v>
      </c>
      <c r="GM95" s="38">
        <v>0</v>
      </c>
      <c r="GN95" s="38">
        <v>0</v>
      </c>
      <c r="GO95" s="38">
        <v>0</v>
      </c>
      <c r="GP95" s="38">
        <v>2800781</v>
      </c>
      <c r="GQ95" s="38">
        <v>2800781</v>
      </c>
      <c r="GR95" s="38">
        <v>0</v>
      </c>
      <c r="GS95" s="38">
        <v>0</v>
      </c>
      <c r="GT95" s="38">
        <v>0</v>
      </c>
      <c r="HB95" s="38">
        <v>261892303</v>
      </c>
      <c r="HC95" s="38">
        <v>5.0736000000000003E-2</v>
      </c>
      <c r="HD95" s="38">
        <v>52405</v>
      </c>
      <c r="HE95" s="38">
        <v>0</v>
      </c>
      <c r="HF95" s="38">
        <v>0</v>
      </c>
      <c r="HG95" s="38">
        <v>0</v>
      </c>
      <c r="HH95" s="38">
        <v>0</v>
      </c>
      <c r="HI95" s="38">
        <v>0</v>
      </c>
      <c r="HJ95" s="38">
        <v>0</v>
      </c>
      <c r="HK95" s="38">
        <v>0</v>
      </c>
      <c r="HL95" s="38">
        <v>0</v>
      </c>
      <c r="HM95" s="38">
        <v>0</v>
      </c>
      <c r="HN95" s="38">
        <v>0</v>
      </c>
      <c r="HO95" s="38">
        <v>0</v>
      </c>
      <c r="HP95" s="38">
        <v>0</v>
      </c>
      <c r="HQ95" s="38">
        <v>0</v>
      </c>
      <c r="HR95" s="38">
        <v>0</v>
      </c>
      <c r="HS95" s="38">
        <v>0</v>
      </c>
      <c r="HT95" s="38">
        <v>0</v>
      </c>
      <c r="HU95" s="38">
        <v>0</v>
      </c>
      <c r="HV95" s="38">
        <v>0</v>
      </c>
      <c r="HW95" s="38">
        <v>0</v>
      </c>
      <c r="HX95" s="38">
        <v>0</v>
      </c>
      <c r="HY95" s="38">
        <v>0</v>
      </c>
      <c r="HZ95" s="38">
        <v>0</v>
      </c>
      <c r="IA95" s="38">
        <v>0</v>
      </c>
      <c r="IB95" s="38">
        <v>0</v>
      </c>
      <c r="IC95" s="38">
        <v>0</v>
      </c>
      <c r="ID95" s="38">
        <v>0</v>
      </c>
      <c r="IE95" s="38">
        <v>0</v>
      </c>
      <c r="IF95" s="38">
        <v>0</v>
      </c>
      <c r="IG95" s="38">
        <v>0</v>
      </c>
      <c r="IH95" s="38">
        <v>189</v>
      </c>
      <c r="II95" s="38">
        <v>0</v>
      </c>
      <c r="IJ95" s="38">
        <v>0</v>
      </c>
      <c r="IK95" s="38">
        <v>0</v>
      </c>
      <c r="IL95" s="38">
        <v>0</v>
      </c>
      <c r="IM95" s="38">
        <v>0</v>
      </c>
      <c r="IN95" s="38">
        <v>0</v>
      </c>
      <c r="IO95" s="38">
        <v>0</v>
      </c>
      <c r="IP95" s="38">
        <v>0</v>
      </c>
      <c r="IQ95" s="38">
        <v>0</v>
      </c>
      <c r="IR95" s="38">
        <v>0</v>
      </c>
      <c r="IS95" s="38">
        <v>0</v>
      </c>
      <c r="IT95" s="38">
        <v>0</v>
      </c>
      <c r="IU95" s="38">
        <v>0</v>
      </c>
      <c r="IV95" s="38">
        <v>0</v>
      </c>
      <c r="IW95" s="38">
        <v>0</v>
      </c>
      <c r="IX95" s="38">
        <v>0</v>
      </c>
      <c r="IY95" s="38">
        <v>0</v>
      </c>
      <c r="IZ95" s="38">
        <v>0</v>
      </c>
      <c r="JA95" s="38">
        <v>0</v>
      </c>
    </row>
    <row r="96" spans="1:261" x14ac:dyDescent="0.2">
      <c r="A96" s="38">
        <v>220809</v>
      </c>
      <c r="B96" s="38">
        <v>27549</v>
      </c>
      <c r="C96" s="38">
        <v>35</v>
      </c>
      <c r="D96" s="38">
        <v>2020</v>
      </c>
      <c r="E96" s="38">
        <v>5393</v>
      </c>
      <c r="F96" s="38">
        <v>0</v>
      </c>
      <c r="G96" s="38">
        <v>497.69200000000001</v>
      </c>
      <c r="H96" s="38">
        <v>492.12599999999998</v>
      </c>
      <c r="I96" s="38">
        <v>492.12599999999998</v>
      </c>
      <c r="J96" s="38">
        <v>497.69200000000001</v>
      </c>
      <c r="K96" s="38">
        <v>0</v>
      </c>
      <c r="L96" s="38">
        <v>6544</v>
      </c>
      <c r="M96" s="38">
        <v>0</v>
      </c>
      <c r="N96" s="38">
        <v>0</v>
      </c>
      <c r="P96" s="38">
        <v>552.46299999999997</v>
      </c>
      <c r="Q96" s="38">
        <v>0</v>
      </c>
      <c r="R96" s="38">
        <v>143202</v>
      </c>
      <c r="S96" s="38">
        <v>259.20699999999999</v>
      </c>
      <c r="U96" s="38">
        <v>92824</v>
      </c>
      <c r="V96" s="38">
        <v>3.742</v>
      </c>
      <c r="W96" s="38">
        <v>2449</v>
      </c>
      <c r="X96" s="38">
        <v>2449</v>
      </c>
      <c r="Z96" s="38">
        <v>0</v>
      </c>
      <c r="AA96" s="38">
        <v>1</v>
      </c>
      <c r="AB96" s="38">
        <v>1</v>
      </c>
      <c r="AC96" s="38">
        <v>0</v>
      </c>
      <c r="AD96" s="38" t="s">
        <v>303</v>
      </c>
      <c r="AE96" s="38">
        <v>0</v>
      </c>
      <c r="AH96" s="38">
        <v>0</v>
      </c>
      <c r="AI96" s="38">
        <v>0</v>
      </c>
      <c r="AJ96" s="38">
        <v>5105</v>
      </c>
      <c r="AK96" s="38">
        <v>1</v>
      </c>
      <c r="AL96" s="38" t="s">
        <v>76</v>
      </c>
      <c r="AM96" s="38">
        <v>0</v>
      </c>
      <c r="AN96" s="38">
        <v>0</v>
      </c>
      <c r="AO96" s="38">
        <v>0</v>
      </c>
      <c r="AP96" s="38">
        <v>0</v>
      </c>
      <c r="AQ96" s="38">
        <v>0</v>
      </c>
      <c r="AR96" s="38">
        <v>0</v>
      </c>
      <c r="AS96" s="38">
        <v>0</v>
      </c>
      <c r="AT96" s="38">
        <v>0</v>
      </c>
      <c r="AU96" s="38">
        <v>0</v>
      </c>
      <c r="AV96" s="38">
        <v>0</v>
      </c>
      <c r="AW96" s="38">
        <v>4064006</v>
      </c>
      <c r="AX96" s="38">
        <v>3906543</v>
      </c>
      <c r="AY96" s="38">
        <v>2910346</v>
      </c>
      <c r="AZ96" s="38">
        <v>198788</v>
      </c>
      <c r="BA96" s="38">
        <v>8</v>
      </c>
      <c r="BB96" s="38">
        <v>19541</v>
      </c>
      <c r="BC96" s="38">
        <v>19541</v>
      </c>
      <c r="BD96" s="38">
        <v>24.884</v>
      </c>
      <c r="BE96" s="38">
        <v>0</v>
      </c>
      <c r="BF96" s="38">
        <v>3337110</v>
      </c>
      <c r="BG96" s="38">
        <v>0</v>
      </c>
      <c r="BH96" s="38">
        <v>202.13200000000001</v>
      </c>
      <c r="BI96" s="38">
        <v>55586</v>
      </c>
      <c r="BJ96" s="38">
        <v>12</v>
      </c>
      <c r="BK96" s="38">
        <v>0</v>
      </c>
      <c r="BL96" s="38">
        <v>0</v>
      </c>
      <c r="BM96" s="38">
        <v>0</v>
      </c>
      <c r="BN96" s="38">
        <v>0</v>
      </c>
      <c r="BO96" s="38">
        <v>0</v>
      </c>
      <c r="BP96" s="38">
        <v>0</v>
      </c>
      <c r="BQ96" s="38">
        <v>5393</v>
      </c>
      <c r="BR96" s="38">
        <v>1</v>
      </c>
      <c r="BS96" s="38">
        <v>0</v>
      </c>
      <c r="BT96" s="38">
        <v>0</v>
      </c>
      <c r="BU96" s="38">
        <v>0</v>
      </c>
      <c r="BV96" s="38">
        <v>0</v>
      </c>
      <c r="BW96" s="38">
        <v>0</v>
      </c>
      <c r="BX96" s="38">
        <v>0</v>
      </c>
      <c r="BY96" s="38">
        <v>0</v>
      </c>
      <c r="BZ96" s="38">
        <v>0</v>
      </c>
      <c r="CA96" s="38">
        <v>0</v>
      </c>
      <c r="CB96" s="38">
        <v>0</v>
      </c>
      <c r="CC96" s="38">
        <v>0</v>
      </c>
      <c r="CD96" s="38">
        <v>0</v>
      </c>
      <c r="CE96" s="38">
        <v>0</v>
      </c>
      <c r="CF96" s="38">
        <v>0</v>
      </c>
      <c r="CG96" s="38">
        <v>0</v>
      </c>
      <c r="CH96" s="38">
        <v>101877</v>
      </c>
      <c r="CI96" s="38">
        <v>0</v>
      </c>
      <c r="CJ96" s="38">
        <v>4</v>
      </c>
      <c r="CK96" s="38">
        <v>0</v>
      </c>
      <c r="CL96" s="38">
        <v>0</v>
      </c>
      <c r="CN96" s="38">
        <v>0</v>
      </c>
      <c r="CO96" s="38">
        <v>1</v>
      </c>
      <c r="CP96" s="38">
        <v>0</v>
      </c>
      <c r="CQ96" s="38">
        <v>1.83</v>
      </c>
      <c r="CR96" s="38">
        <v>551.28200000000004</v>
      </c>
      <c r="CS96" s="38">
        <v>0</v>
      </c>
      <c r="CT96" s="38">
        <v>0</v>
      </c>
      <c r="CU96" s="38">
        <v>0</v>
      </c>
      <c r="CV96" s="38">
        <v>0</v>
      </c>
      <c r="CW96" s="38">
        <v>0</v>
      </c>
      <c r="CX96" s="38">
        <v>0</v>
      </c>
      <c r="CY96" s="38">
        <v>0</v>
      </c>
      <c r="CZ96" s="38">
        <v>0</v>
      </c>
      <c r="DA96" s="38">
        <v>1</v>
      </c>
      <c r="DB96" s="38">
        <v>3220473</v>
      </c>
      <c r="DC96" s="38">
        <v>0</v>
      </c>
      <c r="DD96" s="38">
        <v>0</v>
      </c>
      <c r="DE96" s="38">
        <v>0</v>
      </c>
      <c r="DF96" s="38">
        <v>0</v>
      </c>
      <c r="DG96" s="38">
        <v>0</v>
      </c>
      <c r="DH96" s="38">
        <v>0</v>
      </c>
      <c r="DI96" s="38">
        <v>0</v>
      </c>
      <c r="DK96" s="38">
        <v>5393</v>
      </c>
      <c r="DL96" s="38">
        <v>0</v>
      </c>
      <c r="DM96" s="38">
        <v>186339</v>
      </c>
      <c r="DN96" s="38">
        <v>0</v>
      </c>
      <c r="DO96" s="38">
        <v>0</v>
      </c>
      <c r="DP96" s="38">
        <v>0</v>
      </c>
      <c r="DQ96" s="38">
        <v>0</v>
      </c>
      <c r="DR96" s="38">
        <v>0</v>
      </c>
      <c r="DS96" s="38">
        <v>0</v>
      </c>
      <c r="DT96" s="38">
        <v>0</v>
      </c>
      <c r="DU96" s="38">
        <v>0</v>
      </c>
      <c r="DV96" s="38">
        <v>0</v>
      </c>
      <c r="DW96" s="38">
        <v>0</v>
      </c>
      <c r="DX96" s="38">
        <v>0</v>
      </c>
      <c r="DY96" s="38">
        <v>0</v>
      </c>
      <c r="DZ96" s="38">
        <v>0</v>
      </c>
      <c r="EA96" s="38">
        <v>0</v>
      </c>
      <c r="EB96" s="38">
        <v>0</v>
      </c>
      <c r="EC96" s="38">
        <v>10.188000000000001</v>
      </c>
      <c r="ED96" s="38">
        <v>73337</v>
      </c>
      <c r="EE96" s="38">
        <v>0</v>
      </c>
      <c r="EF96" s="38">
        <v>0</v>
      </c>
      <c r="EG96" s="38">
        <v>0</v>
      </c>
      <c r="EH96" s="38">
        <v>113002</v>
      </c>
      <c r="EI96" s="38">
        <v>0</v>
      </c>
      <c r="EJ96" s="38">
        <v>0</v>
      </c>
      <c r="EK96" s="38">
        <v>5.2809999999999997</v>
      </c>
      <c r="EL96" s="38">
        <v>0</v>
      </c>
      <c r="EM96" s="38">
        <v>0</v>
      </c>
      <c r="EN96" s="38">
        <v>0.28499999999999998</v>
      </c>
      <c r="EO96" s="38">
        <v>0</v>
      </c>
      <c r="EP96" s="38">
        <v>0</v>
      </c>
      <c r="EQ96" s="38">
        <v>5.5659999999999998</v>
      </c>
      <c r="ER96" s="38">
        <v>0</v>
      </c>
      <c r="ES96" s="38">
        <v>17.268000000000001</v>
      </c>
      <c r="ET96" s="38">
        <v>4458</v>
      </c>
      <c r="EU96" s="38">
        <v>198788</v>
      </c>
      <c r="EV96" s="38">
        <v>0</v>
      </c>
      <c r="EW96" s="38">
        <v>0</v>
      </c>
      <c r="EX96" s="38">
        <v>0</v>
      </c>
      <c r="EZ96" s="38">
        <v>3285600</v>
      </c>
      <c r="FA96" s="38">
        <v>0</v>
      </c>
      <c r="FB96" s="38">
        <v>3484388</v>
      </c>
      <c r="FC96" s="38">
        <v>0.97325799999999996</v>
      </c>
      <c r="FD96" s="38">
        <v>0</v>
      </c>
      <c r="FE96" s="38">
        <v>505465</v>
      </c>
      <c r="FF96" s="38">
        <v>115478</v>
      </c>
      <c r="FG96" s="38">
        <v>6.0937999999999999E-2</v>
      </c>
      <c r="FH96" s="38">
        <v>5.5286000000000002E-2</v>
      </c>
      <c r="FI96" s="38">
        <v>0</v>
      </c>
      <c r="FJ96" s="38">
        <v>0</v>
      </c>
      <c r="FK96" s="38">
        <v>653.75</v>
      </c>
      <c r="FL96" s="38">
        <v>4207208</v>
      </c>
      <c r="FM96" s="38">
        <v>0</v>
      </c>
      <c r="FN96" s="38">
        <v>0</v>
      </c>
      <c r="FO96" s="38">
        <v>0</v>
      </c>
      <c r="FP96" s="38">
        <v>0</v>
      </c>
      <c r="FQ96" s="38">
        <v>0</v>
      </c>
      <c r="FR96" s="38">
        <v>0</v>
      </c>
      <c r="FS96" s="38">
        <v>0</v>
      </c>
      <c r="FT96" s="38">
        <v>0</v>
      </c>
      <c r="FU96" s="38">
        <v>0</v>
      </c>
      <c r="FV96" s="38">
        <v>0</v>
      </c>
      <c r="FW96" s="38">
        <v>0</v>
      </c>
      <c r="FX96" s="38">
        <v>0</v>
      </c>
      <c r="FY96" s="38">
        <v>0</v>
      </c>
      <c r="FZ96" s="38">
        <v>0</v>
      </c>
      <c r="GA96" s="38">
        <v>0</v>
      </c>
      <c r="GB96" s="38">
        <v>0</v>
      </c>
      <c r="GC96" s="38">
        <v>0</v>
      </c>
      <c r="GD96" s="38">
        <v>0</v>
      </c>
      <c r="GF96" s="38">
        <v>0</v>
      </c>
      <c r="GG96" s="38">
        <v>0</v>
      </c>
      <c r="GH96" s="38">
        <v>0</v>
      </c>
      <c r="GI96" s="38">
        <v>0</v>
      </c>
      <c r="GJ96" s="38">
        <v>0</v>
      </c>
      <c r="GK96" s="38">
        <v>5169</v>
      </c>
      <c r="GL96" s="38">
        <v>10852</v>
      </c>
      <c r="GM96" s="38">
        <v>0</v>
      </c>
      <c r="GN96" s="38">
        <v>0</v>
      </c>
      <c r="GO96" s="38">
        <v>0</v>
      </c>
      <c r="GP96" s="38">
        <v>4105331</v>
      </c>
      <c r="GQ96" s="38">
        <v>4105331</v>
      </c>
      <c r="GR96" s="38">
        <v>0</v>
      </c>
      <c r="GS96" s="38">
        <v>0</v>
      </c>
      <c r="GT96" s="38">
        <v>0</v>
      </c>
      <c r="HB96" s="38">
        <v>261892303</v>
      </c>
      <c r="HC96" s="38">
        <v>5.0736000000000003E-2</v>
      </c>
      <c r="HD96" s="38">
        <v>97419</v>
      </c>
      <c r="HE96" s="38">
        <v>0</v>
      </c>
      <c r="HF96" s="38">
        <v>0</v>
      </c>
      <c r="HG96" s="38">
        <v>0</v>
      </c>
      <c r="HH96" s="38">
        <v>0</v>
      </c>
      <c r="HI96" s="38">
        <v>0</v>
      </c>
      <c r="HJ96" s="38">
        <v>0</v>
      </c>
      <c r="HK96" s="38">
        <v>0</v>
      </c>
      <c r="HL96" s="38">
        <v>0</v>
      </c>
      <c r="HM96" s="38">
        <v>0</v>
      </c>
      <c r="HN96" s="38">
        <v>0</v>
      </c>
      <c r="HO96" s="38">
        <v>0</v>
      </c>
      <c r="HP96" s="38">
        <v>0</v>
      </c>
      <c r="HQ96" s="38">
        <v>0</v>
      </c>
      <c r="HR96" s="38">
        <v>0</v>
      </c>
      <c r="HS96" s="38">
        <v>0</v>
      </c>
      <c r="HT96" s="38">
        <v>0</v>
      </c>
      <c r="HU96" s="38">
        <v>0</v>
      </c>
      <c r="HV96" s="38">
        <v>0</v>
      </c>
      <c r="HW96" s="38">
        <v>0</v>
      </c>
      <c r="HX96" s="38">
        <v>0</v>
      </c>
      <c r="HY96" s="38">
        <v>0</v>
      </c>
      <c r="HZ96" s="38">
        <v>0</v>
      </c>
      <c r="IA96" s="38">
        <v>0</v>
      </c>
      <c r="IB96" s="38">
        <v>0</v>
      </c>
      <c r="IC96" s="38">
        <v>0</v>
      </c>
      <c r="ID96" s="38">
        <v>0</v>
      </c>
      <c r="IE96" s="38">
        <v>0</v>
      </c>
      <c r="IF96" s="38">
        <v>0</v>
      </c>
      <c r="IG96" s="38">
        <v>0</v>
      </c>
      <c r="IH96" s="38">
        <v>7</v>
      </c>
      <c r="II96" s="38">
        <v>0</v>
      </c>
      <c r="IJ96" s="38">
        <v>0</v>
      </c>
      <c r="IK96" s="38">
        <v>0</v>
      </c>
      <c r="IL96" s="38">
        <v>0</v>
      </c>
      <c r="IM96" s="38">
        <v>0</v>
      </c>
      <c r="IN96" s="38">
        <v>0</v>
      </c>
      <c r="IO96" s="38">
        <v>0</v>
      </c>
      <c r="IP96" s="38">
        <v>0</v>
      </c>
      <c r="IQ96" s="38">
        <v>0</v>
      </c>
      <c r="IR96" s="38">
        <v>0</v>
      </c>
      <c r="IS96" s="38">
        <v>0</v>
      </c>
      <c r="IT96" s="38">
        <v>0</v>
      </c>
      <c r="IU96" s="38">
        <v>0</v>
      </c>
      <c r="IV96" s="38">
        <v>0</v>
      </c>
      <c r="IW96" s="38">
        <v>0</v>
      </c>
      <c r="IX96" s="38">
        <v>0</v>
      </c>
      <c r="IY96" s="38">
        <v>0</v>
      </c>
      <c r="IZ96" s="38">
        <v>0</v>
      </c>
      <c r="JA96" s="38">
        <v>0</v>
      </c>
    </row>
    <row r="97" spans="1:261" x14ac:dyDescent="0.2">
      <c r="A97" s="38">
        <v>57810</v>
      </c>
      <c r="B97" s="38">
        <v>27549</v>
      </c>
      <c r="C97" s="38">
        <v>35</v>
      </c>
      <c r="D97" s="38">
        <v>2020</v>
      </c>
      <c r="E97" s="38">
        <v>5393</v>
      </c>
      <c r="F97" s="38">
        <v>0</v>
      </c>
      <c r="G97" s="38">
        <v>360.18</v>
      </c>
      <c r="H97" s="38">
        <v>352.94799999999998</v>
      </c>
      <c r="I97" s="38">
        <v>352.94799999999998</v>
      </c>
      <c r="J97" s="38">
        <v>360.18</v>
      </c>
      <c r="K97" s="38">
        <v>0</v>
      </c>
      <c r="L97" s="38">
        <v>6544</v>
      </c>
      <c r="M97" s="38">
        <v>0</v>
      </c>
      <c r="N97" s="38">
        <v>0</v>
      </c>
      <c r="P97" s="38">
        <v>383.33300000000003</v>
      </c>
      <c r="Q97" s="38">
        <v>0</v>
      </c>
      <c r="R97" s="38">
        <v>99363</v>
      </c>
      <c r="S97" s="38">
        <v>259.20699999999999</v>
      </c>
      <c r="U97" s="38">
        <v>64406</v>
      </c>
      <c r="V97" s="38">
        <v>42.457999999999998</v>
      </c>
      <c r="W97" s="38">
        <v>27785</v>
      </c>
      <c r="X97" s="38">
        <v>27785</v>
      </c>
      <c r="Z97" s="38">
        <v>0</v>
      </c>
      <c r="AA97" s="38">
        <v>1</v>
      </c>
      <c r="AB97" s="38">
        <v>1</v>
      </c>
      <c r="AC97" s="38">
        <v>0</v>
      </c>
      <c r="AD97" s="38" t="s">
        <v>303</v>
      </c>
      <c r="AE97" s="38">
        <v>0</v>
      </c>
      <c r="AH97" s="38">
        <v>0</v>
      </c>
      <c r="AI97" s="38">
        <v>0</v>
      </c>
      <c r="AJ97" s="38">
        <v>5105</v>
      </c>
      <c r="AK97" s="38">
        <v>1</v>
      </c>
      <c r="AL97" s="38" t="s">
        <v>21</v>
      </c>
      <c r="AM97" s="38">
        <v>0</v>
      </c>
      <c r="AN97" s="38">
        <v>0</v>
      </c>
      <c r="AO97" s="38">
        <v>0</v>
      </c>
      <c r="AP97" s="38">
        <v>0</v>
      </c>
      <c r="AQ97" s="38">
        <v>0</v>
      </c>
      <c r="AR97" s="38">
        <v>0</v>
      </c>
      <c r="AS97" s="38">
        <v>0</v>
      </c>
      <c r="AT97" s="38">
        <v>0</v>
      </c>
      <c r="AU97" s="38">
        <v>0</v>
      </c>
      <c r="AV97" s="38">
        <v>0</v>
      </c>
      <c r="AW97" s="38">
        <v>3681532</v>
      </c>
      <c r="AX97" s="38">
        <v>3611030</v>
      </c>
      <c r="AY97" s="38">
        <v>2658305</v>
      </c>
      <c r="AZ97" s="38">
        <v>99363</v>
      </c>
      <c r="BA97" s="38">
        <v>0</v>
      </c>
      <c r="BB97" s="38">
        <v>0</v>
      </c>
      <c r="BC97" s="38">
        <v>0</v>
      </c>
      <c r="BD97" s="38">
        <v>0</v>
      </c>
      <c r="BE97" s="38">
        <v>0</v>
      </c>
      <c r="BF97" s="38">
        <v>3057474</v>
      </c>
      <c r="BG97" s="38">
        <v>0</v>
      </c>
      <c r="BH97" s="38">
        <v>0</v>
      </c>
      <c r="BI97" s="38">
        <v>0</v>
      </c>
      <c r="BJ97" s="38">
        <v>12</v>
      </c>
      <c r="BK97" s="38">
        <v>0</v>
      </c>
      <c r="BL97" s="38">
        <v>0</v>
      </c>
      <c r="BM97" s="38">
        <v>0</v>
      </c>
      <c r="BN97" s="38">
        <v>0</v>
      </c>
      <c r="BO97" s="38">
        <v>0</v>
      </c>
      <c r="BP97" s="38">
        <v>0</v>
      </c>
      <c r="BQ97" s="38">
        <v>5393</v>
      </c>
      <c r="BR97" s="38">
        <v>1</v>
      </c>
      <c r="BS97" s="38">
        <v>0</v>
      </c>
      <c r="BT97" s="38">
        <v>0</v>
      </c>
      <c r="BU97" s="38">
        <v>0</v>
      </c>
      <c r="BV97" s="38">
        <v>0</v>
      </c>
      <c r="BW97" s="38">
        <v>0</v>
      </c>
      <c r="BX97" s="38">
        <v>0</v>
      </c>
      <c r="BY97" s="38">
        <v>0</v>
      </c>
      <c r="BZ97" s="38">
        <v>0</v>
      </c>
      <c r="CA97" s="38">
        <v>0</v>
      </c>
      <c r="CB97" s="38">
        <v>0</v>
      </c>
      <c r="CC97" s="38">
        <v>0</v>
      </c>
      <c r="CD97" s="38">
        <v>0</v>
      </c>
      <c r="CE97" s="38">
        <v>0</v>
      </c>
      <c r="CF97" s="38">
        <v>0</v>
      </c>
      <c r="CG97" s="38">
        <v>0</v>
      </c>
      <c r="CH97" s="38">
        <v>70502</v>
      </c>
      <c r="CI97" s="38">
        <v>0</v>
      </c>
      <c r="CJ97" s="38">
        <v>4</v>
      </c>
      <c r="CK97" s="38">
        <v>0</v>
      </c>
      <c r="CL97" s="38">
        <v>0</v>
      </c>
      <c r="CN97" s="38">
        <v>0</v>
      </c>
      <c r="CO97" s="38">
        <v>1</v>
      </c>
      <c r="CP97" s="38">
        <v>0</v>
      </c>
      <c r="CQ97" s="38">
        <v>0</v>
      </c>
      <c r="CR97" s="38">
        <v>380.05500000000001</v>
      </c>
      <c r="CS97" s="38">
        <v>0</v>
      </c>
      <c r="CT97" s="38">
        <v>0</v>
      </c>
      <c r="CU97" s="38">
        <v>0</v>
      </c>
      <c r="CV97" s="38">
        <v>0</v>
      </c>
      <c r="CW97" s="38">
        <v>0</v>
      </c>
      <c r="CX97" s="38">
        <v>0</v>
      </c>
      <c r="CY97" s="38">
        <v>0</v>
      </c>
      <c r="CZ97" s="38">
        <v>0</v>
      </c>
      <c r="DA97" s="38">
        <v>1</v>
      </c>
      <c r="DB97" s="38">
        <v>2309692</v>
      </c>
      <c r="DC97" s="38">
        <v>0</v>
      </c>
      <c r="DD97" s="38">
        <v>0</v>
      </c>
      <c r="DE97" s="38">
        <v>628446</v>
      </c>
      <c r="DF97" s="38">
        <v>628446</v>
      </c>
      <c r="DG97" s="38">
        <v>480.17</v>
      </c>
      <c r="DH97" s="38">
        <v>0</v>
      </c>
      <c r="DI97" s="38">
        <v>0</v>
      </c>
      <c r="DK97" s="38">
        <v>5393</v>
      </c>
      <c r="DL97" s="38">
        <v>0</v>
      </c>
      <c r="DM97" s="38">
        <v>175559</v>
      </c>
      <c r="DN97" s="38">
        <v>0</v>
      </c>
      <c r="DO97" s="38">
        <v>0</v>
      </c>
      <c r="DP97" s="38">
        <v>0</v>
      </c>
      <c r="DQ97" s="38">
        <v>0</v>
      </c>
      <c r="DR97" s="38">
        <v>0</v>
      </c>
      <c r="DS97" s="38">
        <v>0</v>
      </c>
      <c r="DT97" s="38">
        <v>0</v>
      </c>
      <c r="DU97" s="38">
        <v>0</v>
      </c>
      <c r="DV97" s="38">
        <v>0</v>
      </c>
      <c r="DW97" s="38">
        <v>0</v>
      </c>
      <c r="DX97" s="38">
        <v>0</v>
      </c>
      <c r="DY97" s="38">
        <v>0</v>
      </c>
      <c r="DZ97" s="38">
        <v>0</v>
      </c>
      <c r="EA97" s="38">
        <v>0</v>
      </c>
      <c r="EB97" s="38">
        <v>0</v>
      </c>
      <c r="EC97" s="38">
        <v>3.7850000000000001</v>
      </c>
      <c r="ED97" s="38">
        <v>27246</v>
      </c>
      <c r="EE97" s="38">
        <v>0</v>
      </c>
      <c r="EF97" s="38">
        <v>0</v>
      </c>
      <c r="EG97" s="38">
        <v>0</v>
      </c>
      <c r="EH97" s="38">
        <v>148313</v>
      </c>
      <c r="EI97" s="38">
        <v>0</v>
      </c>
      <c r="EJ97" s="38">
        <v>0</v>
      </c>
      <c r="EK97" s="38">
        <v>2.3370000000000002</v>
      </c>
      <c r="EL97" s="38">
        <v>0</v>
      </c>
      <c r="EM97" s="38">
        <v>4.4109999999999996</v>
      </c>
      <c r="EN97" s="38">
        <v>0.48399999999999999</v>
      </c>
      <c r="EO97" s="38">
        <v>0</v>
      </c>
      <c r="EP97" s="38">
        <v>0</v>
      </c>
      <c r="EQ97" s="38">
        <v>7.2320000000000002</v>
      </c>
      <c r="ER97" s="38">
        <v>0</v>
      </c>
      <c r="ES97" s="38">
        <v>22.664000000000001</v>
      </c>
      <c r="ET97" s="38">
        <v>0</v>
      </c>
      <c r="EU97" s="38">
        <v>99363</v>
      </c>
      <c r="EV97" s="38">
        <v>0</v>
      </c>
      <c r="EW97" s="38">
        <v>0</v>
      </c>
      <c r="EX97" s="38">
        <v>0</v>
      </c>
      <c r="EZ97" s="38">
        <v>3042119</v>
      </c>
      <c r="FA97" s="38">
        <v>0</v>
      </c>
      <c r="FB97" s="38">
        <v>3141482</v>
      </c>
      <c r="FC97" s="38">
        <v>0.97325799999999996</v>
      </c>
      <c r="FD97" s="38">
        <v>0</v>
      </c>
      <c r="FE97" s="38">
        <v>463109</v>
      </c>
      <c r="FF97" s="38">
        <v>105802</v>
      </c>
      <c r="FG97" s="38">
        <v>6.0937999999999999E-2</v>
      </c>
      <c r="FH97" s="38">
        <v>5.5286000000000002E-2</v>
      </c>
      <c r="FI97" s="38">
        <v>0</v>
      </c>
      <c r="FJ97" s="38">
        <v>0</v>
      </c>
      <c r="FK97" s="38">
        <v>598.96900000000005</v>
      </c>
      <c r="FL97" s="38">
        <v>3780895</v>
      </c>
      <c r="FM97" s="38">
        <v>0</v>
      </c>
      <c r="FN97" s="38">
        <v>0</v>
      </c>
      <c r="FO97" s="38">
        <v>0</v>
      </c>
      <c r="FP97" s="38">
        <v>0</v>
      </c>
      <c r="FQ97" s="38">
        <v>0</v>
      </c>
      <c r="FR97" s="38">
        <v>0</v>
      </c>
      <c r="FS97" s="38">
        <v>0</v>
      </c>
      <c r="FT97" s="38">
        <v>0</v>
      </c>
      <c r="FU97" s="38">
        <v>0</v>
      </c>
      <c r="FV97" s="38">
        <v>0</v>
      </c>
      <c r="FW97" s="38">
        <v>0</v>
      </c>
      <c r="FX97" s="38">
        <v>0</v>
      </c>
      <c r="FY97" s="38">
        <v>0</v>
      </c>
      <c r="FZ97" s="38">
        <v>0</v>
      </c>
      <c r="GA97" s="38">
        <v>0</v>
      </c>
      <c r="GB97" s="38">
        <v>0</v>
      </c>
      <c r="GC97" s="38">
        <v>0</v>
      </c>
      <c r="GD97" s="38">
        <v>0</v>
      </c>
      <c r="GF97" s="38">
        <v>0</v>
      </c>
      <c r="GG97" s="38">
        <v>0</v>
      </c>
      <c r="GH97" s="38">
        <v>0</v>
      </c>
      <c r="GI97" s="38">
        <v>0</v>
      </c>
      <c r="GJ97" s="38">
        <v>0</v>
      </c>
      <c r="GK97" s="38">
        <v>5204</v>
      </c>
      <c r="GL97" s="38">
        <v>14307</v>
      </c>
      <c r="GM97" s="38">
        <v>0</v>
      </c>
      <c r="GN97" s="38">
        <v>0</v>
      </c>
      <c r="GO97" s="38">
        <v>0</v>
      </c>
      <c r="GP97" s="38">
        <v>3710393</v>
      </c>
      <c r="GQ97" s="38">
        <v>3710393</v>
      </c>
      <c r="GR97" s="38">
        <v>0</v>
      </c>
      <c r="GS97" s="38">
        <v>0</v>
      </c>
      <c r="GT97" s="38">
        <v>0</v>
      </c>
      <c r="HB97" s="38">
        <v>261892303</v>
      </c>
      <c r="HC97" s="38">
        <v>5.0736000000000003E-2</v>
      </c>
      <c r="HD97" s="38">
        <v>70502</v>
      </c>
      <c r="HE97" s="38">
        <v>0</v>
      </c>
      <c r="HF97" s="38">
        <v>0</v>
      </c>
      <c r="HG97" s="38">
        <v>0</v>
      </c>
      <c r="HH97" s="38">
        <v>0</v>
      </c>
      <c r="HI97" s="38">
        <v>0</v>
      </c>
      <c r="HJ97" s="38">
        <v>0</v>
      </c>
      <c r="HK97" s="38">
        <v>0</v>
      </c>
      <c r="HL97" s="38">
        <v>0</v>
      </c>
      <c r="HM97" s="38">
        <v>0</v>
      </c>
      <c r="HN97" s="38">
        <v>0</v>
      </c>
      <c r="HO97" s="38">
        <v>0</v>
      </c>
      <c r="HP97" s="38">
        <v>0</v>
      </c>
      <c r="HQ97" s="38">
        <v>0</v>
      </c>
      <c r="HR97" s="38">
        <v>0</v>
      </c>
      <c r="HS97" s="38">
        <v>0</v>
      </c>
      <c r="HT97" s="38">
        <v>0</v>
      </c>
      <c r="HU97" s="38">
        <v>0</v>
      </c>
      <c r="HV97" s="38">
        <v>0</v>
      </c>
      <c r="HW97" s="38">
        <v>0</v>
      </c>
      <c r="HX97" s="38">
        <v>0</v>
      </c>
      <c r="HY97" s="38">
        <v>0</v>
      </c>
      <c r="HZ97" s="38">
        <v>0</v>
      </c>
      <c r="IA97" s="38">
        <v>0</v>
      </c>
      <c r="IB97" s="38">
        <v>0</v>
      </c>
      <c r="IC97" s="38">
        <v>0</v>
      </c>
      <c r="ID97" s="38">
        <v>0</v>
      </c>
      <c r="IE97" s="38">
        <v>0</v>
      </c>
      <c r="IF97" s="38">
        <v>0</v>
      </c>
      <c r="IG97" s="38">
        <v>0</v>
      </c>
      <c r="IH97" s="38">
        <v>147</v>
      </c>
      <c r="II97" s="38">
        <v>0</v>
      </c>
      <c r="IJ97" s="38">
        <v>0</v>
      </c>
      <c r="IK97" s="38">
        <v>0</v>
      </c>
      <c r="IL97" s="38">
        <v>0</v>
      </c>
      <c r="IM97" s="38">
        <v>0</v>
      </c>
      <c r="IN97" s="38">
        <v>0</v>
      </c>
      <c r="IO97" s="38">
        <v>0</v>
      </c>
      <c r="IP97" s="38">
        <v>0</v>
      </c>
      <c r="IQ97" s="38">
        <v>0</v>
      </c>
      <c r="IR97" s="38">
        <v>0</v>
      </c>
      <c r="IS97" s="38">
        <v>0</v>
      </c>
      <c r="IT97" s="38">
        <v>0</v>
      </c>
      <c r="IU97" s="38">
        <v>0</v>
      </c>
      <c r="IV97" s="38">
        <v>0</v>
      </c>
      <c r="IW97" s="38">
        <v>0</v>
      </c>
      <c r="IX97" s="38">
        <v>0</v>
      </c>
      <c r="IY97" s="38">
        <v>0</v>
      </c>
      <c r="IZ97" s="38">
        <v>0</v>
      </c>
      <c r="JA97" s="38">
        <v>0</v>
      </c>
    </row>
    <row r="98" spans="1:261" x14ac:dyDescent="0.2">
      <c r="A98" s="38">
        <v>71810</v>
      </c>
      <c r="B98" s="38">
        <v>27549</v>
      </c>
      <c r="C98" s="38">
        <v>35</v>
      </c>
      <c r="D98" s="38">
        <v>2020</v>
      </c>
      <c r="E98" s="38">
        <v>5393</v>
      </c>
      <c r="F98" s="38">
        <v>0</v>
      </c>
      <c r="G98" s="38">
        <v>206.51</v>
      </c>
      <c r="H98" s="38">
        <v>205.405</v>
      </c>
      <c r="I98" s="38">
        <v>205.405</v>
      </c>
      <c r="J98" s="38">
        <v>206.51</v>
      </c>
      <c r="K98" s="38">
        <v>0</v>
      </c>
      <c r="L98" s="38">
        <v>6544</v>
      </c>
      <c r="M98" s="38">
        <v>0</v>
      </c>
      <c r="N98" s="38">
        <v>0</v>
      </c>
      <c r="P98" s="38">
        <v>197.77</v>
      </c>
      <c r="Q98" s="38">
        <v>0</v>
      </c>
      <c r="R98" s="38">
        <v>51263</v>
      </c>
      <c r="S98" s="38">
        <v>259.20699999999999</v>
      </c>
      <c r="U98" s="38">
        <v>33229</v>
      </c>
      <c r="V98" s="38">
        <v>76.665000000000006</v>
      </c>
      <c r="W98" s="38">
        <v>50170</v>
      </c>
      <c r="X98" s="38">
        <v>50170</v>
      </c>
      <c r="Z98" s="38">
        <v>0</v>
      </c>
      <c r="AA98" s="38">
        <v>1</v>
      </c>
      <c r="AB98" s="38">
        <v>1</v>
      </c>
      <c r="AC98" s="38">
        <v>0</v>
      </c>
      <c r="AD98" s="38" t="s">
        <v>303</v>
      </c>
      <c r="AE98" s="38">
        <v>0</v>
      </c>
      <c r="AH98" s="38">
        <v>0</v>
      </c>
      <c r="AI98" s="38">
        <v>0</v>
      </c>
      <c r="AJ98" s="38">
        <v>5105</v>
      </c>
      <c r="AK98" s="38">
        <v>1</v>
      </c>
      <c r="AL98" s="38" t="s">
        <v>329</v>
      </c>
      <c r="AM98" s="38">
        <v>0</v>
      </c>
      <c r="AN98" s="38">
        <v>0</v>
      </c>
      <c r="AO98" s="38">
        <v>0</v>
      </c>
      <c r="AP98" s="38">
        <v>0</v>
      </c>
      <c r="AQ98" s="38">
        <v>0</v>
      </c>
      <c r="AR98" s="38">
        <v>0</v>
      </c>
      <c r="AS98" s="38">
        <v>0</v>
      </c>
      <c r="AT98" s="38">
        <v>0</v>
      </c>
      <c r="AU98" s="38">
        <v>0</v>
      </c>
      <c r="AV98" s="38">
        <v>0</v>
      </c>
      <c r="AW98" s="38">
        <v>2116184</v>
      </c>
      <c r="AX98" s="38">
        <v>2075761</v>
      </c>
      <c r="AY98" s="38">
        <v>1464891</v>
      </c>
      <c r="AZ98" s="38">
        <v>51263</v>
      </c>
      <c r="BA98" s="38">
        <v>0</v>
      </c>
      <c r="BB98" s="38">
        <v>1702</v>
      </c>
      <c r="BC98" s="38">
        <v>1702</v>
      </c>
      <c r="BD98" s="38">
        <v>2.1669999999999998</v>
      </c>
      <c r="BE98" s="38">
        <v>0</v>
      </c>
      <c r="BF98" s="38">
        <v>1745873</v>
      </c>
      <c r="BG98" s="38">
        <v>0</v>
      </c>
      <c r="BH98" s="38">
        <v>0</v>
      </c>
      <c r="BI98" s="38">
        <v>0</v>
      </c>
      <c r="BJ98" s="38">
        <v>12</v>
      </c>
      <c r="BK98" s="38">
        <v>0</v>
      </c>
      <c r="BL98" s="38">
        <v>0</v>
      </c>
      <c r="BM98" s="38">
        <v>0</v>
      </c>
      <c r="BN98" s="38">
        <v>0</v>
      </c>
      <c r="BO98" s="38">
        <v>0</v>
      </c>
      <c r="BP98" s="38">
        <v>0</v>
      </c>
      <c r="BQ98" s="38">
        <v>5393</v>
      </c>
      <c r="BR98" s="38">
        <v>1</v>
      </c>
      <c r="BS98" s="38">
        <v>0</v>
      </c>
      <c r="BT98" s="38">
        <v>0</v>
      </c>
      <c r="BU98" s="38">
        <v>0</v>
      </c>
      <c r="BV98" s="38">
        <v>0</v>
      </c>
      <c r="BW98" s="38">
        <v>0</v>
      </c>
      <c r="BX98" s="38">
        <v>0</v>
      </c>
      <c r="BY98" s="38">
        <v>0</v>
      </c>
      <c r="BZ98" s="38">
        <v>0</v>
      </c>
      <c r="CA98" s="38">
        <v>0</v>
      </c>
      <c r="CB98" s="38">
        <v>0</v>
      </c>
      <c r="CC98" s="38">
        <v>0</v>
      </c>
      <c r="CD98" s="38">
        <v>0</v>
      </c>
      <c r="CE98" s="38">
        <v>0</v>
      </c>
      <c r="CF98" s="38">
        <v>0</v>
      </c>
      <c r="CG98" s="38">
        <v>0</v>
      </c>
      <c r="CH98" s="38">
        <v>40423</v>
      </c>
      <c r="CI98" s="38">
        <v>0</v>
      </c>
      <c r="CJ98" s="38">
        <v>4</v>
      </c>
      <c r="CK98" s="38">
        <v>0</v>
      </c>
      <c r="CL98" s="38">
        <v>0</v>
      </c>
      <c r="CN98" s="38">
        <v>0</v>
      </c>
      <c r="CO98" s="38">
        <v>1</v>
      </c>
      <c r="CP98" s="38">
        <v>0</v>
      </c>
      <c r="CQ98" s="38">
        <v>0</v>
      </c>
      <c r="CR98" s="38">
        <v>197.155</v>
      </c>
      <c r="CS98" s="38">
        <v>0</v>
      </c>
      <c r="CT98" s="38">
        <v>0</v>
      </c>
      <c r="CU98" s="38">
        <v>0</v>
      </c>
      <c r="CV98" s="38">
        <v>0</v>
      </c>
      <c r="CW98" s="38">
        <v>0</v>
      </c>
      <c r="CX98" s="38">
        <v>0</v>
      </c>
      <c r="CY98" s="38">
        <v>0</v>
      </c>
      <c r="CZ98" s="38">
        <v>0</v>
      </c>
      <c r="DA98" s="38">
        <v>1</v>
      </c>
      <c r="DB98" s="38">
        <v>1344170</v>
      </c>
      <c r="DC98" s="38">
        <v>0</v>
      </c>
      <c r="DD98" s="38">
        <v>0</v>
      </c>
      <c r="DE98" s="38">
        <v>275070</v>
      </c>
      <c r="DF98" s="38">
        <v>275070</v>
      </c>
      <c r="DG98" s="38">
        <v>210.17</v>
      </c>
      <c r="DH98" s="38">
        <v>0</v>
      </c>
      <c r="DI98" s="38">
        <v>0</v>
      </c>
      <c r="DK98" s="38">
        <v>5393</v>
      </c>
      <c r="DL98" s="38">
        <v>0</v>
      </c>
      <c r="DM98" s="38">
        <v>122731</v>
      </c>
      <c r="DN98" s="38">
        <v>0</v>
      </c>
      <c r="DO98" s="38">
        <v>0</v>
      </c>
      <c r="DP98" s="38">
        <v>0</v>
      </c>
      <c r="DQ98" s="38">
        <v>0</v>
      </c>
      <c r="DR98" s="38">
        <v>0</v>
      </c>
      <c r="DS98" s="38">
        <v>0</v>
      </c>
      <c r="DT98" s="38">
        <v>0</v>
      </c>
      <c r="DU98" s="38">
        <v>0</v>
      </c>
      <c r="DV98" s="38">
        <v>0</v>
      </c>
      <c r="DW98" s="38">
        <v>0</v>
      </c>
      <c r="DX98" s="38">
        <v>0</v>
      </c>
      <c r="DY98" s="38">
        <v>0</v>
      </c>
      <c r="DZ98" s="38">
        <v>0</v>
      </c>
      <c r="EA98" s="38">
        <v>0</v>
      </c>
      <c r="EB98" s="38">
        <v>0</v>
      </c>
      <c r="EC98" s="38">
        <v>13.487</v>
      </c>
      <c r="ED98" s="38">
        <v>97085</v>
      </c>
      <c r="EE98" s="38">
        <v>0</v>
      </c>
      <c r="EF98" s="38">
        <v>0</v>
      </c>
      <c r="EG98" s="38">
        <v>0</v>
      </c>
      <c r="EH98" s="38">
        <v>25646</v>
      </c>
      <c r="EI98" s="38">
        <v>0</v>
      </c>
      <c r="EJ98" s="38">
        <v>0</v>
      </c>
      <c r="EK98" s="38">
        <v>0</v>
      </c>
      <c r="EL98" s="38">
        <v>0</v>
      </c>
      <c r="EM98" s="38">
        <v>0.80300000000000005</v>
      </c>
      <c r="EN98" s="38">
        <v>0.30199999999999999</v>
      </c>
      <c r="EO98" s="38">
        <v>0</v>
      </c>
      <c r="EP98" s="38">
        <v>0</v>
      </c>
      <c r="EQ98" s="38">
        <v>1.105</v>
      </c>
      <c r="ER98" s="38">
        <v>0</v>
      </c>
      <c r="ES98" s="38">
        <v>3.919</v>
      </c>
      <c r="ET98" s="38">
        <v>0</v>
      </c>
      <c r="EU98" s="38">
        <v>51263</v>
      </c>
      <c r="EV98" s="38">
        <v>0</v>
      </c>
      <c r="EW98" s="38">
        <v>0</v>
      </c>
      <c r="EX98" s="38">
        <v>0</v>
      </c>
      <c r="EZ98" s="38">
        <v>1750902</v>
      </c>
      <c r="FA98" s="38">
        <v>0</v>
      </c>
      <c r="FB98" s="38">
        <v>1802165</v>
      </c>
      <c r="FC98" s="38">
        <v>0.97325799999999996</v>
      </c>
      <c r="FD98" s="38">
        <v>0</v>
      </c>
      <c r="FE98" s="38">
        <v>264444</v>
      </c>
      <c r="FF98" s="38">
        <v>60415</v>
      </c>
      <c r="FG98" s="38">
        <v>6.0937999999999999E-2</v>
      </c>
      <c r="FH98" s="38">
        <v>5.5286000000000002E-2</v>
      </c>
      <c r="FI98" s="38">
        <v>0</v>
      </c>
      <c r="FJ98" s="38">
        <v>0</v>
      </c>
      <c r="FK98" s="38">
        <v>342.02199999999999</v>
      </c>
      <c r="FL98" s="38">
        <v>2167447</v>
      </c>
      <c r="FM98" s="38">
        <v>0</v>
      </c>
      <c r="FN98" s="38">
        <v>0</v>
      </c>
      <c r="FO98" s="38">
        <v>8322</v>
      </c>
      <c r="FP98" s="38">
        <v>0</v>
      </c>
      <c r="FQ98" s="38">
        <v>8322</v>
      </c>
      <c r="FR98" s="38">
        <v>8322</v>
      </c>
      <c r="FS98" s="38">
        <v>0</v>
      </c>
      <c r="FT98" s="38">
        <v>0</v>
      </c>
      <c r="FU98" s="38">
        <v>0</v>
      </c>
      <c r="FV98" s="38">
        <v>0</v>
      </c>
      <c r="FW98" s="38">
        <v>0</v>
      </c>
      <c r="FX98" s="38">
        <v>0</v>
      </c>
      <c r="FY98" s="38">
        <v>0</v>
      </c>
      <c r="FZ98" s="38">
        <v>0</v>
      </c>
      <c r="GA98" s="38">
        <v>0</v>
      </c>
      <c r="GB98" s="38">
        <v>0</v>
      </c>
      <c r="GC98" s="38">
        <v>0</v>
      </c>
      <c r="GD98" s="38">
        <v>0</v>
      </c>
      <c r="GF98" s="38">
        <v>0</v>
      </c>
      <c r="GG98" s="38">
        <v>0</v>
      </c>
      <c r="GH98" s="38">
        <v>0</v>
      </c>
      <c r="GI98" s="38">
        <v>0</v>
      </c>
      <c r="GJ98" s="38">
        <v>0</v>
      </c>
      <c r="GK98" s="38">
        <v>0</v>
      </c>
      <c r="GL98" s="38">
        <v>0</v>
      </c>
      <c r="GM98" s="38">
        <v>0</v>
      </c>
      <c r="GN98" s="38">
        <v>0</v>
      </c>
      <c r="GO98" s="38">
        <v>0</v>
      </c>
      <c r="GP98" s="38">
        <v>2127024</v>
      </c>
      <c r="GQ98" s="38">
        <v>2127024</v>
      </c>
      <c r="GR98" s="38">
        <v>0</v>
      </c>
      <c r="GS98" s="38">
        <v>0</v>
      </c>
      <c r="GT98" s="38">
        <v>0</v>
      </c>
      <c r="HB98" s="38">
        <v>261892303</v>
      </c>
      <c r="HC98" s="38">
        <v>5.0736000000000003E-2</v>
      </c>
      <c r="HD98" s="38">
        <v>40423</v>
      </c>
      <c r="HE98" s="38">
        <v>0</v>
      </c>
      <c r="HF98" s="38">
        <v>0</v>
      </c>
      <c r="HG98" s="38">
        <v>0</v>
      </c>
      <c r="HH98" s="38">
        <v>0</v>
      </c>
      <c r="HI98" s="38">
        <v>0</v>
      </c>
      <c r="HJ98" s="38">
        <v>0</v>
      </c>
      <c r="HK98" s="38">
        <v>0</v>
      </c>
      <c r="HL98" s="38">
        <v>0</v>
      </c>
      <c r="HM98" s="38">
        <v>0</v>
      </c>
      <c r="HN98" s="38">
        <v>0</v>
      </c>
      <c r="HO98" s="38">
        <v>0</v>
      </c>
      <c r="HP98" s="38">
        <v>0</v>
      </c>
      <c r="HQ98" s="38">
        <v>0</v>
      </c>
      <c r="HR98" s="38">
        <v>0</v>
      </c>
      <c r="HS98" s="38">
        <v>0</v>
      </c>
      <c r="HT98" s="38">
        <v>0</v>
      </c>
      <c r="HU98" s="38">
        <v>0</v>
      </c>
      <c r="HV98" s="38">
        <v>0</v>
      </c>
      <c r="HW98" s="38">
        <v>0</v>
      </c>
      <c r="HX98" s="38">
        <v>0</v>
      </c>
      <c r="HY98" s="38">
        <v>0</v>
      </c>
      <c r="HZ98" s="38">
        <v>0</v>
      </c>
      <c r="IA98" s="38">
        <v>0</v>
      </c>
      <c r="IB98" s="38">
        <v>0</v>
      </c>
      <c r="IC98" s="38">
        <v>0</v>
      </c>
      <c r="ID98" s="38">
        <v>0</v>
      </c>
      <c r="IE98" s="38">
        <v>0</v>
      </c>
      <c r="IF98" s="38">
        <v>0</v>
      </c>
      <c r="IG98" s="38">
        <v>0</v>
      </c>
      <c r="IH98" s="38">
        <v>0</v>
      </c>
      <c r="II98" s="38">
        <v>0</v>
      </c>
      <c r="IJ98" s="38">
        <v>0</v>
      </c>
      <c r="IK98" s="38">
        <v>0</v>
      </c>
      <c r="IL98" s="38">
        <v>0</v>
      </c>
      <c r="IM98" s="38">
        <v>0</v>
      </c>
      <c r="IN98" s="38">
        <v>0</v>
      </c>
      <c r="IO98" s="38">
        <v>0</v>
      </c>
      <c r="IP98" s="38">
        <v>0</v>
      </c>
      <c r="IQ98" s="38">
        <v>0</v>
      </c>
      <c r="IR98" s="38">
        <v>0</v>
      </c>
      <c r="IS98" s="38">
        <v>0</v>
      </c>
      <c r="IT98" s="38">
        <v>0</v>
      </c>
      <c r="IU98" s="38">
        <v>0</v>
      </c>
      <c r="IV98" s="38">
        <v>0</v>
      </c>
      <c r="IW98" s="38">
        <v>0</v>
      </c>
      <c r="IX98" s="38">
        <v>0</v>
      </c>
      <c r="IY98" s="38">
        <v>0</v>
      </c>
      <c r="IZ98" s="38">
        <v>0</v>
      </c>
      <c r="JA98" s="38">
        <v>0</v>
      </c>
    </row>
    <row r="99" spans="1:261" x14ac:dyDescent="0.2">
      <c r="A99" s="38">
        <v>101810</v>
      </c>
      <c r="B99" s="38">
        <v>27549</v>
      </c>
      <c r="C99" s="38">
        <v>35</v>
      </c>
      <c r="D99" s="38">
        <v>2020</v>
      </c>
      <c r="E99" s="38">
        <v>5393</v>
      </c>
      <c r="F99" s="38">
        <v>0</v>
      </c>
      <c r="G99" s="38">
        <v>701.79200000000003</v>
      </c>
      <c r="H99" s="38">
        <v>700.99599999999998</v>
      </c>
      <c r="I99" s="38">
        <v>700.99599999999998</v>
      </c>
      <c r="J99" s="38">
        <v>701.79200000000003</v>
      </c>
      <c r="K99" s="38">
        <v>0</v>
      </c>
      <c r="L99" s="38">
        <v>6544</v>
      </c>
      <c r="M99" s="38">
        <v>0</v>
      </c>
      <c r="N99" s="38">
        <v>0</v>
      </c>
      <c r="P99" s="38">
        <v>648.03700000000003</v>
      </c>
      <c r="Q99" s="38">
        <v>0</v>
      </c>
      <c r="R99" s="38">
        <v>167976</v>
      </c>
      <c r="S99" s="38">
        <v>259.20699999999999</v>
      </c>
      <c r="U99" s="38">
        <v>108884</v>
      </c>
      <c r="V99" s="38">
        <v>381.185</v>
      </c>
      <c r="W99" s="38">
        <v>249447</v>
      </c>
      <c r="X99" s="38">
        <v>249447</v>
      </c>
      <c r="Z99" s="38">
        <v>0</v>
      </c>
      <c r="AA99" s="38">
        <v>1</v>
      </c>
      <c r="AB99" s="38">
        <v>1</v>
      </c>
      <c r="AC99" s="38">
        <v>0</v>
      </c>
      <c r="AD99" s="38" t="s">
        <v>303</v>
      </c>
      <c r="AE99" s="38">
        <v>0</v>
      </c>
      <c r="AH99" s="38">
        <v>0</v>
      </c>
      <c r="AI99" s="38">
        <v>0</v>
      </c>
      <c r="AJ99" s="38">
        <v>5105</v>
      </c>
      <c r="AK99" s="38">
        <v>1</v>
      </c>
      <c r="AL99" s="38" t="s">
        <v>332</v>
      </c>
      <c r="AM99" s="38">
        <v>0</v>
      </c>
      <c r="AN99" s="38">
        <v>0</v>
      </c>
      <c r="AO99" s="38">
        <v>0</v>
      </c>
      <c r="AP99" s="38">
        <v>0</v>
      </c>
      <c r="AQ99" s="38">
        <v>0</v>
      </c>
      <c r="AR99" s="38">
        <v>0</v>
      </c>
      <c r="AS99" s="38">
        <v>0</v>
      </c>
      <c r="AT99" s="38">
        <v>0</v>
      </c>
      <c r="AU99" s="38">
        <v>0</v>
      </c>
      <c r="AV99" s="38">
        <v>0</v>
      </c>
      <c r="AW99" s="38">
        <v>6983929</v>
      </c>
      <c r="AX99" s="38">
        <v>6841142</v>
      </c>
      <c r="AY99" s="38">
        <v>5105724</v>
      </c>
      <c r="AZ99" s="38">
        <v>167976</v>
      </c>
      <c r="BA99" s="38">
        <v>10.833</v>
      </c>
      <c r="BB99" s="38">
        <v>0</v>
      </c>
      <c r="BC99" s="38">
        <v>0</v>
      </c>
      <c r="BD99" s="38">
        <v>0</v>
      </c>
      <c r="BE99" s="38">
        <v>0</v>
      </c>
      <c r="BF99" s="38">
        <v>5775721</v>
      </c>
      <c r="BG99" s="38">
        <v>0</v>
      </c>
      <c r="BH99" s="38">
        <v>0</v>
      </c>
      <c r="BI99" s="38">
        <v>0</v>
      </c>
      <c r="BJ99" s="38">
        <v>12</v>
      </c>
      <c r="BK99" s="38">
        <v>0</v>
      </c>
      <c r="BL99" s="38">
        <v>0</v>
      </c>
      <c r="BM99" s="38">
        <v>0</v>
      </c>
      <c r="BN99" s="38">
        <v>0</v>
      </c>
      <c r="BO99" s="38">
        <v>0</v>
      </c>
      <c r="BP99" s="38">
        <v>0</v>
      </c>
      <c r="BQ99" s="38">
        <v>5393</v>
      </c>
      <c r="BR99" s="38">
        <v>1</v>
      </c>
      <c r="BS99" s="38">
        <v>0</v>
      </c>
      <c r="BT99" s="38">
        <v>0</v>
      </c>
      <c r="BU99" s="38">
        <v>0</v>
      </c>
      <c r="BV99" s="38">
        <v>0</v>
      </c>
      <c r="BW99" s="38">
        <v>0</v>
      </c>
      <c r="BX99" s="38">
        <v>0</v>
      </c>
      <c r="BY99" s="38">
        <v>0</v>
      </c>
      <c r="BZ99" s="38">
        <v>0</v>
      </c>
      <c r="CA99" s="38">
        <v>0</v>
      </c>
      <c r="CB99" s="38">
        <v>0</v>
      </c>
      <c r="CC99" s="38">
        <v>0</v>
      </c>
      <c r="CD99" s="38">
        <v>0</v>
      </c>
      <c r="CE99" s="38">
        <v>0</v>
      </c>
      <c r="CF99" s="38">
        <v>0</v>
      </c>
      <c r="CG99" s="38">
        <v>0</v>
      </c>
      <c r="CH99" s="38">
        <v>142787</v>
      </c>
      <c r="CI99" s="38">
        <v>0</v>
      </c>
      <c r="CJ99" s="38">
        <v>4</v>
      </c>
      <c r="CK99" s="38">
        <v>0</v>
      </c>
      <c r="CL99" s="38">
        <v>0</v>
      </c>
      <c r="CN99" s="38">
        <v>0</v>
      </c>
      <c r="CO99" s="38">
        <v>1</v>
      </c>
      <c r="CP99" s="38">
        <v>0</v>
      </c>
      <c r="CQ99" s="38">
        <v>0</v>
      </c>
      <c r="CR99" s="38">
        <v>645.45299999999997</v>
      </c>
      <c r="CS99" s="38">
        <v>0</v>
      </c>
      <c r="CT99" s="38">
        <v>0</v>
      </c>
      <c r="CU99" s="38">
        <v>0</v>
      </c>
      <c r="CV99" s="38">
        <v>0</v>
      </c>
      <c r="CW99" s="38">
        <v>0</v>
      </c>
      <c r="CX99" s="38">
        <v>0</v>
      </c>
      <c r="CY99" s="38">
        <v>0</v>
      </c>
      <c r="CZ99" s="38">
        <v>0</v>
      </c>
      <c r="DA99" s="38">
        <v>1</v>
      </c>
      <c r="DB99" s="38">
        <v>4587318</v>
      </c>
      <c r="DC99" s="38">
        <v>0</v>
      </c>
      <c r="DD99" s="38">
        <v>0</v>
      </c>
      <c r="DE99" s="38">
        <v>1001232</v>
      </c>
      <c r="DF99" s="38">
        <v>1001232</v>
      </c>
      <c r="DG99" s="38">
        <v>765</v>
      </c>
      <c r="DH99" s="38">
        <v>0</v>
      </c>
      <c r="DI99" s="38">
        <v>0</v>
      </c>
      <c r="DK99" s="38">
        <v>5393</v>
      </c>
      <c r="DL99" s="38">
        <v>0</v>
      </c>
      <c r="DM99" s="38">
        <v>96420</v>
      </c>
      <c r="DN99" s="38">
        <v>0</v>
      </c>
      <c r="DO99" s="38">
        <v>0</v>
      </c>
      <c r="DP99" s="38">
        <v>0</v>
      </c>
      <c r="DQ99" s="38">
        <v>0</v>
      </c>
      <c r="DR99" s="38">
        <v>0</v>
      </c>
      <c r="DS99" s="38">
        <v>0</v>
      </c>
      <c r="DT99" s="38">
        <v>0</v>
      </c>
      <c r="DU99" s="38">
        <v>0</v>
      </c>
      <c r="DV99" s="38">
        <v>0</v>
      </c>
      <c r="DW99" s="38">
        <v>0</v>
      </c>
      <c r="DX99" s="38">
        <v>0</v>
      </c>
      <c r="DY99" s="38">
        <v>0</v>
      </c>
      <c r="DZ99" s="38">
        <v>0</v>
      </c>
      <c r="EA99" s="38">
        <v>0</v>
      </c>
      <c r="EB99" s="38">
        <v>0</v>
      </c>
      <c r="EC99" s="38">
        <v>10.641999999999999</v>
      </c>
      <c r="ED99" s="38">
        <v>76605</v>
      </c>
      <c r="EE99" s="38">
        <v>0</v>
      </c>
      <c r="EF99" s="38">
        <v>0</v>
      </c>
      <c r="EG99" s="38">
        <v>0</v>
      </c>
      <c r="EH99" s="38">
        <v>19815</v>
      </c>
      <c r="EI99" s="38">
        <v>0</v>
      </c>
      <c r="EJ99" s="38">
        <v>0</v>
      </c>
      <c r="EK99" s="38">
        <v>0.47599999999999998</v>
      </c>
      <c r="EL99" s="38">
        <v>0</v>
      </c>
      <c r="EM99" s="38">
        <v>0</v>
      </c>
      <c r="EN99" s="38">
        <v>0.32</v>
      </c>
      <c r="EO99" s="38">
        <v>0</v>
      </c>
      <c r="EP99" s="38">
        <v>0</v>
      </c>
      <c r="EQ99" s="38">
        <v>0.79600000000000004</v>
      </c>
      <c r="ER99" s="38">
        <v>0</v>
      </c>
      <c r="ES99" s="38">
        <v>3.028</v>
      </c>
      <c r="ET99" s="38">
        <v>5417</v>
      </c>
      <c r="EU99" s="38">
        <v>167976</v>
      </c>
      <c r="EV99" s="38">
        <v>0</v>
      </c>
      <c r="EW99" s="38">
        <v>0</v>
      </c>
      <c r="EX99" s="38">
        <v>0</v>
      </c>
      <c r="EZ99" s="38">
        <v>5766441</v>
      </c>
      <c r="FA99" s="38">
        <v>0</v>
      </c>
      <c r="FB99" s="38">
        <v>5934417</v>
      </c>
      <c r="FC99" s="38">
        <v>0.97325799999999996</v>
      </c>
      <c r="FD99" s="38">
        <v>0</v>
      </c>
      <c r="FE99" s="38">
        <v>874836</v>
      </c>
      <c r="FF99" s="38">
        <v>199865</v>
      </c>
      <c r="FG99" s="38">
        <v>6.0937999999999999E-2</v>
      </c>
      <c r="FH99" s="38">
        <v>5.5286000000000002E-2</v>
      </c>
      <c r="FI99" s="38">
        <v>0</v>
      </c>
      <c r="FJ99" s="38">
        <v>0</v>
      </c>
      <c r="FK99" s="38">
        <v>1131.482</v>
      </c>
      <c r="FL99" s="38">
        <v>7151905</v>
      </c>
      <c r="FM99" s="38">
        <v>0</v>
      </c>
      <c r="FN99" s="38">
        <v>0</v>
      </c>
      <c r="FO99" s="38">
        <v>0</v>
      </c>
      <c r="FP99" s="38">
        <v>0</v>
      </c>
      <c r="FQ99" s="38">
        <v>0</v>
      </c>
      <c r="FR99" s="38">
        <v>0</v>
      </c>
      <c r="FS99" s="38">
        <v>0</v>
      </c>
      <c r="FT99" s="38">
        <v>0</v>
      </c>
      <c r="FU99" s="38">
        <v>0</v>
      </c>
      <c r="FV99" s="38">
        <v>0</v>
      </c>
      <c r="FW99" s="38">
        <v>0</v>
      </c>
      <c r="FX99" s="38">
        <v>0</v>
      </c>
      <c r="FY99" s="38">
        <v>0</v>
      </c>
      <c r="FZ99" s="38">
        <v>0</v>
      </c>
      <c r="GA99" s="38">
        <v>0</v>
      </c>
      <c r="GB99" s="38">
        <v>0</v>
      </c>
      <c r="GC99" s="38">
        <v>0</v>
      </c>
      <c r="GD99" s="38">
        <v>0</v>
      </c>
      <c r="GF99" s="38">
        <v>0</v>
      </c>
      <c r="GG99" s="38">
        <v>0</v>
      </c>
      <c r="GH99" s="38">
        <v>0</v>
      </c>
      <c r="GI99" s="38">
        <v>0</v>
      </c>
      <c r="GJ99" s="38">
        <v>0</v>
      </c>
      <c r="GK99" s="38">
        <v>5173</v>
      </c>
      <c r="GL99" s="38">
        <v>15800</v>
      </c>
      <c r="GM99" s="38">
        <v>0</v>
      </c>
      <c r="GN99" s="38">
        <v>0</v>
      </c>
      <c r="GO99" s="38">
        <v>0</v>
      </c>
      <c r="GP99" s="38">
        <v>7009118</v>
      </c>
      <c r="GQ99" s="38">
        <v>7009118</v>
      </c>
      <c r="GR99" s="38">
        <v>0</v>
      </c>
      <c r="GS99" s="38">
        <v>0</v>
      </c>
      <c r="GT99" s="38">
        <v>0</v>
      </c>
      <c r="HB99" s="38">
        <v>261892303</v>
      </c>
      <c r="HC99" s="38">
        <v>5.0736000000000003E-2</v>
      </c>
      <c r="HD99" s="38">
        <v>137370</v>
      </c>
      <c r="HE99" s="38">
        <v>0</v>
      </c>
      <c r="HF99" s="38">
        <v>0</v>
      </c>
      <c r="HG99" s="38">
        <v>0</v>
      </c>
      <c r="HH99" s="38">
        <v>0</v>
      </c>
      <c r="HI99" s="38">
        <v>0</v>
      </c>
      <c r="HJ99" s="38">
        <v>0</v>
      </c>
      <c r="HK99" s="38">
        <v>0</v>
      </c>
      <c r="HL99" s="38">
        <v>0</v>
      </c>
      <c r="HM99" s="38">
        <v>0</v>
      </c>
      <c r="HN99" s="38">
        <v>0</v>
      </c>
      <c r="HO99" s="38">
        <v>0</v>
      </c>
      <c r="HP99" s="38">
        <v>0</v>
      </c>
      <c r="HQ99" s="38">
        <v>0</v>
      </c>
      <c r="HR99" s="38">
        <v>0</v>
      </c>
      <c r="HS99" s="38">
        <v>0</v>
      </c>
      <c r="HT99" s="38">
        <v>0</v>
      </c>
      <c r="HU99" s="38">
        <v>0</v>
      </c>
      <c r="HV99" s="38">
        <v>0</v>
      </c>
      <c r="HW99" s="38">
        <v>0</v>
      </c>
      <c r="HX99" s="38">
        <v>0</v>
      </c>
      <c r="HY99" s="38">
        <v>0</v>
      </c>
      <c r="HZ99" s="38">
        <v>0</v>
      </c>
      <c r="IA99" s="38">
        <v>0</v>
      </c>
      <c r="IB99" s="38">
        <v>0</v>
      </c>
      <c r="IC99" s="38">
        <v>0</v>
      </c>
      <c r="ID99" s="38">
        <v>0</v>
      </c>
      <c r="IE99" s="38">
        <v>0</v>
      </c>
      <c r="IF99" s="38">
        <v>0</v>
      </c>
      <c r="IG99" s="38">
        <v>0</v>
      </c>
      <c r="IH99" s="38">
        <v>659</v>
      </c>
      <c r="II99" s="38">
        <v>0</v>
      </c>
      <c r="IJ99" s="38">
        <v>0</v>
      </c>
      <c r="IK99" s="38">
        <v>0</v>
      </c>
      <c r="IL99" s="38">
        <v>0</v>
      </c>
      <c r="IM99" s="38">
        <v>0</v>
      </c>
      <c r="IN99" s="38">
        <v>0</v>
      </c>
      <c r="IO99" s="38">
        <v>0</v>
      </c>
      <c r="IP99" s="38">
        <v>0</v>
      </c>
      <c r="IQ99" s="38">
        <v>0</v>
      </c>
      <c r="IR99" s="38">
        <v>0</v>
      </c>
      <c r="IS99" s="38">
        <v>0</v>
      </c>
      <c r="IT99" s="38">
        <v>0</v>
      </c>
      <c r="IU99" s="38">
        <v>0</v>
      </c>
      <c r="IV99" s="38">
        <v>0</v>
      </c>
      <c r="IW99" s="38">
        <v>0</v>
      </c>
      <c r="IX99" s="38">
        <v>0</v>
      </c>
      <c r="IY99" s="38">
        <v>0</v>
      </c>
      <c r="IZ99" s="38">
        <v>0</v>
      </c>
      <c r="JA99" s="38">
        <v>0</v>
      </c>
    </row>
    <row r="100" spans="1:261" x14ac:dyDescent="0.2">
      <c r="A100" s="38">
        <v>220810</v>
      </c>
      <c r="B100" s="38">
        <v>27549</v>
      </c>
      <c r="C100" s="38">
        <v>35</v>
      </c>
      <c r="D100" s="38">
        <v>2020</v>
      </c>
      <c r="E100" s="38">
        <v>5393</v>
      </c>
      <c r="F100" s="38">
        <v>0</v>
      </c>
      <c r="G100" s="38">
        <v>870.26300000000003</v>
      </c>
      <c r="H100" s="38">
        <v>825.82600000000002</v>
      </c>
      <c r="I100" s="38">
        <v>825.82600000000002</v>
      </c>
      <c r="J100" s="38">
        <v>870.26300000000003</v>
      </c>
      <c r="K100" s="38">
        <v>0</v>
      </c>
      <c r="L100" s="38">
        <v>6544</v>
      </c>
      <c r="M100" s="38">
        <v>0</v>
      </c>
      <c r="N100" s="38">
        <v>0</v>
      </c>
      <c r="P100" s="38">
        <v>847.47799999999995</v>
      </c>
      <c r="Q100" s="38">
        <v>0</v>
      </c>
      <c r="R100" s="38">
        <v>219672</v>
      </c>
      <c r="S100" s="38">
        <v>259.20699999999999</v>
      </c>
      <c r="U100" s="38">
        <v>142393</v>
      </c>
      <c r="V100" s="38">
        <v>8.7170000000000005</v>
      </c>
      <c r="W100" s="38">
        <v>5704</v>
      </c>
      <c r="X100" s="38">
        <v>5704</v>
      </c>
      <c r="Z100" s="38">
        <v>0</v>
      </c>
      <c r="AA100" s="38">
        <v>1</v>
      </c>
      <c r="AB100" s="38">
        <v>1</v>
      </c>
      <c r="AC100" s="38">
        <v>0</v>
      </c>
      <c r="AD100" s="38" t="s">
        <v>303</v>
      </c>
      <c r="AE100" s="38">
        <v>0</v>
      </c>
      <c r="AH100" s="38">
        <v>0</v>
      </c>
      <c r="AI100" s="38">
        <v>0</v>
      </c>
      <c r="AJ100" s="38">
        <v>5105</v>
      </c>
      <c r="AK100" s="38">
        <v>1</v>
      </c>
      <c r="AL100" s="38" t="s">
        <v>0</v>
      </c>
      <c r="AM100" s="38">
        <v>0</v>
      </c>
      <c r="AN100" s="38">
        <v>0</v>
      </c>
      <c r="AO100" s="38">
        <v>0</v>
      </c>
      <c r="AP100" s="38">
        <v>0</v>
      </c>
      <c r="AQ100" s="38">
        <v>0</v>
      </c>
      <c r="AR100" s="38">
        <v>0</v>
      </c>
      <c r="AS100" s="38">
        <v>0</v>
      </c>
      <c r="AT100" s="38">
        <v>0</v>
      </c>
      <c r="AU100" s="38">
        <v>0</v>
      </c>
      <c r="AV100" s="38">
        <v>0</v>
      </c>
      <c r="AW100" s="38">
        <v>7076790</v>
      </c>
      <c r="AX100" s="38">
        <v>6824604</v>
      </c>
      <c r="AY100" s="38">
        <v>4943184</v>
      </c>
      <c r="AZ100" s="38">
        <v>301512</v>
      </c>
      <c r="BA100" s="38">
        <v>0</v>
      </c>
      <c r="BB100" s="38">
        <v>0</v>
      </c>
      <c r="BC100" s="38">
        <v>0</v>
      </c>
      <c r="BD100" s="38">
        <v>0</v>
      </c>
      <c r="BE100" s="38">
        <v>0</v>
      </c>
      <c r="BF100" s="38">
        <v>5804692</v>
      </c>
      <c r="BG100" s="38">
        <v>0</v>
      </c>
      <c r="BH100" s="38">
        <v>297.60000000000002</v>
      </c>
      <c r="BI100" s="38">
        <v>81840</v>
      </c>
      <c r="BJ100" s="38">
        <v>12</v>
      </c>
      <c r="BK100" s="38">
        <v>0</v>
      </c>
      <c r="BL100" s="38">
        <v>0</v>
      </c>
      <c r="BM100" s="38">
        <v>0</v>
      </c>
      <c r="BN100" s="38">
        <v>0</v>
      </c>
      <c r="BO100" s="38">
        <v>0</v>
      </c>
      <c r="BP100" s="38">
        <v>0</v>
      </c>
      <c r="BQ100" s="38">
        <v>5393</v>
      </c>
      <c r="BR100" s="38">
        <v>1</v>
      </c>
      <c r="BS100" s="38">
        <v>0</v>
      </c>
      <c r="BT100" s="38">
        <v>0</v>
      </c>
      <c r="BU100" s="38">
        <v>0</v>
      </c>
      <c r="BV100" s="38">
        <v>0</v>
      </c>
      <c r="BW100" s="38">
        <v>0</v>
      </c>
      <c r="BX100" s="38">
        <v>0</v>
      </c>
      <c r="BY100" s="38">
        <v>0</v>
      </c>
      <c r="BZ100" s="38">
        <v>0</v>
      </c>
      <c r="CA100" s="38">
        <v>0</v>
      </c>
      <c r="CB100" s="38">
        <v>0</v>
      </c>
      <c r="CC100" s="38">
        <v>0</v>
      </c>
      <c r="CD100" s="38">
        <v>0</v>
      </c>
      <c r="CE100" s="38">
        <v>0</v>
      </c>
      <c r="CF100" s="38">
        <v>0</v>
      </c>
      <c r="CG100" s="38">
        <v>0</v>
      </c>
      <c r="CH100" s="38">
        <v>170346</v>
      </c>
      <c r="CI100" s="38">
        <v>0</v>
      </c>
      <c r="CJ100" s="38">
        <v>4</v>
      </c>
      <c r="CK100" s="38">
        <v>0</v>
      </c>
      <c r="CL100" s="38">
        <v>0</v>
      </c>
      <c r="CN100" s="38">
        <v>0</v>
      </c>
      <c r="CO100" s="38">
        <v>1</v>
      </c>
      <c r="CP100" s="38">
        <v>0</v>
      </c>
      <c r="CQ100" s="38">
        <v>0</v>
      </c>
      <c r="CR100" s="38">
        <v>847.79600000000005</v>
      </c>
      <c r="CS100" s="38">
        <v>0</v>
      </c>
      <c r="CT100" s="38">
        <v>0</v>
      </c>
      <c r="CU100" s="38">
        <v>0</v>
      </c>
      <c r="CV100" s="38">
        <v>0</v>
      </c>
      <c r="CW100" s="38">
        <v>0</v>
      </c>
      <c r="CX100" s="38">
        <v>0</v>
      </c>
      <c r="CY100" s="38">
        <v>0</v>
      </c>
      <c r="CZ100" s="38">
        <v>0</v>
      </c>
      <c r="DA100" s="38">
        <v>1</v>
      </c>
      <c r="DB100" s="38">
        <v>5404205</v>
      </c>
      <c r="DC100" s="38">
        <v>0</v>
      </c>
      <c r="DD100" s="38">
        <v>0</v>
      </c>
      <c r="DE100" s="38">
        <v>0</v>
      </c>
      <c r="DF100" s="38">
        <v>0</v>
      </c>
      <c r="DG100" s="38">
        <v>0</v>
      </c>
      <c r="DH100" s="38">
        <v>0</v>
      </c>
      <c r="DI100" s="38">
        <v>0</v>
      </c>
      <c r="DK100" s="38">
        <v>5393</v>
      </c>
      <c r="DL100" s="38">
        <v>0</v>
      </c>
      <c r="DM100" s="38">
        <v>274428</v>
      </c>
      <c r="DN100" s="38">
        <v>0</v>
      </c>
      <c r="DO100" s="38">
        <v>0</v>
      </c>
      <c r="DP100" s="38">
        <v>0</v>
      </c>
      <c r="DQ100" s="38">
        <v>0</v>
      </c>
      <c r="DR100" s="38">
        <v>0</v>
      </c>
      <c r="DS100" s="38">
        <v>0</v>
      </c>
      <c r="DT100" s="38">
        <v>0</v>
      </c>
      <c r="DU100" s="38">
        <v>0</v>
      </c>
      <c r="DV100" s="38">
        <v>0</v>
      </c>
      <c r="DW100" s="38">
        <v>0</v>
      </c>
      <c r="DX100" s="38">
        <v>0</v>
      </c>
      <c r="DY100" s="38">
        <v>0</v>
      </c>
      <c r="DZ100" s="38">
        <v>0</v>
      </c>
      <c r="EA100" s="38">
        <v>0</v>
      </c>
      <c r="EB100" s="38">
        <v>0</v>
      </c>
      <c r="EC100" s="38">
        <v>1.1779999999999999</v>
      </c>
      <c r="ED100" s="38">
        <v>8480</v>
      </c>
      <c r="EE100" s="38">
        <v>0</v>
      </c>
      <c r="EF100" s="38">
        <v>0</v>
      </c>
      <c r="EG100" s="38">
        <v>0</v>
      </c>
      <c r="EH100" s="38">
        <v>265948</v>
      </c>
      <c r="EI100" s="38">
        <v>0</v>
      </c>
      <c r="EJ100" s="38">
        <v>0</v>
      </c>
      <c r="EK100" s="38">
        <v>10.15</v>
      </c>
      <c r="EL100" s="38">
        <v>0</v>
      </c>
      <c r="EM100" s="38">
        <v>1.43</v>
      </c>
      <c r="EN100" s="38">
        <v>1.18</v>
      </c>
      <c r="EO100" s="38">
        <v>0</v>
      </c>
      <c r="EP100" s="38">
        <v>0</v>
      </c>
      <c r="EQ100" s="38">
        <v>12.76</v>
      </c>
      <c r="ER100" s="38">
        <v>0</v>
      </c>
      <c r="ES100" s="38">
        <v>40.64</v>
      </c>
      <c r="ET100" s="38">
        <v>0</v>
      </c>
      <c r="EU100" s="38">
        <v>301512</v>
      </c>
      <c r="EV100" s="38">
        <v>0</v>
      </c>
      <c r="EW100" s="38">
        <v>0</v>
      </c>
      <c r="EX100" s="38">
        <v>0</v>
      </c>
      <c r="EZ100" s="38">
        <v>5744512</v>
      </c>
      <c r="FA100" s="38">
        <v>0</v>
      </c>
      <c r="FB100" s="38">
        <v>6046024</v>
      </c>
      <c r="FC100" s="38">
        <v>0.97325799999999996</v>
      </c>
      <c r="FD100" s="38">
        <v>0</v>
      </c>
      <c r="FE100" s="38">
        <v>879224</v>
      </c>
      <c r="FF100" s="38">
        <v>200868</v>
      </c>
      <c r="FG100" s="38">
        <v>6.0937999999999999E-2</v>
      </c>
      <c r="FH100" s="38">
        <v>5.5286000000000002E-2</v>
      </c>
      <c r="FI100" s="38">
        <v>0</v>
      </c>
      <c r="FJ100" s="38">
        <v>0</v>
      </c>
      <c r="FK100" s="38">
        <v>1137.1569999999999</v>
      </c>
      <c r="FL100" s="38">
        <v>7296462</v>
      </c>
      <c r="FM100" s="38">
        <v>0</v>
      </c>
      <c r="FN100" s="38">
        <v>0</v>
      </c>
      <c r="FO100" s="38">
        <v>0</v>
      </c>
      <c r="FP100" s="38">
        <v>0</v>
      </c>
      <c r="FQ100" s="38">
        <v>0</v>
      </c>
      <c r="FR100" s="38">
        <v>0</v>
      </c>
      <c r="FS100" s="38">
        <v>0</v>
      </c>
      <c r="FT100" s="38">
        <v>0</v>
      </c>
      <c r="FU100" s="38">
        <v>0</v>
      </c>
      <c r="FV100" s="38">
        <v>0</v>
      </c>
      <c r="FW100" s="38">
        <v>0</v>
      </c>
      <c r="FX100" s="38">
        <v>0</v>
      </c>
      <c r="FY100" s="38">
        <v>0</v>
      </c>
      <c r="FZ100" s="38">
        <v>0</v>
      </c>
      <c r="GA100" s="38">
        <v>0</v>
      </c>
      <c r="GB100" s="38">
        <v>279847</v>
      </c>
      <c r="GC100" s="38">
        <v>279847</v>
      </c>
      <c r="GD100" s="38">
        <v>31.677</v>
      </c>
      <c r="GF100" s="38">
        <v>0</v>
      </c>
      <c r="GG100" s="38">
        <v>0</v>
      </c>
      <c r="GH100" s="38">
        <v>0</v>
      </c>
      <c r="GI100" s="38">
        <v>0</v>
      </c>
      <c r="GJ100" s="38">
        <v>0</v>
      </c>
      <c r="GK100" s="38">
        <v>5162</v>
      </c>
      <c r="GL100" s="38">
        <v>12422</v>
      </c>
      <c r="GM100" s="38">
        <v>0</v>
      </c>
      <c r="GN100" s="38">
        <v>0</v>
      </c>
      <c r="GO100" s="38">
        <v>0</v>
      </c>
      <c r="GP100" s="38">
        <v>7126116</v>
      </c>
      <c r="GQ100" s="38">
        <v>7126116</v>
      </c>
      <c r="GR100" s="38">
        <v>0</v>
      </c>
      <c r="GS100" s="38">
        <v>0</v>
      </c>
      <c r="GT100" s="38">
        <v>0</v>
      </c>
      <c r="HB100" s="38">
        <v>261892303</v>
      </c>
      <c r="HC100" s="38">
        <v>5.0736000000000003E-2</v>
      </c>
      <c r="HD100" s="38">
        <v>170346</v>
      </c>
      <c r="HE100" s="38">
        <v>0</v>
      </c>
      <c r="HF100" s="38">
        <v>0</v>
      </c>
      <c r="HG100" s="38">
        <v>0</v>
      </c>
      <c r="HH100" s="38">
        <v>0</v>
      </c>
      <c r="HI100" s="38">
        <v>0</v>
      </c>
      <c r="HJ100" s="38">
        <v>0</v>
      </c>
      <c r="HK100" s="38">
        <v>0</v>
      </c>
      <c r="HL100" s="38">
        <v>0</v>
      </c>
      <c r="HM100" s="38">
        <v>0</v>
      </c>
      <c r="HN100" s="38">
        <v>0</v>
      </c>
      <c r="HO100" s="38">
        <v>0</v>
      </c>
      <c r="HP100" s="38">
        <v>0</v>
      </c>
      <c r="HQ100" s="38">
        <v>0</v>
      </c>
      <c r="HR100" s="38">
        <v>0</v>
      </c>
      <c r="HS100" s="38">
        <v>0</v>
      </c>
      <c r="HT100" s="38">
        <v>0</v>
      </c>
      <c r="HU100" s="38">
        <v>0</v>
      </c>
      <c r="HV100" s="38">
        <v>0</v>
      </c>
      <c r="HW100" s="38">
        <v>0</v>
      </c>
      <c r="HX100" s="38">
        <v>0</v>
      </c>
      <c r="HY100" s="38">
        <v>0</v>
      </c>
      <c r="HZ100" s="38">
        <v>0</v>
      </c>
      <c r="IA100" s="38">
        <v>0</v>
      </c>
      <c r="IB100" s="38">
        <v>0</v>
      </c>
      <c r="IC100" s="38">
        <v>0</v>
      </c>
      <c r="ID100" s="38">
        <v>0</v>
      </c>
      <c r="IE100" s="38">
        <v>0</v>
      </c>
      <c r="IF100" s="38">
        <v>0</v>
      </c>
      <c r="IG100" s="38">
        <v>0</v>
      </c>
      <c r="IH100" s="38">
        <v>5</v>
      </c>
      <c r="II100" s="38">
        <v>0</v>
      </c>
      <c r="IJ100" s="38">
        <v>0</v>
      </c>
      <c r="IK100" s="38">
        <v>0</v>
      </c>
      <c r="IL100" s="38">
        <v>0</v>
      </c>
      <c r="IM100" s="38">
        <v>0</v>
      </c>
      <c r="IN100" s="38">
        <v>0</v>
      </c>
      <c r="IO100" s="38">
        <v>0</v>
      </c>
      <c r="IP100" s="38">
        <v>0</v>
      </c>
      <c r="IQ100" s="38">
        <v>0</v>
      </c>
      <c r="IR100" s="38">
        <v>0</v>
      </c>
      <c r="IS100" s="38">
        <v>0</v>
      </c>
      <c r="IT100" s="38">
        <v>0</v>
      </c>
      <c r="IU100" s="38">
        <v>0</v>
      </c>
      <c r="IV100" s="38">
        <v>0</v>
      </c>
      <c r="IW100" s="38">
        <v>0</v>
      </c>
      <c r="IX100" s="38">
        <v>0</v>
      </c>
      <c r="IY100" s="38">
        <v>0</v>
      </c>
      <c r="IZ100" s="38">
        <v>0</v>
      </c>
      <c r="JA100" s="38">
        <v>0</v>
      </c>
    </row>
    <row r="101" spans="1:261" x14ac:dyDescent="0.2">
      <c r="A101" s="38">
        <v>101811</v>
      </c>
      <c r="B101" s="38">
        <v>27549</v>
      </c>
      <c r="C101" s="38">
        <v>35</v>
      </c>
      <c r="D101" s="38">
        <v>2020</v>
      </c>
      <c r="E101" s="38">
        <v>5393</v>
      </c>
      <c r="F101" s="38">
        <v>0</v>
      </c>
      <c r="G101" s="38">
        <v>254.34</v>
      </c>
      <c r="H101" s="38">
        <v>214.48099999999999</v>
      </c>
      <c r="I101" s="38">
        <v>214.48099999999999</v>
      </c>
      <c r="J101" s="38">
        <v>254.34</v>
      </c>
      <c r="K101" s="38">
        <v>0</v>
      </c>
      <c r="L101" s="38">
        <v>6544</v>
      </c>
      <c r="M101" s="38">
        <v>0</v>
      </c>
      <c r="N101" s="38">
        <v>0</v>
      </c>
      <c r="P101" s="38">
        <v>337.91199999999998</v>
      </c>
      <c r="Q101" s="38">
        <v>0</v>
      </c>
      <c r="R101" s="38">
        <v>87589</v>
      </c>
      <c r="S101" s="38">
        <v>259.20699999999999</v>
      </c>
      <c r="U101" s="38">
        <v>56776</v>
      </c>
      <c r="V101" s="38">
        <v>30.003</v>
      </c>
      <c r="W101" s="38">
        <v>19634</v>
      </c>
      <c r="X101" s="38">
        <v>19634</v>
      </c>
      <c r="Z101" s="38">
        <v>0</v>
      </c>
      <c r="AA101" s="38">
        <v>1</v>
      </c>
      <c r="AB101" s="38">
        <v>1</v>
      </c>
      <c r="AC101" s="38">
        <v>0</v>
      </c>
      <c r="AD101" s="38" t="s">
        <v>303</v>
      </c>
      <c r="AE101" s="38">
        <v>0</v>
      </c>
      <c r="AH101" s="38">
        <v>0</v>
      </c>
      <c r="AI101" s="38">
        <v>0</v>
      </c>
      <c r="AJ101" s="38">
        <v>5105</v>
      </c>
      <c r="AK101" s="38">
        <v>1</v>
      </c>
      <c r="AL101" s="38" t="s">
        <v>333</v>
      </c>
      <c r="AM101" s="38">
        <v>0</v>
      </c>
      <c r="AN101" s="38">
        <v>0</v>
      </c>
      <c r="AO101" s="38">
        <v>0</v>
      </c>
      <c r="AP101" s="38">
        <v>0</v>
      </c>
      <c r="AQ101" s="38">
        <v>0</v>
      </c>
      <c r="AR101" s="38">
        <v>0</v>
      </c>
      <c r="AS101" s="38">
        <v>0</v>
      </c>
      <c r="AT101" s="38">
        <v>0</v>
      </c>
      <c r="AU101" s="38">
        <v>0</v>
      </c>
      <c r="AV101" s="38">
        <v>0</v>
      </c>
      <c r="AW101" s="38">
        <v>3518694</v>
      </c>
      <c r="AX101" s="38">
        <v>3398965</v>
      </c>
      <c r="AY101" s="38">
        <v>2459952</v>
      </c>
      <c r="AZ101" s="38">
        <v>157533</v>
      </c>
      <c r="BA101" s="38">
        <v>0</v>
      </c>
      <c r="BB101" s="38">
        <v>0</v>
      </c>
      <c r="BC101" s="38">
        <v>0</v>
      </c>
      <c r="BD101" s="38">
        <v>0</v>
      </c>
      <c r="BE101" s="38">
        <v>0</v>
      </c>
      <c r="BF101" s="38">
        <v>2873024</v>
      </c>
      <c r="BG101" s="38">
        <v>0</v>
      </c>
      <c r="BH101" s="38">
        <v>333.59300000000002</v>
      </c>
      <c r="BI101" s="38">
        <v>69944</v>
      </c>
      <c r="BJ101" s="38">
        <v>12</v>
      </c>
      <c r="BK101" s="38">
        <v>0</v>
      </c>
      <c r="BL101" s="38">
        <v>0</v>
      </c>
      <c r="BM101" s="38">
        <v>0</v>
      </c>
      <c r="BN101" s="38">
        <v>0</v>
      </c>
      <c r="BO101" s="38">
        <v>0</v>
      </c>
      <c r="BP101" s="38">
        <v>0</v>
      </c>
      <c r="BQ101" s="38">
        <v>5393</v>
      </c>
      <c r="BR101" s="38">
        <v>1</v>
      </c>
      <c r="BS101" s="38">
        <v>0</v>
      </c>
      <c r="BT101" s="38">
        <v>0</v>
      </c>
      <c r="BU101" s="38">
        <v>0</v>
      </c>
      <c r="BV101" s="38">
        <v>0</v>
      </c>
      <c r="BW101" s="38">
        <v>0</v>
      </c>
      <c r="BX101" s="38">
        <v>0</v>
      </c>
      <c r="BY101" s="38">
        <v>0</v>
      </c>
      <c r="BZ101" s="38">
        <v>0</v>
      </c>
      <c r="CA101" s="38">
        <v>0</v>
      </c>
      <c r="CB101" s="38">
        <v>0</v>
      </c>
      <c r="CC101" s="38">
        <v>0</v>
      </c>
      <c r="CD101" s="38">
        <v>0</v>
      </c>
      <c r="CE101" s="38">
        <v>0</v>
      </c>
      <c r="CF101" s="38">
        <v>0</v>
      </c>
      <c r="CG101" s="38">
        <v>0</v>
      </c>
      <c r="CH101" s="38">
        <v>49785</v>
      </c>
      <c r="CI101" s="38">
        <v>0</v>
      </c>
      <c r="CJ101" s="38">
        <v>4</v>
      </c>
      <c r="CK101" s="38">
        <v>0</v>
      </c>
      <c r="CL101" s="38">
        <v>0</v>
      </c>
      <c r="CN101" s="38">
        <v>0</v>
      </c>
      <c r="CO101" s="38">
        <v>1</v>
      </c>
      <c r="CP101" s="38">
        <v>0</v>
      </c>
      <c r="CQ101" s="38">
        <v>0</v>
      </c>
      <c r="CR101" s="38">
        <v>373.34199999999998</v>
      </c>
      <c r="CS101" s="38">
        <v>0</v>
      </c>
      <c r="CT101" s="38">
        <v>0</v>
      </c>
      <c r="CU101" s="38">
        <v>0</v>
      </c>
      <c r="CV101" s="38">
        <v>0</v>
      </c>
      <c r="CW101" s="38">
        <v>0</v>
      </c>
      <c r="CX101" s="38">
        <v>0</v>
      </c>
      <c r="CY101" s="38">
        <v>0</v>
      </c>
      <c r="CZ101" s="38">
        <v>0</v>
      </c>
      <c r="DA101" s="38">
        <v>1</v>
      </c>
      <c r="DB101" s="38">
        <v>1403564</v>
      </c>
      <c r="DC101" s="38">
        <v>0</v>
      </c>
      <c r="DD101" s="38">
        <v>0</v>
      </c>
      <c r="DE101" s="38">
        <v>468982</v>
      </c>
      <c r="DF101" s="38">
        <v>468982</v>
      </c>
      <c r="DG101" s="38">
        <v>358.33</v>
      </c>
      <c r="DH101" s="38">
        <v>0</v>
      </c>
      <c r="DI101" s="38">
        <v>0</v>
      </c>
      <c r="DK101" s="38">
        <v>5393</v>
      </c>
      <c r="DL101" s="38">
        <v>0</v>
      </c>
      <c r="DM101" s="38">
        <v>1059784</v>
      </c>
      <c r="DN101" s="38">
        <v>0</v>
      </c>
      <c r="DO101" s="38">
        <v>0</v>
      </c>
      <c r="DP101" s="38">
        <v>0</v>
      </c>
      <c r="DQ101" s="38">
        <v>0</v>
      </c>
      <c r="DR101" s="38">
        <v>0</v>
      </c>
      <c r="DS101" s="38">
        <v>0</v>
      </c>
      <c r="DT101" s="38">
        <v>0</v>
      </c>
      <c r="DU101" s="38">
        <v>0</v>
      </c>
      <c r="DV101" s="38">
        <v>0</v>
      </c>
      <c r="DW101" s="38">
        <v>0</v>
      </c>
      <c r="DX101" s="38">
        <v>0</v>
      </c>
      <c r="DY101" s="38">
        <v>0</v>
      </c>
      <c r="DZ101" s="38">
        <v>0</v>
      </c>
      <c r="EA101" s="38">
        <v>0</v>
      </c>
      <c r="EB101" s="38">
        <v>9.1999999999999998E-2</v>
      </c>
      <c r="EC101" s="38">
        <v>3.66</v>
      </c>
      <c r="ED101" s="38">
        <v>26346</v>
      </c>
      <c r="EE101" s="38">
        <v>0</v>
      </c>
      <c r="EF101" s="38">
        <v>0</v>
      </c>
      <c r="EG101" s="38">
        <v>6.5000000000000002E-2</v>
      </c>
      <c r="EH101" s="38">
        <v>29850</v>
      </c>
      <c r="EI101" s="38">
        <v>1003588</v>
      </c>
      <c r="EJ101" s="38">
        <v>38.340000000000003</v>
      </c>
      <c r="EK101" s="38">
        <v>0.72899999999999998</v>
      </c>
      <c r="EL101" s="38">
        <v>0</v>
      </c>
      <c r="EM101" s="38">
        <v>0.621</v>
      </c>
      <c r="EN101" s="38">
        <v>1.2E-2</v>
      </c>
      <c r="EO101" s="38">
        <v>0</v>
      </c>
      <c r="EP101" s="38">
        <v>0</v>
      </c>
      <c r="EQ101" s="38">
        <v>39.859000000000002</v>
      </c>
      <c r="ER101" s="38">
        <v>0</v>
      </c>
      <c r="ES101" s="38">
        <v>4.5620000000000003</v>
      </c>
      <c r="ET101" s="38">
        <v>0</v>
      </c>
      <c r="EU101" s="38">
        <v>157533</v>
      </c>
      <c r="EV101" s="38">
        <v>0</v>
      </c>
      <c r="EW101" s="38">
        <v>0</v>
      </c>
      <c r="EX101" s="38">
        <v>0</v>
      </c>
      <c r="EZ101" s="38">
        <v>2864375</v>
      </c>
      <c r="FA101" s="38">
        <v>0</v>
      </c>
      <c r="FB101" s="38">
        <v>3021908</v>
      </c>
      <c r="FC101" s="38">
        <v>0.97325799999999996</v>
      </c>
      <c r="FD101" s="38">
        <v>0</v>
      </c>
      <c r="FE101" s="38">
        <v>435171</v>
      </c>
      <c r="FF101" s="38">
        <v>99419</v>
      </c>
      <c r="FG101" s="38">
        <v>6.0937999999999999E-2</v>
      </c>
      <c r="FH101" s="38">
        <v>5.5286000000000002E-2</v>
      </c>
      <c r="FI101" s="38">
        <v>0</v>
      </c>
      <c r="FJ101" s="38">
        <v>0</v>
      </c>
      <c r="FK101" s="38">
        <v>562.83399999999995</v>
      </c>
      <c r="FL101" s="38">
        <v>3606283</v>
      </c>
      <c r="FM101" s="38">
        <v>0</v>
      </c>
      <c r="FN101" s="38">
        <v>0</v>
      </c>
      <c r="FO101" s="38">
        <v>0</v>
      </c>
      <c r="FP101" s="38">
        <v>0</v>
      </c>
      <c r="FQ101" s="38">
        <v>0</v>
      </c>
      <c r="FR101" s="38">
        <v>0</v>
      </c>
      <c r="FS101" s="38">
        <v>0</v>
      </c>
      <c r="FT101" s="38">
        <v>0</v>
      </c>
      <c r="FU101" s="38">
        <v>0</v>
      </c>
      <c r="FV101" s="38">
        <v>0</v>
      </c>
      <c r="FW101" s="38">
        <v>0</v>
      </c>
      <c r="FX101" s="38">
        <v>0</v>
      </c>
      <c r="FY101" s="38">
        <v>0</v>
      </c>
      <c r="FZ101" s="38">
        <v>0</v>
      </c>
      <c r="GA101" s="38">
        <v>0</v>
      </c>
      <c r="GB101" s="38">
        <v>0</v>
      </c>
      <c r="GC101" s="38">
        <v>0</v>
      </c>
      <c r="GD101" s="38">
        <v>0</v>
      </c>
      <c r="GF101" s="38">
        <v>0</v>
      </c>
      <c r="GG101" s="38">
        <v>0</v>
      </c>
      <c r="GH101" s="38">
        <v>0</v>
      </c>
      <c r="GI101" s="38">
        <v>0</v>
      </c>
      <c r="GJ101" s="38">
        <v>0</v>
      </c>
      <c r="GK101" s="38">
        <v>5121</v>
      </c>
      <c r="GL101" s="38">
        <v>26765</v>
      </c>
      <c r="GM101" s="38">
        <v>0</v>
      </c>
      <c r="GN101" s="38">
        <v>0</v>
      </c>
      <c r="GO101" s="38">
        <v>0</v>
      </c>
      <c r="GP101" s="38">
        <v>3556498</v>
      </c>
      <c r="GQ101" s="38">
        <v>3556498</v>
      </c>
      <c r="GR101" s="38">
        <v>0</v>
      </c>
      <c r="GS101" s="38">
        <v>0</v>
      </c>
      <c r="GT101" s="38">
        <v>0</v>
      </c>
      <c r="HB101" s="38">
        <v>261892303</v>
      </c>
      <c r="HC101" s="38">
        <v>5.0736000000000003E-2</v>
      </c>
      <c r="HD101" s="38">
        <v>49785</v>
      </c>
      <c r="HE101" s="38">
        <v>0</v>
      </c>
      <c r="HF101" s="38">
        <v>0</v>
      </c>
      <c r="HG101" s="38">
        <v>0</v>
      </c>
      <c r="HH101" s="38">
        <v>0</v>
      </c>
      <c r="HI101" s="38">
        <v>0</v>
      </c>
      <c r="HJ101" s="38">
        <v>0</v>
      </c>
      <c r="HK101" s="38">
        <v>0</v>
      </c>
      <c r="HL101" s="38">
        <v>0</v>
      </c>
      <c r="HM101" s="38">
        <v>0</v>
      </c>
      <c r="HN101" s="38">
        <v>0</v>
      </c>
      <c r="HO101" s="38">
        <v>0</v>
      </c>
      <c r="HP101" s="38">
        <v>0</v>
      </c>
      <c r="HQ101" s="38">
        <v>0</v>
      </c>
      <c r="HR101" s="38">
        <v>0</v>
      </c>
      <c r="HS101" s="38">
        <v>0</v>
      </c>
      <c r="HT101" s="38">
        <v>0</v>
      </c>
      <c r="HU101" s="38">
        <v>0</v>
      </c>
      <c r="HV101" s="38">
        <v>0</v>
      </c>
      <c r="HW101" s="38">
        <v>0</v>
      </c>
      <c r="HX101" s="38">
        <v>0</v>
      </c>
      <c r="HY101" s="38">
        <v>0</v>
      </c>
      <c r="HZ101" s="38">
        <v>0</v>
      </c>
      <c r="IA101" s="38">
        <v>0</v>
      </c>
      <c r="IB101" s="38">
        <v>0</v>
      </c>
      <c r="IC101" s="38">
        <v>0</v>
      </c>
      <c r="ID101" s="38">
        <v>0</v>
      </c>
      <c r="IE101" s="38">
        <v>0</v>
      </c>
      <c r="IF101" s="38">
        <v>0</v>
      </c>
      <c r="IG101" s="38">
        <v>0</v>
      </c>
      <c r="IH101" s="38">
        <v>0</v>
      </c>
      <c r="II101" s="38">
        <v>335.03</v>
      </c>
      <c r="IJ101" s="38">
        <v>0</v>
      </c>
      <c r="IK101" s="38">
        <v>0</v>
      </c>
      <c r="IL101" s="38">
        <v>0</v>
      </c>
      <c r="IM101" s="38">
        <v>0</v>
      </c>
      <c r="IN101" s="38">
        <v>0</v>
      </c>
      <c r="IO101" s="38">
        <v>0</v>
      </c>
      <c r="IP101" s="38">
        <v>0</v>
      </c>
      <c r="IQ101" s="38">
        <v>0</v>
      </c>
      <c r="IR101" s="38">
        <v>0</v>
      </c>
      <c r="IS101" s="38">
        <v>0</v>
      </c>
      <c r="IT101" s="38">
        <v>0</v>
      </c>
      <c r="IU101" s="38">
        <v>0</v>
      </c>
      <c r="IV101" s="38">
        <v>0</v>
      </c>
      <c r="IW101" s="38">
        <v>0</v>
      </c>
      <c r="IX101" s="38">
        <v>0</v>
      </c>
      <c r="IY101" s="38">
        <v>0</v>
      </c>
      <c r="IZ101" s="38">
        <v>0</v>
      </c>
      <c r="JA101" s="38">
        <v>0</v>
      </c>
    </row>
    <row r="102" spans="1:261" x14ac:dyDescent="0.2">
      <c r="A102" s="38">
        <v>220811</v>
      </c>
      <c r="B102" s="38">
        <v>27549</v>
      </c>
      <c r="C102" s="38">
        <v>35</v>
      </c>
      <c r="D102" s="38">
        <v>2020</v>
      </c>
      <c r="E102" s="38">
        <v>5393</v>
      </c>
      <c r="F102" s="38">
        <v>0</v>
      </c>
      <c r="G102" s="38">
        <v>207.02199999999999</v>
      </c>
      <c r="H102" s="38">
        <v>203.62100000000001</v>
      </c>
      <c r="I102" s="38">
        <v>203.62100000000001</v>
      </c>
      <c r="J102" s="38">
        <v>207.02199999999999</v>
      </c>
      <c r="K102" s="38">
        <v>0</v>
      </c>
      <c r="L102" s="38">
        <v>6544</v>
      </c>
      <c r="M102" s="38">
        <v>0</v>
      </c>
      <c r="N102" s="38">
        <v>0</v>
      </c>
      <c r="P102" s="38">
        <v>256.45</v>
      </c>
      <c r="Q102" s="38">
        <v>0</v>
      </c>
      <c r="R102" s="38">
        <v>66474</v>
      </c>
      <c r="S102" s="38">
        <v>259.20699999999999</v>
      </c>
      <c r="U102" s="38">
        <v>43089</v>
      </c>
      <c r="V102" s="38">
        <v>60.89</v>
      </c>
      <c r="W102" s="38">
        <v>39846</v>
      </c>
      <c r="X102" s="38">
        <v>39846</v>
      </c>
      <c r="Z102" s="38">
        <v>0</v>
      </c>
      <c r="AA102" s="38">
        <v>1</v>
      </c>
      <c r="AB102" s="38">
        <v>1</v>
      </c>
      <c r="AC102" s="38">
        <v>0</v>
      </c>
      <c r="AD102" s="38" t="s">
        <v>303</v>
      </c>
      <c r="AE102" s="38">
        <v>0</v>
      </c>
      <c r="AH102" s="38">
        <v>0</v>
      </c>
      <c r="AI102" s="38">
        <v>0</v>
      </c>
      <c r="AJ102" s="38">
        <v>5105</v>
      </c>
      <c r="AK102" s="38">
        <v>1</v>
      </c>
      <c r="AL102" s="38" t="s">
        <v>64</v>
      </c>
      <c r="AM102" s="38">
        <v>0</v>
      </c>
      <c r="AN102" s="38">
        <v>0</v>
      </c>
      <c r="AO102" s="38">
        <v>0</v>
      </c>
      <c r="AP102" s="38">
        <v>0</v>
      </c>
      <c r="AQ102" s="38">
        <v>0</v>
      </c>
      <c r="AR102" s="38">
        <v>0</v>
      </c>
      <c r="AS102" s="38">
        <v>0</v>
      </c>
      <c r="AT102" s="38">
        <v>0</v>
      </c>
      <c r="AU102" s="38">
        <v>0</v>
      </c>
      <c r="AV102" s="38">
        <v>-12297</v>
      </c>
      <c r="AW102" s="38">
        <v>2102470</v>
      </c>
      <c r="AX102" s="38">
        <v>2050739</v>
      </c>
      <c r="AY102" s="38">
        <v>1498465</v>
      </c>
      <c r="AZ102" s="38">
        <v>66474</v>
      </c>
      <c r="BA102" s="38">
        <v>21.832999999999998</v>
      </c>
      <c r="BB102" s="38">
        <v>3665</v>
      </c>
      <c r="BC102" s="38">
        <v>3665</v>
      </c>
      <c r="BD102" s="38">
        <v>4.6669999999999998</v>
      </c>
      <c r="BE102" s="38">
        <v>0</v>
      </c>
      <c r="BF102" s="38">
        <v>1744646</v>
      </c>
      <c r="BG102" s="38">
        <v>0</v>
      </c>
      <c r="BH102" s="38">
        <v>0</v>
      </c>
      <c r="BI102" s="38">
        <v>0</v>
      </c>
      <c r="BJ102" s="38">
        <v>12</v>
      </c>
      <c r="BK102" s="38">
        <v>0</v>
      </c>
      <c r="BL102" s="38">
        <v>0</v>
      </c>
      <c r="BM102" s="38">
        <v>0</v>
      </c>
      <c r="BN102" s="38">
        <v>0</v>
      </c>
      <c r="BO102" s="38">
        <v>0</v>
      </c>
      <c r="BP102" s="38">
        <v>0</v>
      </c>
      <c r="BQ102" s="38">
        <v>5393</v>
      </c>
      <c r="BR102" s="38">
        <v>1</v>
      </c>
      <c r="BS102" s="38">
        <v>0</v>
      </c>
      <c r="BT102" s="38">
        <v>0</v>
      </c>
      <c r="BU102" s="38">
        <v>0</v>
      </c>
      <c r="BV102" s="38">
        <v>0</v>
      </c>
      <c r="BW102" s="38">
        <v>0</v>
      </c>
      <c r="BX102" s="38">
        <v>0</v>
      </c>
      <c r="BY102" s="38">
        <v>0</v>
      </c>
      <c r="BZ102" s="38">
        <v>0</v>
      </c>
      <c r="CA102" s="38">
        <v>0</v>
      </c>
      <c r="CB102" s="38">
        <v>0</v>
      </c>
      <c r="CC102" s="38">
        <v>0</v>
      </c>
      <c r="CD102" s="38">
        <v>0</v>
      </c>
      <c r="CE102" s="38">
        <v>0</v>
      </c>
      <c r="CF102" s="38">
        <v>0</v>
      </c>
      <c r="CG102" s="38">
        <v>0</v>
      </c>
      <c r="CH102" s="38">
        <v>51731</v>
      </c>
      <c r="CI102" s="38">
        <v>0</v>
      </c>
      <c r="CJ102" s="38">
        <v>4</v>
      </c>
      <c r="CK102" s="38">
        <v>0</v>
      </c>
      <c r="CL102" s="38">
        <v>0</v>
      </c>
      <c r="CN102" s="38">
        <v>0</v>
      </c>
      <c r="CO102" s="38">
        <v>1</v>
      </c>
      <c r="CP102" s="38">
        <v>0</v>
      </c>
      <c r="CQ102" s="38">
        <v>1.167</v>
      </c>
      <c r="CR102" s="38">
        <v>250.06800000000001</v>
      </c>
      <c r="CS102" s="38">
        <v>0</v>
      </c>
      <c r="CT102" s="38">
        <v>0</v>
      </c>
      <c r="CU102" s="38">
        <v>0</v>
      </c>
      <c r="CV102" s="38">
        <v>0</v>
      </c>
      <c r="CW102" s="38">
        <v>0</v>
      </c>
      <c r="CX102" s="38">
        <v>0</v>
      </c>
      <c r="CY102" s="38">
        <v>0</v>
      </c>
      <c r="CZ102" s="38">
        <v>0</v>
      </c>
      <c r="DA102" s="38">
        <v>1</v>
      </c>
      <c r="DB102" s="38">
        <v>1332496</v>
      </c>
      <c r="DC102" s="38">
        <v>0</v>
      </c>
      <c r="DD102" s="38">
        <v>0</v>
      </c>
      <c r="DE102" s="38">
        <v>344869</v>
      </c>
      <c r="DF102" s="38">
        <v>344869</v>
      </c>
      <c r="DG102" s="38">
        <v>263.5</v>
      </c>
      <c r="DH102" s="38">
        <v>0</v>
      </c>
      <c r="DI102" s="38">
        <v>0</v>
      </c>
      <c r="DK102" s="38">
        <v>5393</v>
      </c>
      <c r="DL102" s="38">
        <v>0</v>
      </c>
      <c r="DM102" s="38">
        <v>71707</v>
      </c>
      <c r="DN102" s="38">
        <v>0</v>
      </c>
      <c r="DO102" s="38">
        <v>0</v>
      </c>
      <c r="DP102" s="38">
        <v>0</v>
      </c>
      <c r="DQ102" s="38">
        <v>0</v>
      </c>
      <c r="DR102" s="38">
        <v>0</v>
      </c>
      <c r="DS102" s="38">
        <v>0</v>
      </c>
      <c r="DT102" s="38">
        <v>0</v>
      </c>
      <c r="DU102" s="38">
        <v>0</v>
      </c>
      <c r="DV102" s="38">
        <v>0</v>
      </c>
      <c r="DW102" s="38">
        <v>0</v>
      </c>
      <c r="DX102" s="38">
        <v>0</v>
      </c>
      <c r="DY102" s="38">
        <v>0</v>
      </c>
      <c r="DZ102" s="38">
        <v>0</v>
      </c>
      <c r="EA102" s="38">
        <v>0</v>
      </c>
      <c r="EB102" s="38">
        <v>0</v>
      </c>
      <c r="EC102" s="38">
        <v>0.128</v>
      </c>
      <c r="ED102" s="38">
        <v>921</v>
      </c>
      <c r="EE102" s="38">
        <v>0</v>
      </c>
      <c r="EF102" s="38">
        <v>0</v>
      </c>
      <c r="EG102" s="38">
        <v>0</v>
      </c>
      <c r="EH102" s="38">
        <v>70786</v>
      </c>
      <c r="EI102" s="38">
        <v>0</v>
      </c>
      <c r="EJ102" s="38">
        <v>0</v>
      </c>
      <c r="EK102" s="38">
        <v>3.0939999999999999</v>
      </c>
      <c r="EL102" s="38">
        <v>0</v>
      </c>
      <c r="EM102" s="38">
        <v>0</v>
      </c>
      <c r="EN102" s="38">
        <v>0.307</v>
      </c>
      <c r="EO102" s="38">
        <v>0</v>
      </c>
      <c r="EP102" s="38">
        <v>0</v>
      </c>
      <c r="EQ102" s="38">
        <v>3.4009999999999998</v>
      </c>
      <c r="ER102" s="38">
        <v>0</v>
      </c>
      <c r="ES102" s="38">
        <v>10.817</v>
      </c>
      <c r="ET102" s="38">
        <v>11208</v>
      </c>
      <c r="EU102" s="38">
        <v>66474</v>
      </c>
      <c r="EV102" s="38">
        <v>0</v>
      </c>
      <c r="EW102" s="38">
        <v>0</v>
      </c>
      <c r="EX102" s="38">
        <v>0</v>
      </c>
      <c r="EZ102" s="38">
        <v>1726109</v>
      </c>
      <c r="FA102" s="38">
        <v>0</v>
      </c>
      <c r="FB102" s="38">
        <v>1792583</v>
      </c>
      <c r="FC102" s="38">
        <v>0.97325799999999996</v>
      </c>
      <c r="FD102" s="38">
        <v>0</v>
      </c>
      <c r="FE102" s="38">
        <v>264258</v>
      </c>
      <c r="FF102" s="38">
        <v>60372</v>
      </c>
      <c r="FG102" s="38">
        <v>6.0937999999999999E-2</v>
      </c>
      <c r="FH102" s="38">
        <v>5.5286000000000002E-2</v>
      </c>
      <c r="FI102" s="38">
        <v>0</v>
      </c>
      <c r="FJ102" s="38">
        <v>0</v>
      </c>
      <c r="FK102" s="38">
        <v>341.78199999999998</v>
      </c>
      <c r="FL102" s="38">
        <v>2168944</v>
      </c>
      <c r="FM102" s="38">
        <v>0</v>
      </c>
      <c r="FN102" s="38">
        <v>0</v>
      </c>
      <c r="FO102" s="38">
        <v>0</v>
      </c>
      <c r="FP102" s="38">
        <v>0</v>
      </c>
      <c r="FQ102" s="38">
        <v>0</v>
      </c>
      <c r="FR102" s="38">
        <v>0</v>
      </c>
      <c r="FS102" s="38">
        <v>0</v>
      </c>
      <c r="FT102" s="38">
        <v>0</v>
      </c>
      <c r="FU102" s="38">
        <v>0</v>
      </c>
      <c r="FV102" s="38">
        <v>0</v>
      </c>
      <c r="FW102" s="38">
        <v>0</v>
      </c>
      <c r="FX102" s="38">
        <v>0</v>
      </c>
      <c r="FY102" s="38">
        <v>0</v>
      </c>
      <c r="FZ102" s="38">
        <v>0</v>
      </c>
      <c r="GA102" s="38">
        <v>0</v>
      </c>
      <c r="GB102" s="38">
        <v>0</v>
      </c>
      <c r="GC102" s="38">
        <v>0</v>
      </c>
      <c r="GD102" s="38">
        <v>0</v>
      </c>
      <c r="GF102" s="38">
        <v>0</v>
      </c>
      <c r="GG102" s="38">
        <v>0</v>
      </c>
      <c r="GH102" s="38">
        <v>0</v>
      </c>
      <c r="GI102" s="38">
        <v>0</v>
      </c>
      <c r="GJ102" s="38">
        <v>0</v>
      </c>
      <c r="GK102" s="38">
        <v>5115</v>
      </c>
      <c r="GL102" s="38">
        <v>9033</v>
      </c>
      <c r="GM102" s="38">
        <v>0</v>
      </c>
      <c r="GN102" s="38">
        <v>0</v>
      </c>
      <c r="GO102" s="38">
        <v>0</v>
      </c>
      <c r="GP102" s="38">
        <v>2117213</v>
      </c>
      <c r="GQ102" s="38">
        <v>2117213</v>
      </c>
      <c r="GR102" s="38">
        <v>0</v>
      </c>
      <c r="GS102" s="38">
        <v>0</v>
      </c>
      <c r="GT102" s="38">
        <v>0</v>
      </c>
      <c r="HB102" s="38">
        <v>261892303</v>
      </c>
      <c r="HC102" s="38">
        <v>5.0736000000000003E-2</v>
      </c>
      <c r="HD102" s="38">
        <v>40523</v>
      </c>
      <c r="HE102" s="38">
        <v>0</v>
      </c>
      <c r="HF102" s="38">
        <v>0</v>
      </c>
      <c r="HG102" s="38">
        <v>0</v>
      </c>
      <c r="HH102" s="38">
        <v>0</v>
      </c>
      <c r="HI102" s="38">
        <v>0</v>
      </c>
      <c r="HJ102" s="38">
        <v>0</v>
      </c>
      <c r="HK102" s="38">
        <v>0</v>
      </c>
      <c r="HL102" s="38">
        <v>0</v>
      </c>
      <c r="HM102" s="38">
        <v>0</v>
      </c>
      <c r="HN102" s="38">
        <v>0</v>
      </c>
      <c r="HO102" s="38">
        <v>0</v>
      </c>
      <c r="HP102" s="38">
        <v>0</v>
      </c>
      <c r="HQ102" s="38">
        <v>0</v>
      </c>
      <c r="HR102" s="38">
        <v>0</v>
      </c>
      <c r="HS102" s="38">
        <v>0</v>
      </c>
      <c r="HT102" s="38">
        <v>0</v>
      </c>
      <c r="HU102" s="38">
        <v>0</v>
      </c>
      <c r="HV102" s="38">
        <v>0</v>
      </c>
      <c r="HW102" s="38">
        <v>0</v>
      </c>
      <c r="HX102" s="38">
        <v>0</v>
      </c>
      <c r="HY102" s="38">
        <v>0</v>
      </c>
      <c r="HZ102" s="38">
        <v>0</v>
      </c>
      <c r="IA102" s="38">
        <v>0</v>
      </c>
      <c r="IB102" s="38">
        <v>0</v>
      </c>
      <c r="IC102" s="38">
        <v>0</v>
      </c>
      <c r="ID102" s="38">
        <v>0</v>
      </c>
      <c r="IE102" s="38">
        <v>0</v>
      </c>
      <c r="IF102" s="38">
        <v>0</v>
      </c>
      <c r="IG102" s="38">
        <v>0</v>
      </c>
      <c r="IH102" s="38">
        <v>203</v>
      </c>
      <c r="II102" s="38">
        <v>0</v>
      </c>
      <c r="IJ102" s="38">
        <v>0</v>
      </c>
      <c r="IK102" s="38">
        <v>0</v>
      </c>
      <c r="IL102" s="38">
        <v>0</v>
      </c>
      <c r="IM102" s="38">
        <v>0</v>
      </c>
      <c r="IN102" s="38">
        <v>0</v>
      </c>
      <c r="IO102" s="38">
        <v>0</v>
      </c>
      <c r="IP102" s="38">
        <v>0</v>
      </c>
      <c r="IQ102" s="38">
        <v>0</v>
      </c>
      <c r="IR102" s="38">
        <v>0</v>
      </c>
      <c r="IS102" s="38">
        <v>0</v>
      </c>
      <c r="IT102" s="38">
        <v>0</v>
      </c>
      <c r="IU102" s="38">
        <v>0</v>
      </c>
      <c r="IV102" s="38">
        <v>0</v>
      </c>
      <c r="IW102" s="38">
        <v>0</v>
      </c>
      <c r="IX102" s="38">
        <v>0</v>
      </c>
      <c r="IY102" s="38">
        <v>0</v>
      </c>
      <c r="IZ102" s="38">
        <v>0</v>
      </c>
      <c r="JA102" s="38">
        <v>0</v>
      </c>
    </row>
    <row r="103" spans="1:261" x14ac:dyDescent="0.2">
      <c r="A103" s="38">
        <v>57813</v>
      </c>
      <c r="B103" s="38">
        <v>27549</v>
      </c>
      <c r="C103" s="38">
        <v>35</v>
      </c>
      <c r="D103" s="38">
        <v>2020</v>
      </c>
      <c r="E103" s="38">
        <v>5393</v>
      </c>
      <c r="F103" s="38">
        <v>0</v>
      </c>
      <c r="G103" s="38">
        <v>3318</v>
      </c>
      <c r="H103" s="38">
        <v>3215.3490000000002</v>
      </c>
      <c r="I103" s="38">
        <v>3215.3490000000002</v>
      </c>
      <c r="J103" s="38">
        <v>3318</v>
      </c>
      <c r="K103" s="38">
        <v>0</v>
      </c>
      <c r="L103" s="38">
        <v>6544</v>
      </c>
      <c r="M103" s="38">
        <v>0</v>
      </c>
      <c r="N103" s="38">
        <v>0</v>
      </c>
      <c r="P103" s="38">
        <v>3039.643</v>
      </c>
      <c r="Q103" s="38">
        <v>0</v>
      </c>
      <c r="R103" s="38">
        <v>787897</v>
      </c>
      <c r="S103" s="38">
        <v>259.20699999999999</v>
      </c>
      <c r="U103" s="38">
        <v>510719</v>
      </c>
      <c r="V103" s="38">
        <v>1897.883</v>
      </c>
      <c r="W103" s="38">
        <v>1241975</v>
      </c>
      <c r="X103" s="38">
        <v>1241975</v>
      </c>
      <c r="Z103" s="38">
        <v>0</v>
      </c>
      <c r="AA103" s="38">
        <v>1</v>
      </c>
      <c r="AB103" s="38">
        <v>1</v>
      </c>
      <c r="AC103" s="38">
        <v>0</v>
      </c>
      <c r="AD103" s="38" t="s">
        <v>303</v>
      </c>
      <c r="AE103" s="38">
        <v>0</v>
      </c>
      <c r="AH103" s="38">
        <v>0</v>
      </c>
      <c r="AI103" s="38">
        <v>0</v>
      </c>
      <c r="AJ103" s="38">
        <v>5105</v>
      </c>
      <c r="AK103" s="38">
        <v>1</v>
      </c>
      <c r="AL103" s="38" t="s">
        <v>22</v>
      </c>
      <c r="AM103" s="38">
        <v>0</v>
      </c>
      <c r="AN103" s="38">
        <v>0</v>
      </c>
      <c r="AO103" s="38">
        <v>0</v>
      </c>
      <c r="AP103" s="38">
        <v>0</v>
      </c>
      <c r="AQ103" s="38">
        <v>0</v>
      </c>
      <c r="AR103" s="38">
        <v>0</v>
      </c>
      <c r="AS103" s="38">
        <v>0</v>
      </c>
      <c r="AT103" s="38">
        <v>0</v>
      </c>
      <c r="AU103" s="38">
        <v>0</v>
      </c>
      <c r="AV103" s="38">
        <v>0</v>
      </c>
      <c r="AW103" s="38">
        <v>34081614</v>
      </c>
      <c r="AX103" s="38">
        <v>33348290</v>
      </c>
      <c r="AY103" s="38">
        <v>24353708</v>
      </c>
      <c r="AZ103" s="38">
        <v>787897</v>
      </c>
      <c r="BA103" s="38">
        <v>162.833</v>
      </c>
      <c r="BB103" s="38">
        <v>0</v>
      </c>
      <c r="BC103" s="38">
        <v>0</v>
      </c>
      <c r="BD103" s="38">
        <v>0</v>
      </c>
      <c r="BE103" s="38">
        <v>0</v>
      </c>
      <c r="BF103" s="38">
        <v>28129230</v>
      </c>
      <c r="BG103" s="38">
        <v>0</v>
      </c>
      <c r="BH103" s="38">
        <v>0</v>
      </c>
      <c r="BI103" s="38">
        <v>0</v>
      </c>
      <c r="BJ103" s="38">
        <v>12</v>
      </c>
      <c r="BK103" s="38">
        <v>0</v>
      </c>
      <c r="BL103" s="38">
        <v>0</v>
      </c>
      <c r="BM103" s="38">
        <v>0</v>
      </c>
      <c r="BN103" s="38">
        <v>0</v>
      </c>
      <c r="BO103" s="38">
        <v>0</v>
      </c>
      <c r="BP103" s="38">
        <v>0</v>
      </c>
      <c r="BQ103" s="38">
        <v>5393</v>
      </c>
      <c r="BR103" s="38">
        <v>1</v>
      </c>
      <c r="BS103" s="38">
        <v>0</v>
      </c>
      <c r="BT103" s="38">
        <v>0</v>
      </c>
      <c r="BU103" s="38">
        <v>0</v>
      </c>
      <c r="BV103" s="38">
        <v>0</v>
      </c>
      <c r="BW103" s="38">
        <v>0</v>
      </c>
      <c r="BX103" s="38">
        <v>0</v>
      </c>
      <c r="BY103" s="38">
        <v>0</v>
      </c>
      <c r="BZ103" s="38">
        <v>0</v>
      </c>
      <c r="CA103" s="38">
        <v>0</v>
      </c>
      <c r="CB103" s="38">
        <v>0</v>
      </c>
      <c r="CC103" s="38">
        <v>0</v>
      </c>
      <c r="CD103" s="38">
        <v>0</v>
      </c>
      <c r="CE103" s="38">
        <v>0</v>
      </c>
      <c r="CF103" s="38">
        <v>0</v>
      </c>
      <c r="CG103" s="38">
        <v>0</v>
      </c>
      <c r="CH103" s="38">
        <v>733324</v>
      </c>
      <c r="CI103" s="38">
        <v>0</v>
      </c>
      <c r="CJ103" s="38">
        <v>4</v>
      </c>
      <c r="CK103" s="38">
        <v>0</v>
      </c>
      <c r="CL103" s="38">
        <v>0</v>
      </c>
      <c r="CN103" s="38">
        <v>0</v>
      </c>
      <c r="CO103" s="38">
        <v>1</v>
      </c>
      <c r="CP103" s="38">
        <v>0</v>
      </c>
      <c r="CQ103" s="38">
        <v>9.75</v>
      </c>
      <c r="CR103" s="38">
        <v>3045.759</v>
      </c>
      <c r="CS103" s="38">
        <v>0</v>
      </c>
      <c r="CT103" s="38">
        <v>0</v>
      </c>
      <c r="CU103" s="38">
        <v>0</v>
      </c>
      <c r="CV103" s="38">
        <v>0</v>
      </c>
      <c r="CW103" s="38">
        <v>0</v>
      </c>
      <c r="CX103" s="38">
        <v>0</v>
      </c>
      <c r="CY103" s="38">
        <v>0</v>
      </c>
      <c r="CZ103" s="38">
        <v>0</v>
      </c>
      <c r="DA103" s="38">
        <v>1</v>
      </c>
      <c r="DB103" s="38">
        <v>21041244</v>
      </c>
      <c r="DC103" s="38">
        <v>0</v>
      </c>
      <c r="DD103" s="38">
        <v>0</v>
      </c>
      <c r="DE103" s="38">
        <v>4289370</v>
      </c>
      <c r="DF103" s="38">
        <v>4289370</v>
      </c>
      <c r="DG103" s="38">
        <v>3277.33</v>
      </c>
      <c r="DH103" s="38">
        <v>0</v>
      </c>
      <c r="DI103" s="38">
        <v>0</v>
      </c>
      <c r="DK103" s="38">
        <v>5393</v>
      </c>
      <c r="DL103" s="38">
        <v>0</v>
      </c>
      <c r="DM103" s="38">
        <v>2329531</v>
      </c>
      <c r="DN103" s="38">
        <v>0</v>
      </c>
      <c r="DO103" s="38">
        <v>0</v>
      </c>
      <c r="DP103" s="38">
        <v>0</v>
      </c>
      <c r="DQ103" s="38">
        <v>0</v>
      </c>
      <c r="DR103" s="38">
        <v>0</v>
      </c>
      <c r="DS103" s="38">
        <v>0</v>
      </c>
      <c r="DT103" s="38">
        <v>0</v>
      </c>
      <c r="DU103" s="38">
        <v>0</v>
      </c>
      <c r="DV103" s="38">
        <v>0</v>
      </c>
      <c r="DW103" s="38">
        <v>0</v>
      </c>
      <c r="DX103" s="38">
        <v>0</v>
      </c>
      <c r="DY103" s="38">
        <v>0</v>
      </c>
      <c r="DZ103" s="38">
        <v>0</v>
      </c>
      <c r="EA103" s="38">
        <v>0</v>
      </c>
      <c r="EB103" s="38">
        <v>0</v>
      </c>
      <c r="EC103" s="38">
        <v>29.617000000000001</v>
      </c>
      <c r="ED103" s="38">
        <v>213195</v>
      </c>
      <c r="EE103" s="38">
        <v>0</v>
      </c>
      <c r="EF103" s="38">
        <v>0</v>
      </c>
      <c r="EG103" s="38">
        <v>0</v>
      </c>
      <c r="EH103" s="38">
        <v>2116336</v>
      </c>
      <c r="EI103" s="38">
        <v>0</v>
      </c>
      <c r="EJ103" s="38">
        <v>0</v>
      </c>
      <c r="EK103" s="38">
        <v>71.963999999999999</v>
      </c>
      <c r="EL103" s="38">
        <v>1.609</v>
      </c>
      <c r="EM103" s="38">
        <v>22.963000000000001</v>
      </c>
      <c r="EN103" s="38">
        <v>7.7240000000000002</v>
      </c>
      <c r="EO103" s="38">
        <v>0</v>
      </c>
      <c r="EP103" s="38">
        <v>0</v>
      </c>
      <c r="EQ103" s="38">
        <v>102.651</v>
      </c>
      <c r="ER103" s="38">
        <v>0</v>
      </c>
      <c r="ES103" s="38">
        <v>323.40100000000001</v>
      </c>
      <c r="ET103" s="38">
        <v>83854</v>
      </c>
      <c r="EU103" s="38">
        <v>787897</v>
      </c>
      <c r="EV103" s="38">
        <v>0</v>
      </c>
      <c r="EW103" s="38">
        <v>0</v>
      </c>
      <c r="EX103" s="38">
        <v>0</v>
      </c>
      <c r="EZ103" s="38">
        <v>28114223</v>
      </c>
      <c r="FA103" s="38">
        <v>0</v>
      </c>
      <c r="FB103" s="38">
        <v>28902120</v>
      </c>
      <c r="FC103" s="38">
        <v>0.97325799999999996</v>
      </c>
      <c r="FD103" s="38">
        <v>0</v>
      </c>
      <c r="FE103" s="38">
        <v>4260674</v>
      </c>
      <c r="FF103" s="38">
        <v>973393</v>
      </c>
      <c r="FG103" s="38">
        <v>6.0937999999999999E-2</v>
      </c>
      <c r="FH103" s="38">
        <v>5.5286000000000002E-2</v>
      </c>
      <c r="FI103" s="38">
        <v>0</v>
      </c>
      <c r="FJ103" s="38">
        <v>0</v>
      </c>
      <c r="FK103" s="38">
        <v>5510.6030000000001</v>
      </c>
      <c r="FL103" s="38">
        <v>34869511</v>
      </c>
      <c r="FM103" s="38">
        <v>0</v>
      </c>
      <c r="FN103" s="38">
        <v>0</v>
      </c>
      <c r="FO103" s="38">
        <v>0</v>
      </c>
      <c r="FP103" s="38">
        <v>0</v>
      </c>
      <c r="FQ103" s="38">
        <v>0</v>
      </c>
      <c r="FR103" s="38">
        <v>0</v>
      </c>
      <c r="FS103" s="38">
        <v>0</v>
      </c>
      <c r="FT103" s="38">
        <v>0</v>
      </c>
      <c r="FU103" s="38">
        <v>0</v>
      </c>
      <c r="FV103" s="38">
        <v>0</v>
      </c>
      <c r="FW103" s="38">
        <v>0</v>
      </c>
      <c r="FX103" s="38">
        <v>0</v>
      </c>
      <c r="FY103" s="38">
        <v>0</v>
      </c>
      <c r="FZ103" s="38">
        <v>0</v>
      </c>
      <c r="GA103" s="38">
        <v>0</v>
      </c>
      <c r="GB103" s="38">
        <v>0</v>
      </c>
      <c r="GC103" s="38">
        <v>0</v>
      </c>
      <c r="GD103" s="38">
        <v>0</v>
      </c>
      <c r="GF103" s="38">
        <v>0</v>
      </c>
      <c r="GG103" s="38">
        <v>0</v>
      </c>
      <c r="GH103" s="38">
        <v>0</v>
      </c>
      <c r="GI103" s="38">
        <v>0</v>
      </c>
      <c r="GJ103" s="38">
        <v>0</v>
      </c>
      <c r="GK103" s="38">
        <v>5246.9390000000003</v>
      </c>
      <c r="GL103" s="38">
        <v>17937</v>
      </c>
      <c r="GM103" s="38">
        <v>0</v>
      </c>
      <c r="GN103" s="38">
        <v>0</v>
      </c>
      <c r="GO103" s="38">
        <v>0</v>
      </c>
      <c r="GP103" s="38">
        <v>34136187</v>
      </c>
      <c r="GQ103" s="38">
        <v>34136187</v>
      </c>
      <c r="GR103" s="38">
        <v>0</v>
      </c>
      <c r="GS103" s="38">
        <v>0</v>
      </c>
      <c r="GT103" s="38">
        <v>0</v>
      </c>
      <c r="HB103" s="38">
        <v>261892303</v>
      </c>
      <c r="HC103" s="38">
        <v>5.0736000000000003E-2</v>
      </c>
      <c r="HD103" s="38">
        <v>649470</v>
      </c>
      <c r="HE103" s="38">
        <v>0</v>
      </c>
      <c r="HF103" s="38">
        <v>0</v>
      </c>
      <c r="HG103" s="38">
        <v>0</v>
      </c>
      <c r="HH103" s="38">
        <v>0</v>
      </c>
      <c r="HI103" s="38">
        <v>0</v>
      </c>
      <c r="HJ103" s="38">
        <v>0</v>
      </c>
      <c r="HK103" s="38">
        <v>0</v>
      </c>
      <c r="HL103" s="38">
        <v>0</v>
      </c>
      <c r="HM103" s="38">
        <v>0</v>
      </c>
      <c r="HN103" s="38">
        <v>0</v>
      </c>
      <c r="HO103" s="38">
        <v>0</v>
      </c>
      <c r="HP103" s="38">
        <v>0</v>
      </c>
      <c r="HQ103" s="38">
        <v>0</v>
      </c>
      <c r="HR103" s="38">
        <v>0</v>
      </c>
      <c r="HS103" s="38">
        <v>0</v>
      </c>
      <c r="HT103" s="38">
        <v>0</v>
      </c>
      <c r="HU103" s="38">
        <v>0</v>
      </c>
      <c r="HV103" s="38">
        <v>0</v>
      </c>
      <c r="HW103" s="38">
        <v>0</v>
      </c>
      <c r="HX103" s="38">
        <v>0</v>
      </c>
      <c r="HY103" s="38">
        <v>0</v>
      </c>
      <c r="HZ103" s="38">
        <v>0</v>
      </c>
      <c r="IA103" s="38">
        <v>0</v>
      </c>
      <c r="IB103" s="38">
        <v>0</v>
      </c>
      <c r="IC103" s="38">
        <v>0</v>
      </c>
      <c r="ID103" s="38">
        <v>0</v>
      </c>
      <c r="IE103" s="38">
        <v>0</v>
      </c>
      <c r="IF103" s="38">
        <v>0</v>
      </c>
      <c r="IG103" s="38">
        <v>0</v>
      </c>
      <c r="IH103" s="38">
        <v>1864</v>
      </c>
      <c r="II103" s="38">
        <v>0</v>
      </c>
      <c r="IJ103" s="38">
        <v>0</v>
      </c>
      <c r="IK103" s="38">
        <v>0</v>
      </c>
      <c r="IL103" s="38">
        <v>0</v>
      </c>
      <c r="IM103" s="38">
        <v>0</v>
      </c>
      <c r="IN103" s="38">
        <v>0</v>
      </c>
      <c r="IO103" s="38">
        <v>0</v>
      </c>
      <c r="IP103" s="38">
        <v>0</v>
      </c>
      <c r="IQ103" s="38">
        <v>0</v>
      </c>
      <c r="IR103" s="38">
        <v>0</v>
      </c>
      <c r="IS103" s="38">
        <v>0</v>
      </c>
      <c r="IT103" s="38">
        <v>0</v>
      </c>
      <c r="IU103" s="38">
        <v>0</v>
      </c>
      <c r="IV103" s="38">
        <v>0</v>
      </c>
      <c r="IW103" s="38">
        <v>0</v>
      </c>
      <c r="IX103" s="38">
        <v>0</v>
      </c>
      <c r="IY103" s="38">
        <v>0</v>
      </c>
      <c r="IZ103" s="38">
        <v>0</v>
      </c>
      <c r="JA103" s="38">
        <v>0</v>
      </c>
    </row>
    <row r="104" spans="1:261" x14ac:dyDescent="0.2">
      <c r="A104" s="38">
        <v>15814</v>
      </c>
      <c r="B104" s="38">
        <v>27549</v>
      </c>
      <c r="C104" s="38">
        <v>35</v>
      </c>
      <c r="D104" s="38">
        <v>2020</v>
      </c>
      <c r="E104" s="38">
        <v>5393</v>
      </c>
      <c r="F104" s="38">
        <v>0</v>
      </c>
      <c r="G104" s="38">
        <v>108.63800000000001</v>
      </c>
      <c r="H104" s="38">
        <v>106.074</v>
      </c>
      <c r="I104" s="38">
        <v>106.074</v>
      </c>
      <c r="J104" s="38">
        <v>108.63800000000001</v>
      </c>
      <c r="K104" s="38">
        <v>0</v>
      </c>
      <c r="L104" s="38">
        <v>6544</v>
      </c>
      <c r="M104" s="38">
        <v>0</v>
      </c>
      <c r="N104" s="38">
        <v>0</v>
      </c>
      <c r="P104" s="38">
        <v>102.527</v>
      </c>
      <c r="Q104" s="38">
        <v>0</v>
      </c>
      <c r="R104" s="38">
        <v>26576</v>
      </c>
      <c r="S104" s="38">
        <v>259.20699999999999</v>
      </c>
      <c r="U104" s="38">
        <v>17227</v>
      </c>
      <c r="V104" s="38">
        <v>5.4249999999999998</v>
      </c>
      <c r="W104" s="38">
        <v>3550</v>
      </c>
      <c r="X104" s="38">
        <v>3550</v>
      </c>
      <c r="Z104" s="38">
        <v>0</v>
      </c>
      <c r="AA104" s="38">
        <v>1</v>
      </c>
      <c r="AB104" s="38">
        <v>1</v>
      </c>
      <c r="AC104" s="38">
        <v>0</v>
      </c>
      <c r="AD104" s="38" t="s">
        <v>303</v>
      </c>
      <c r="AE104" s="38">
        <v>0</v>
      </c>
      <c r="AH104" s="38">
        <v>0</v>
      </c>
      <c r="AI104" s="38">
        <v>0</v>
      </c>
      <c r="AJ104" s="38">
        <v>5105</v>
      </c>
      <c r="AK104" s="38">
        <v>1</v>
      </c>
      <c r="AL104" s="38" t="s">
        <v>40</v>
      </c>
      <c r="AM104" s="38">
        <v>0</v>
      </c>
      <c r="AN104" s="38">
        <v>0</v>
      </c>
      <c r="AO104" s="38">
        <v>0</v>
      </c>
      <c r="AP104" s="38">
        <v>0</v>
      </c>
      <c r="AQ104" s="38">
        <v>0</v>
      </c>
      <c r="AR104" s="38">
        <v>0</v>
      </c>
      <c r="AS104" s="38">
        <v>0</v>
      </c>
      <c r="AT104" s="38">
        <v>0</v>
      </c>
      <c r="AU104" s="38">
        <v>0</v>
      </c>
      <c r="AV104" s="38">
        <v>0</v>
      </c>
      <c r="AW104" s="38">
        <v>1189515</v>
      </c>
      <c r="AX104" s="38">
        <v>1138375</v>
      </c>
      <c r="AY104" s="38">
        <v>797946</v>
      </c>
      <c r="AZ104" s="38">
        <v>56451</v>
      </c>
      <c r="BA104" s="38">
        <v>0</v>
      </c>
      <c r="BB104" s="38">
        <v>0</v>
      </c>
      <c r="BC104" s="38">
        <v>0</v>
      </c>
      <c r="BD104" s="38">
        <v>0</v>
      </c>
      <c r="BE104" s="38">
        <v>0</v>
      </c>
      <c r="BF104" s="38">
        <v>954146</v>
      </c>
      <c r="BG104" s="38">
        <v>0</v>
      </c>
      <c r="BH104" s="38">
        <v>121.285</v>
      </c>
      <c r="BI104" s="38">
        <v>29875</v>
      </c>
      <c r="BJ104" s="38">
        <v>12</v>
      </c>
      <c r="BK104" s="38">
        <v>0</v>
      </c>
      <c r="BL104" s="38">
        <v>0</v>
      </c>
      <c r="BM104" s="38">
        <v>0</v>
      </c>
      <c r="BN104" s="38">
        <v>0</v>
      </c>
      <c r="BO104" s="38">
        <v>0</v>
      </c>
      <c r="BP104" s="38">
        <v>0</v>
      </c>
      <c r="BQ104" s="38">
        <v>5393</v>
      </c>
      <c r="BR104" s="38">
        <v>1</v>
      </c>
      <c r="BS104" s="38">
        <v>0</v>
      </c>
      <c r="BT104" s="38">
        <v>0</v>
      </c>
      <c r="BU104" s="38">
        <v>0</v>
      </c>
      <c r="BV104" s="38">
        <v>0</v>
      </c>
      <c r="BW104" s="38">
        <v>0</v>
      </c>
      <c r="BX104" s="38">
        <v>0</v>
      </c>
      <c r="BY104" s="38">
        <v>0</v>
      </c>
      <c r="BZ104" s="38">
        <v>0</v>
      </c>
      <c r="CA104" s="38">
        <v>0</v>
      </c>
      <c r="CB104" s="38">
        <v>0</v>
      </c>
      <c r="CC104" s="38">
        <v>0</v>
      </c>
      <c r="CD104" s="38">
        <v>0</v>
      </c>
      <c r="CE104" s="38">
        <v>0</v>
      </c>
      <c r="CF104" s="38">
        <v>0</v>
      </c>
      <c r="CG104" s="38">
        <v>0</v>
      </c>
      <c r="CH104" s="38">
        <v>21265</v>
      </c>
      <c r="CI104" s="38">
        <v>0</v>
      </c>
      <c r="CJ104" s="38">
        <v>4</v>
      </c>
      <c r="CK104" s="38">
        <v>0</v>
      </c>
      <c r="CL104" s="38">
        <v>0</v>
      </c>
      <c r="CN104" s="38">
        <v>0</v>
      </c>
      <c r="CO104" s="38">
        <v>1</v>
      </c>
      <c r="CP104" s="38">
        <v>0.53300000000000003</v>
      </c>
      <c r="CQ104" s="38">
        <v>0</v>
      </c>
      <c r="CR104" s="38">
        <v>102.142</v>
      </c>
      <c r="CS104" s="38">
        <v>0</v>
      </c>
      <c r="CT104" s="38">
        <v>0</v>
      </c>
      <c r="CU104" s="38">
        <v>0</v>
      </c>
      <c r="CV104" s="38">
        <v>0</v>
      </c>
      <c r="CW104" s="38">
        <v>0</v>
      </c>
      <c r="CX104" s="38">
        <v>0</v>
      </c>
      <c r="CY104" s="38">
        <v>0</v>
      </c>
      <c r="CZ104" s="38">
        <v>0</v>
      </c>
      <c r="DA104" s="38">
        <v>1</v>
      </c>
      <c r="DB104" s="38">
        <v>694148</v>
      </c>
      <c r="DC104" s="38">
        <v>0</v>
      </c>
      <c r="DD104" s="38">
        <v>0</v>
      </c>
      <c r="DE104" s="38">
        <v>164686</v>
      </c>
      <c r="DF104" s="38">
        <v>173092</v>
      </c>
      <c r="DG104" s="38">
        <v>125.83</v>
      </c>
      <c r="DH104" s="38">
        <v>0</v>
      </c>
      <c r="DI104" s="38">
        <v>8406</v>
      </c>
      <c r="DK104" s="38">
        <v>5393</v>
      </c>
      <c r="DL104" s="38">
        <v>0</v>
      </c>
      <c r="DM104" s="38">
        <v>86921</v>
      </c>
      <c r="DN104" s="38">
        <v>0</v>
      </c>
      <c r="DO104" s="38">
        <v>0</v>
      </c>
      <c r="DP104" s="38">
        <v>0</v>
      </c>
      <c r="DQ104" s="38">
        <v>0</v>
      </c>
      <c r="DR104" s="38">
        <v>0</v>
      </c>
      <c r="DS104" s="38">
        <v>0</v>
      </c>
      <c r="DT104" s="38">
        <v>0</v>
      </c>
      <c r="DU104" s="38">
        <v>0</v>
      </c>
      <c r="DV104" s="38">
        <v>0</v>
      </c>
      <c r="DW104" s="38">
        <v>0</v>
      </c>
      <c r="DX104" s="38">
        <v>0</v>
      </c>
      <c r="DY104" s="38">
        <v>0</v>
      </c>
      <c r="DZ104" s="38">
        <v>0</v>
      </c>
      <c r="EA104" s="38">
        <v>0</v>
      </c>
      <c r="EB104" s="38">
        <v>0</v>
      </c>
      <c r="EC104" s="38">
        <v>12.074999999999999</v>
      </c>
      <c r="ED104" s="38">
        <v>86921</v>
      </c>
      <c r="EE104" s="38">
        <v>0</v>
      </c>
      <c r="EF104" s="38">
        <v>0</v>
      </c>
      <c r="EG104" s="38">
        <v>0</v>
      </c>
      <c r="EH104" s="38">
        <v>0</v>
      </c>
      <c r="EI104" s="38">
        <v>0</v>
      </c>
      <c r="EJ104" s="38">
        <v>0</v>
      </c>
      <c r="EK104" s="38">
        <v>0</v>
      </c>
      <c r="EL104" s="38">
        <v>0</v>
      </c>
      <c r="EM104" s="38">
        <v>0</v>
      </c>
      <c r="EN104" s="38">
        <v>0</v>
      </c>
      <c r="EO104" s="38">
        <v>0</v>
      </c>
      <c r="EP104" s="38">
        <v>0</v>
      </c>
      <c r="EQ104" s="38">
        <v>0</v>
      </c>
      <c r="ER104" s="38">
        <v>0</v>
      </c>
      <c r="ES104" s="38">
        <v>0</v>
      </c>
      <c r="ET104" s="38">
        <v>0</v>
      </c>
      <c r="EU104" s="38">
        <v>56451</v>
      </c>
      <c r="EV104" s="38">
        <v>0</v>
      </c>
      <c r="EW104" s="38">
        <v>0</v>
      </c>
      <c r="EX104" s="38">
        <v>0</v>
      </c>
      <c r="EZ104" s="38">
        <v>960835</v>
      </c>
      <c r="FA104" s="38">
        <v>0</v>
      </c>
      <c r="FB104" s="38">
        <v>1017286</v>
      </c>
      <c r="FC104" s="38">
        <v>0.97325799999999996</v>
      </c>
      <c r="FD104" s="38">
        <v>0</v>
      </c>
      <c r="FE104" s="38">
        <v>144522</v>
      </c>
      <c r="FF104" s="38">
        <v>33018</v>
      </c>
      <c r="FG104" s="38">
        <v>6.0937999999999999E-2</v>
      </c>
      <c r="FH104" s="38">
        <v>5.5286000000000002E-2</v>
      </c>
      <c r="FI104" s="38">
        <v>0</v>
      </c>
      <c r="FJ104" s="38">
        <v>0</v>
      </c>
      <c r="FK104" s="38">
        <v>186.92</v>
      </c>
      <c r="FL104" s="38">
        <v>1216091</v>
      </c>
      <c r="FM104" s="38">
        <v>0</v>
      </c>
      <c r="FN104" s="38">
        <v>0</v>
      </c>
      <c r="FO104" s="38">
        <v>7049</v>
      </c>
      <c r="FP104" s="38">
        <v>0</v>
      </c>
      <c r="FQ104" s="38">
        <v>7049</v>
      </c>
      <c r="FR104" s="38">
        <v>7049</v>
      </c>
      <c r="FS104" s="38">
        <v>0</v>
      </c>
      <c r="FT104" s="38">
        <v>0</v>
      </c>
      <c r="FU104" s="38">
        <v>0</v>
      </c>
      <c r="FV104" s="38">
        <v>0</v>
      </c>
      <c r="FW104" s="38">
        <v>0</v>
      </c>
      <c r="FX104" s="38">
        <v>0</v>
      </c>
      <c r="FY104" s="38">
        <v>0</v>
      </c>
      <c r="FZ104" s="38">
        <v>0</v>
      </c>
      <c r="GA104" s="38">
        <v>0</v>
      </c>
      <c r="GB104" s="38">
        <v>22651</v>
      </c>
      <c r="GC104" s="38">
        <v>22651</v>
      </c>
      <c r="GD104" s="38">
        <v>2.5640000000000001</v>
      </c>
      <c r="GF104" s="38">
        <v>0</v>
      </c>
      <c r="GG104" s="38">
        <v>0</v>
      </c>
      <c r="GH104" s="38">
        <v>0</v>
      </c>
      <c r="GI104" s="38">
        <v>0</v>
      </c>
      <c r="GJ104" s="38">
        <v>0</v>
      </c>
      <c r="GK104" s="38">
        <v>5225</v>
      </c>
      <c r="GL104" s="38">
        <v>4759</v>
      </c>
      <c r="GM104" s="38">
        <v>0</v>
      </c>
      <c r="GN104" s="38">
        <v>13245</v>
      </c>
      <c r="GO104" s="38">
        <v>0</v>
      </c>
      <c r="GP104" s="38">
        <v>1194826</v>
      </c>
      <c r="GQ104" s="38">
        <v>1194826</v>
      </c>
      <c r="GR104" s="38">
        <v>0</v>
      </c>
      <c r="GS104" s="38">
        <v>0</v>
      </c>
      <c r="GT104" s="38">
        <v>0</v>
      </c>
      <c r="HB104" s="38">
        <v>261892303</v>
      </c>
      <c r="HC104" s="38">
        <v>5.0736000000000003E-2</v>
      </c>
      <c r="HD104" s="38">
        <v>21265</v>
      </c>
      <c r="HE104" s="38">
        <v>0</v>
      </c>
      <c r="HF104" s="38">
        <v>0</v>
      </c>
      <c r="HG104" s="38">
        <v>0</v>
      </c>
      <c r="HH104" s="38">
        <v>0</v>
      </c>
      <c r="HI104" s="38">
        <v>0</v>
      </c>
      <c r="HJ104" s="38">
        <v>0</v>
      </c>
      <c r="HK104" s="38">
        <v>0</v>
      </c>
      <c r="HL104" s="38">
        <v>0</v>
      </c>
      <c r="HM104" s="38">
        <v>0</v>
      </c>
      <c r="HN104" s="38">
        <v>0</v>
      </c>
      <c r="HO104" s="38">
        <v>0</v>
      </c>
      <c r="HP104" s="38">
        <v>0</v>
      </c>
      <c r="HQ104" s="38">
        <v>0</v>
      </c>
      <c r="HR104" s="38">
        <v>0</v>
      </c>
      <c r="HS104" s="38">
        <v>0</v>
      </c>
      <c r="HT104" s="38">
        <v>0</v>
      </c>
      <c r="HU104" s="38">
        <v>0</v>
      </c>
      <c r="HV104" s="38">
        <v>0</v>
      </c>
      <c r="HW104" s="38">
        <v>0</v>
      </c>
      <c r="HX104" s="38">
        <v>0</v>
      </c>
      <c r="HY104" s="38">
        <v>0</v>
      </c>
      <c r="HZ104" s="38">
        <v>0</v>
      </c>
      <c r="IA104" s="38">
        <v>0</v>
      </c>
      <c r="IB104" s="38">
        <v>0</v>
      </c>
      <c r="IC104" s="38">
        <v>0</v>
      </c>
      <c r="ID104" s="38">
        <v>0</v>
      </c>
      <c r="IE104" s="38">
        <v>0</v>
      </c>
      <c r="IF104" s="38">
        <v>0</v>
      </c>
      <c r="IG104" s="38">
        <v>0</v>
      </c>
      <c r="IH104" s="38">
        <v>0</v>
      </c>
      <c r="II104" s="38">
        <v>0</v>
      </c>
      <c r="IJ104" s="38">
        <v>0</v>
      </c>
      <c r="IK104" s="38">
        <v>0</v>
      </c>
      <c r="IL104" s="38">
        <v>0</v>
      </c>
      <c r="IM104" s="38">
        <v>0</v>
      </c>
      <c r="IN104" s="38">
        <v>0</v>
      </c>
      <c r="IO104" s="38">
        <v>0</v>
      </c>
      <c r="IP104" s="38">
        <v>0</v>
      </c>
      <c r="IQ104" s="38">
        <v>0</v>
      </c>
      <c r="IR104" s="38">
        <v>0</v>
      </c>
      <c r="IS104" s="38">
        <v>0</v>
      </c>
      <c r="IT104" s="38">
        <v>0</v>
      </c>
      <c r="IU104" s="38">
        <v>0</v>
      </c>
      <c r="IV104" s="38">
        <v>0</v>
      </c>
      <c r="IW104" s="38">
        <v>0</v>
      </c>
      <c r="IX104" s="38">
        <v>0</v>
      </c>
      <c r="IY104" s="38">
        <v>0</v>
      </c>
      <c r="IZ104" s="38">
        <v>0</v>
      </c>
      <c r="JA104" s="38">
        <v>0</v>
      </c>
    </row>
    <row r="105" spans="1:261" x14ac:dyDescent="0.2">
      <c r="A105" s="38">
        <v>57814</v>
      </c>
      <c r="B105" s="38">
        <v>27549</v>
      </c>
      <c r="C105" s="38">
        <v>35</v>
      </c>
      <c r="D105" s="38">
        <v>2020</v>
      </c>
      <c r="E105" s="38">
        <v>5393</v>
      </c>
      <c r="F105" s="38">
        <v>0</v>
      </c>
      <c r="G105" s="38">
        <v>446.81</v>
      </c>
      <c r="H105" s="38">
        <v>353.05399999999997</v>
      </c>
      <c r="I105" s="38">
        <v>353.05399999999997</v>
      </c>
      <c r="J105" s="38">
        <v>446.81</v>
      </c>
      <c r="K105" s="38">
        <v>0</v>
      </c>
      <c r="L105" s="38">
        <v>6544</v>
      </c>
      <c r="M105" s="38">
        <v>0</v>
      </c>
      <c r="N105" s="38">
        <v>0</v>
      </c>
      <c r="P105" s="38">
        <v>464.41199999999998</v>
      </c>
      <c r="Q105" s="38">
        <v>0</v>
      </c>
      <c r="R105" s="38">
        <v>120379</v>
      </c>
      <c r="S105" s="38">
        <v>259.20699999999999</v>
      </c>
      <c r="U105" s="38">
        <v>78030</v>
      </c>
      <c r="V105" s="38">
        <v>94.257000000000005</v>
      </c>
      <c r="W105" s="38">
        <v>61682</v>
      </c>
      <c r="X105" s="38">
        <v>61682</v>
      </c>
      <c r="Z105" s="38">
        <v>0</v>
      </c>
      <c r="AA105" s="38">
        <v>1</v>
      </c>
      <c r="AB105" s="38">
        <v>1</v>
      </c>
      <c r="AC105" s="38">
        <v>0</v>
      </c>
      <c r="AD105" s="38" t="s">
        <v>303</v>
      </c>
      <c r="AE105" s="38">
        <v>0</v>
      </c>
      <c r="AH105" s="38">
        <v>0</v>
      </c>
      <c r="AI105" s="38">
        <v>0</v>
      </c>
      <c r="AJ105" s="38">
        <v>5105</v>
      </c>
      <c r="AK105" s="38">
        <v>1</v>
      </c>
      <c r="AL105" s="38" t="s">
        <v>315</v>
      </c>
      <c r="AM105" s="38">
        <v>0</v>
      </c>
      <c r="AN105" s="38">
        <v>0</v>
      </c>
      <c r="AO105" s="38">
        <v>0</v>
      </c>
      <c r="AP105" s="38">
        <v>0</v>
      </c>
      <c r="AQ105" s="38">
        <v>0</v>
      </c>
      <c r="AR105" s="38">
        <v>0</v>
      </c>
      <c r="AS105" s="38">
        <v>0</v>
      </c>
      <c r="AT105" s="38">
        <v>0</v>
      </c>
      <c r="AU105" s="38">
        <v>0</v>
      </c>
      <c r="AV105" s="38">
        <v>0</v>
      </c>
      <c r="AW105" s="38">
        <v>6496920</v>
      </c>
      <c r="AX105" s="38">
        <v>6311106</v>
      </c>
      <c r="AY105" s="38">
        <v>4334033</v>
      </c>
      <c r="AZ105" s="38">
        <v>218734</v>
      </c>
      <c r="BA105" s="38">
        <v>0</v>
      </c>
      <c r="BB105" s="38">
        <v>0</v>
      </c>
      <c r="BC105" s="38">
        <v>0</v>
      </c>
      <c r="BD105" s="38">
        <v>0</v>
      </c>
      <c r="BE105" s="38">
        <v>0</v>
      </c>
      <c r="BF105" s="38">
        <v>5235480</v>
      </c>
      <c r="BG105" s="38">
        <v>0</v>
      </c>
      <c r="BH105" s="38">
        <v>357.65600000000001</v>
      </c>
      <c r="BI105" s="38">
        <v>98355</v>
      </c>
      <c r="BJ105" s="38">
        <v>12</v>
      </c>
      <c r="BK105" s="38">
        <v>0</v>
      </c>
      <c r="BL105" s="38">
        <v>0</v>
      </c>
      <c r="BM105" s="38">
        <v>0</v>
      </c>
      <c r="BN105" s="38">
        <v>0</v>
      </c>
      <c r="BO105" s="38">
        <v>0</v>
      </c>
      <c r="BP105" s="38">
        <v>0</v>
      </c>
      <c r="BQ105" s="38">
        <v>5393</v>
      </c>
      <c r="BR105" s="38">
        <v>1</v>
      </c>
      <c r="BS105" s="38">
        <v>0</v>
      </c>
      <c r="BT105" s="38">
        <v>0</v>
      </c>
      <c r="BU105" s="38">
        <v>0</v>
      </c>
      <c r="BV105" s="38">
        <v>0</v>
      </c>
      <c r="BW105" s="38">
        <v>0</v>
      </c>
      <c r="BX105" s="38">
        <v>0</v>
      </c>
      <c r="BY105" s="38">
        <v>0</v>
      </c>
      <c r="BZ105" s="38">
        <v>0</v>
      </c>
      <c r="CA105" s="38">
        <v>0</v>
      </c>
      <c r="CB105" s="38">
        <v>0</v>
      </c>
      <c r="CC105" s="38">
        <v>0</v>
      </c>
      <c r="CD105" s="38">
        <v>0</v>
      </c>
      <c r="CE105" s="38">
        <v>0</v>
      </c>
      <c r="CF105" s="38">
        <v>0</v>
      </c>
      <c r="CG105" s="38">
        <v>0</v>
      </c>
      <c r="CH105" s="38">
        <v>87459</v>
      </c>
      <c r="CI105" s="38">
        <v>0</v>
      </c>
      <c r="CJ105" s="38">
        <v>4</v>
      </c>
      <c r="CK105" s="38">
        <v>0</v>
      </c>
      <c r="CL105" s="38">
        <v>0</v>
      </c>
      <c r="CN105" s="38">
        <v>0</v>
      </c>
      <c r="CO105" s="38">
        <v>1</v>
      </c>
      <c r="CP105" s="38">
        <v>0</v>
      </c>
      <c r="CQ105" s="38">
        <v>0</v>
      </c>
      <c r="CR105" s="38">
        <v>469.19099999999997</v>
      </c>
      <c r="CS105" s="38">
        <v>0</v>
      </c>
      <c r="CT105" s="38">
        <v>0</v>
      </c>
      <c r="CU105" s="38">
        <v>0</v>
      </c>
      <c r="CV105" s="38">
        <v>0</v>
      </c>
      <c r="CW105" s="38">
        <v>0</v>
      </c>
      <c r="CX105" s="38">
        <v>0</v>
      </c>
      <c r="CY105" s="38">
        <v>0</v>
      </c>
      <c r="CZ105" s="38">
        <v>0</v>
      </c>
      <c r="DA105" s="38">
        <v>1</v>
      </c>
      <c r="DB105" s="38">
        <v>2310385</v>
      </c>
      <c r="DC105" s="38">
        <v>0</v>
      </c>
      <c r="DD105" s="38">
        <v>0</v>
      </c>
      <c r="DE105" s="38">
        <v>684934</v>
      </c>
      <c r="DF105" s="38">
        <v>684934</v>
      </c>
      <c r="DG105" s="38">
        <v>523.33000000000004</v>
      </c>
      <c r="DH105" s="38">
        <v>0</v>
      </c>
      <c r="DI105" s="38">
        <v>0</v>
      </c>
      <c r="DK105" s="38">
        <v>5393</v>
      </c>
      <c r="DL105" s="38">
        <v>0</v>
      </c>
      <c r="DM105" s="38">
        <v>2245896</v>
      </c>
      <c r="DN105" s="38">
        <v>0</v>
      </c>
      <c r="DO105" s="38">
        <v>0</v>
      </c>
      <c r="DP105" s="38">
        <v>0</v>
      </c>
      <c r="DQ105" s="38">
        <v>0</v>
      </c>
      <c r="DR105" s="38">
        <v>0</v>
      </c>
      <c r="DS105" s="38">
        <v>0</v>
      </c>
      <c r="DT105" s="38">
        <v>0</v>
      </c>
      <c r="DU105" s="38">
        <v>0</v>
      </c>
      <c r="DV105" s="38">
        <v>0</v>
      </c>
      <c r="DW105" s="38">
        <v>0</v>
      </c>
      <c r="DX105" s="38">
        <v>0</v>
      </c>
      <c r="DY105" s="38">
        <v>0</v>
      </c>
      <c r="DZ105" s="38">
        <v>0</v>
      </c>
      <c r="EA105" s="38">
        <v>0</v>
      </c>
      <c r="EB105" s="38">
        <v>0</v>
      </c>
      <c r="EC105" s="38">
        <v>2.3620000000000001</v>
      </c>
      <c r="ED105" s="38">
        <v>17003</v>
      </c>
      <c r="EE105" s="38">
        <v>0</v>
      </c>
      <c r="EF105" s="38">
        <v>0</v>
      </c>
      <c r="EG105" s="38">
        <v>0</v>
      </c>
      <c r="EH105" s="38">
        <v>19822</v>
      </c>
      <c r="EI105" s="38">
        <v>2209071</v>
      </c>
      <c r="EJ105" s="38">
        <v>84.393000000000001</v>
      </c>
      <c r="EK105" s="38">
        <v>0.23200000000000001</v>
      </c>
      <c r="EL105" s="38">
        <v>0</v>
      </c>
      <c r="EM105" s="38">
        <v>3.1E-2</v>
      </c>
      <c r="EN105" s="38">
        <v>0.44800000000000001</v>
      </c>
      <c r="EO105" s="38">
        <v>0</v>
      </c>
      <c r="EP105" s="38">
        <v>0</v>
      </c>
      <c r="EQ105" s="38">
        <v>85.103999999999999</v>
      </c>
      <c r="ER105" s="38">
        <v>0</v>
      </c>
      <c r="ES105" s="38">
        <v>3.0289999999999999</v>
      </c>
      <c r="ET105" s="38">
        <v>0</v>
      </c>
      <c r="EU105" s="38">
        <v>218734</v>
      </c>
      <c r="EV105" s="38">
        <v>0</v>
      </c>
      <c r="EW105" s="38">
        <v>0</v>
      </c>
      <c r="EX105" s="38">
        <v>0</v>
      </c>
      <c r="EZ105" s="38">
        <v>5336929</v>
      </c>
      <c r="FA105" s="38">
        <v>0</v>
      </c>
      <c r="FB105" s="38">
        <v>5555663</v>
      </c>
      <c r="FC105" s="38">
        <v>0.97325799999999996</v>
      </c>
      <c r="FD105" s="38">
        <v>0</v>
      </c>
      <c r="FE105" s="38">
        <v>793007</v>
      </c>
      <c r="FF105" s="38">
        <v>181170</v>
      </c>
      <c r="FG105" s="38">
        <v>6.0937999999999999E-2</v>
      </c>
      <c r="FH105" s="38">
        <v>5.5286000000000002E-2</v>
      </c>
      <c r="FI105" s="38">
        <v>0</v>
      </c>
      <c r="FJ105" s="38">
        <v>0</v>
      </c>
      <c r="FK105" s="38">
        <v>1025.6469999999999</v>
      </c>
      <c r="FL105" s="38">
        <v>6617299</v>
      </c>
      <c r="FM105" s="38">
        <v>0</v>
      </c>
      <c r="FN105" s="38">
        <v>0</v>
      </c>
      <c r="FO105" s="38">
        <v>77976</v>
      </c>
      <c r="FP105" s="38">
        <v>0</v>
      </c>
      <c r="FQ105" s="38">
        <v>77976</v>
      </c>
      <c r="FR105" s="38">
        <v>77976</v>
      </c>
      <c r="FS105" s="38">
        <v>0</v>
      </c>
      <c r="FT105" s="38">
        <v>0</v>
      </c>
      <c r="FU105" s="38">
        <v>0</v>
      </c>
      <c r="FV105" s="38">
        <v>0</v>
      </c>
      <c r="FW105" s="38">
        <v>0</v>
      </c>
      <c r="FX105" s="38">
        <v>0</v>
      </c>
      <c r="FY105" s="38">
        <v>0</v>
      </c>
      <c r="FZ105" s="38">
        <v>0</v>
      </c>
      <c r="GA105" s="38">
        <v>0</v>
      </c>
      <c r="GB105" s="38">
        <v>76435</v>
      </c>
      <c r="GC105" s="38">
        <v>76435</v>
      </c>
      <c r="GD105" s="38">
        <v>8.6519999999999992</v>
      </c>
      <c r="GF105" s="38">
        <v>0</v>
      </c>
      <c r="GG105" s="38">
        <v>0</v>
      </c>
      <c r="GH105" s="38">
        <v>0</v>
      </c>
      <c r="GI105" s="38">
        <v>0</v>
      </c>
      <c r="GJ105" s="38">
        <v>0</v>
      </c>
      <c r="GK105" s="38">
        <v>5406</v>
      </c>
      <c r="GL105" s="38">
        <v>22847</v>
      </c>
      <c r="GM105" s="38">
        <v>0</v>
      </c>
      <c r="GN105" s="38">
        <v>147575</v>
      </c>
      <c r="GO105" s="38">
        <v>0</v>
      </c>
      <c r="GP105" s="38">
        <v>6529840</v>
      </c>
      <c r="GQ105" s="38">
        <v>6529840</v>
      </c>
      <c r="GR105" s="38">
        <v>0</v>
      </c>
      <c r="GS105" s="38">
        <v>0</v>
      </c>
      <c r="GT105" s="38">
        <v>0</v>
      </c>
      <c r="HB105" s="38">
        <v>261892303</v>
      </c>
      <c r="HC105" s="38">
        <v>5.0736000000000003E-2</v>
      </c>
      <c r="HD105" s="38">
        <v>87459</v>
      </c>
      <c r="HE105" s="38">
        <v>0</v>
      </c>
      <c r="HF105" s="38">
        <v>0</v>
      </c>
      <c r="HG105" s="38">
        <v>0</v>
      </c>
      <c r="HH105" s="38">
        <v>0</v>
      </c>
      <c r="HI105" s="38">
        <v>0</v>
      </c>
      <c r="HJ105" s="38">
        <v>0</v>
      </c>
      <c r="HK105" s="38">
        <v>0</v>
      </c>
      <c r="HL105" s="38">
        <v>0</v>
      </c>
      <c r="HM105" s="38">
        <v>0</v>
      </c>
      <c r="HN105" s="38">
        <v>0</v>
      </c>
      <c r="HO105" s="38">
        <v>0</v>
      </c>
      <c r="HP105" s="38">
        <v>0</v>
      </c>
      <c r="HQ105" s="38">
        <v>0</v>
      </c>
      <c r="HR105" s="38">
        <v>0</v>
      </c>
      <c r="HS105" s="38">
        <v>0</v>
      </c>
      <c r="HT105" s="38">
        <v>0</v>
      </c>
      <c r="HU105" s="38">
        <v>0</v>
      </c>
      <c r="HV105" s="38">
        <v>0</v>
      </c>
      <c r="HW105" s="38">
        <v>0</v>
      </c>
      <c r="HX105" s="38">
        <v>0</v>
      </c>
      <c r="HY105" s="38">
        <v>0</v>
      </c>
      <c r="HZ105" s="38">
        <v>0</v>
      </c>
      <c r="IA105" s="38">
        <v>0</v>
      </c>
      <c r="IB105" s="38">
        <v>0</v>
      </c>
      <c r="IC105" s="38">
        <v>0</v>
      </c>
      <c r="ID105" s="38">
        <v>0</v>
      </c>
      <c r="IE105" s="38">
        <v>0</v>
      </c>
      <c r="IF105" s="38">
        <v>0</v>
      </c>
      <c r="IG105" s="38">
        <v>0</v>
      </c>
      <c r="IH105" s="38">
        <v>0</v>
      </c>
      <c r="II105" s="38">
        <v>463.87400000000002</v>
      </c>
      <c r="IJ105" s="38">
        <v>0</v>
      </c>
      <c r="IK105" s="38">
        <v>0</v>
      </c>
      <c r="IL105" s="38">
        <v>0</v>
      </c>
      <c r="IM105" s="38">
        <v>0</v>
      </c>
      <c r="IN105" s="38">
        <v>0</v>
      </c>
      <c r="IO105" s="38">
        <v>0</v>
      </c>
      <c r="IP105" s="38">
        <v>0</v>
      </c>
      <c r="IQ105" s="38">
        <v>0</v>
      </c>
      <c r="IR105" s="38">
        <v>0</v>
      </c>
      <c r="IS105" s="38">
        <v>0</v>
      </c>
      <c r="IT105" s="38">
        <v>0</v>
      </c>
      <c r="IU105" s="38">
        <v>0</v>
      </c>
      <c r="IV105" s="38">
        <v>0</v>
      </c>
      <c r="IW105" s="38">
        <v>0</v>
      </c>
      <c r="IX105" s="38">
        <v>0</v>
      </c>
      <c r="IY105" s="38">
        <v>0</v>
      </c>
      <c r="IZ105" s="38">
        <v>0</v>
      </c>
      <c r="JA105" s="38">
        <v>0</v>
      </c>
    </row>
    <row r="106" spans="1:261" x14ac:dyDescent="0.2">
      <c r="A106" s="38">
        <v>101814</v>
      </c>
      <c r="B106" s="38">
        <v>27549</v>
      </c>
      <c r="C106" s="38">
        <v>35</v>
      </c>
      <c r="D106" s="38">
        <v>2020</v>
      </c>
      <c r="E106" s="38">
        <v>5393</v>
      </c>
      <c r="F106" s="38">
        <v>0</v>
      </c>
      <c r="G106" s="38">
        <v>1427.3620000000001</v>
      </c>
      <c r="H106" s="38">
        <v>1418.924</v>
      </c>
      <c r="I106" s="38">
        <v>1418.924</v>
      </c>
      <c r="J106" s="38">
        <v>1427.3620000000001</v>
      </c>
      <c r="K106" s="38">
        <v>0</v>
      </c>
      <c r="L106" s="38">
        <v>6544</v>
      </c>
      <c r="M106" s="38">
        <v>0</v>
      </c>
      <c r="N106" s="38">
        <v>0</v>
      </c>
      <c r="P106" s="38">
        <v>1564.223</v>
      </c>
      <c r="Q106" s="38">
        <v>0</v>
      </c>
      <c r="R106" s="38">
        <v>405458</v>
      </c>
      <c r="S106" s="38">
        <v>259.20699999999999</v>
      </c>
      <c r="U106" s="38">
        <v>262821</v>
      </c>
      <c r="V106" s="38">
        <v>596.11800000000005</v>
      </c>
      <c r="W106" s="38">
        <v>390100</v>
      </c>
      <c r="X106" s="38">
        <v>390100</v>
      </c>
      <c r="Z106" s="38">
        <v>0</v>
      </c>
      <c r="AA106" s="38">
        <v>1</v>
      </c>
      <c r="AB106" s="38">
        <v>1</v>
      </c>
      <c r="AC106" s="38">
        <v>0</v>
      </c>
      <c r="AD106" s="38" t="s">
        <v>303</v>
      </c>
      <c r="AE106" s="38">
        <v>0</v>
      </c>
      <c r="AH106" s="38">
        <v>0</v>
      </c>
      <c r="AI106" s="38">
        <v>0</v>
      </c>
      <c r="AJ106" s="38">
        <v>5105</v>
      </c>
      <c r="AK106" s="38">
        <v>1</v>
      </c>
      <c r="AL106" s="38" t="s">
        <v>334</v>
      </c>
      <c r="AM106" s="38">
        <v>0</v>
      </c>
      <c r="AN106" s="38">
        <v>0</v>
      </c>
      <c r="AO106" s="38">
        <v>0</v>
      </c>
      <c r="AP106" s="38">
        <v>0</v>
      </c>
      <c r="AQ106" s="38">
        <v>0</v>
      </c>
      <c r="AR106" s="38">
        <v>0</v>
      </c>
      <c r="AS106" s="38">
        <v>0</v>
      </c>
      <c r="AT106" s="38">
        <v>0</v>
      </c>
      <c r="AU106" s="38">
        <v>0</v>
      </c>
      <c r="AV106" s="38">
        <v>-65358</v>
      </c>
      <c r="AW106" s="38">
        <v>14125440</v>
      </c>
      <c r="AX106" s="38">
        <v>14087856</v>
      </c>
      <c r="AY106" s="38">
        <v>9985910</v>
      </c>
      <c r="AZ106" s="38">
        <v>405458</v>
      </c>
      <c r="BA106" s="38">
        <v>75.167000000000002</v>
      </c>
      <c r="BB106" s="38">
        <v>0</v>
      </c>
      <c r="BC106" s="38">
        <v>0</v>
      </c>
      <c r="BD106" s="38">
        <v>0</v>
      </c>
      <c r="BE106" s="38">
        <v>0</v>
      </c>
      <c r="BF106" s="38">
        <v>11864041</v>
      </c>
      <c r="BG106" s="38">
        <v>0</v>
      </c>
      <c r="BH106" s="38">
        <v>0</v>
      </c>
      <c r="BI106" s="38">
        <v>0</v>
      </c>
      <c r="BJ106" s="38">
        <v>12</v>
      </c>
      <c r="BK106" s="38">
        <v>0</v>
      </c>
      <c r="BL106" s="38">
        <v>0</v>
      </c>
      <c r="BM106" s="38">
        <v>0</v>
      </c>
      <c r="BN106" s="38">
        <v>0</v>
      </c>
      <c r="BO106" s="38">
        <v>0</v>
      </c>
      <c r="BP106" s="38">
        <v>0</v>
      </c>
      <c r="BQ106" s="38">
        <v>5393</v>
      </c>
      <c r="BR106" s="38">
        <v>1</v>
      </c>
      <c r="BS106" s="38">
        <v>0</v>
      </c>
      <c r="BT106" s="38">
        <v>0</v>
      </c>
      <c r="BU106" s="38">
        <v>0</v>
      </c>
      <c r="BV106" s="38">
        <v>0</v>
      </c>
      <c r="BW106" s="38">
        <v>0</v>
      </c>
      <c r="BX106" s="38">
        <v>0</v>
      </c>
      <c r="BY106" s="38">
        <v>0</v>
      </c>
      <c r="BZ106" s="38">
        <v>0</v>
      </c>
      <c r="CA106" s="38">
        <v>0</v>
      </c>
      <c r="CB106" s="38">
        <v>0</v>
      </c>
      <c r="CC106" s="38">
        <v>0</v>
      </c>
      <c r="CD106" s="38">
        <v>0</v>
      </c>
      <c r="CE106" s="38">
        <v>0</v>
      </c>
      <c r="CF106" s="38">
        <v>0</v>
      </c>
      <c r="CG106" s="38">
        <v>0</v>
      </c>
      <c r="CH106" s="38">
        <v>37584</v>
      </c>
      <c r="CI106" s="38">
        <v>0</v>
      </c>
      <c r="CJ106" s="38">
        <v>4</v>
      </c>
      <c r="CK106" s="38">
        <v>0</v>
      </c>
      <c r="CL106" s="38">
        <v>0</v>
      </c>
      <c r="CN106" s="38">
        <v>0</v>
      </c>
      <c r="CO106" s="38">
        <v>1</v>
      </c>
      <c r="CP106" s="38">
        <v>0</v>
      </c>
      <c r="CQ106" s="38">
        <v>0</v>
      </c>
      <c r="CR106" s="38">
        <v>1545.4849999999999</v>
      </c>
      <c r="CS106" s="38">
        <v>0</v>
      </c>
      <c r="CT106" s="38">
        <v>0</v>
      </c>
      <c r="CU106" s="38">
        <v>0</v>
      </c>
      <c r="CV106" s="38">
        <v>0</v>
      </c>
      <c r="CW106" s="38">
        <v>0</v>
      </c>
      <c r="CX106" s="38">
        <v>0</v>
      </c>
      <c r="CY106" s="38">
        <v>0</v>
      </c>
      <c r="CZ106" s="38">
        <v>0</v>
      </c>
      <c r="DA106" s="38">
        <v>1</v>
      </c>
      <c r="DB106" s="38">
        <v>9285439</v>
      </c>
      <c r="DC106" s="38">
        <v>0</v>
      </c>
      <c r="DD106" s="38">
        <v>0</v>
      </c>
      <c r="DE106" s="38">
        <v>2104773</v>
      </c>
      <c r="DF106" s="38">
        <v>2104773</v>
      </c>
      <c r="DG106" s="38">
        <v>1608.17</v>
      </c>
      <c r="DH106" s="38">
        <v>0</v>
      </c>
      <c r="DI106" s="38">
        <v>0</v>
      </c>
      <c r="DK106" s="38">
        <v>5393</v>
      </c>
      <c r="DL106" s="38">
        <v>0</v>
      </c>
      <c r="DM106" s="38">
        <v>409710</v>
      </c>
      <c r="DN106" s="38">
        <v>0</v>
      </c>
      <c r="DO106" s="38">
        <v>0</v>
      </c>
      <c r="DP106" s="38">
        <v>0</v>
      </c>
      <c r="DQ106" s="38">
        <v>0</v>
      </c>
      <c r="DR106" s="38">
        <v>0</v>
      </c>
      <c r="DS106" s="38">
        <v>0</v>
      </c>
      <c r="DT106" s="38">
        <v>0</v>
      </c>
      <c r="DU106" s="38">
        <v>0</v>
      </c>
      <c r="DV106" s="38">
        <v>0</v>
      </c>
      <c r="DW106" s="38">
        <v>0</v>
      </c>
      <c r="DX106" s="38">
        <v>0</v>
      </c>
      <c r="DY106" s="38">
        <v>0</v>
      </c>
      <c r="DZ106" s="38">
        <v>0</v>
      </c>
      <c r="EA106" s="38">
        <v>0</v>
      </c>
      <c r="EB106" s="38">
        <v>0</v>
      </c>
      <c r="EC106" s="38">
        <v>32.134999999999998</v>
      </c>
      <c r="ED106" s="38">
        <v>231321</v>
      </c>
      <c r="EE106" s="38">
        <v>0</v>
      </c>
      <c r="EF106" s="38">
        <v>0</v>
      </c>
      <c r="EG106" s="38">
        <v>0</v>
      </c>
      <c r="EH106" s="38">
        <v>178389</v>
      </c>
      <c r="EI106" s="38">
        <v>0</v>
      </c>
      <c r="EJ106" s="38">
        <v>0</v>
      </c>
      <c r="EK106" s="38">
        <v>7.4649999999999999</v>
      </c>
      <c r="EL106" s="38">
        <v>0</v>
      </c>
      <c r="EM106" s="38">
        <v>0</v>
      </c>
      <c r="EN106" s="38">
        <v>0.97299999999999998</v>
      </c>
      <c r="EO106" s="38">
        <v>0</v>
      </c>
      <c r="EP106" s="38">
        <v>0</v>
      </c>
      <c r="EQ106" s="38">
        <v>8.4380000000000006</v>
      </c>
      <c r="ER106" s="38">
        <v>0</v>
      </c>
      <c r="ES106" s="38">
        <v>27.26</v>
      </c>
      <c r="ET106" s="38">
        <v>37584</v>
      </c>
      <c r="EU106" s="38">
        <v>405458</v>
      </c>
      <c r="EV106" s="38">
        <v>0</v>
      </c>
      <c r="EW106" s="38">
        <v>0</v>
      </c>
      <c r="EX106" s="38">
        <v>0</v>
      </c>
      <c r="EZ106" s="38">
        <v>11880288</v>
      </c>
      <c r="FA106" s="38">
        <v>0</v>
      </c>
      <c r="FB106" s="38">
        <v>12285746</v>
      </c>
      <c r="FC106" s="38">
        <v>0.97325799999999996</v>
      </c>
      <c r="FD106" s="38">
        <v>0</v>
      </c>
      <c r="FE106" s="38">
        <v>1797021</v>
      </c>
      <c r="FF106" s="38">
        <v>410547</v>
      </c>
      <c r="FG106" s="38">
        <v>6.0937999999999999E-2</v>
      </c>
      <c r="FH106" s="38">
        <v>5.5286000000000002E-2</v>
      </c>
      <c r="FI106" s="38">
        <v>0</v>
      </c>
      <c r="FJ106" s="38">
        <v>0</v>
      </c>
      <c r="FK106" s="38">
        <v>2324.2020000000002</v>
      </c>
      <c r="FL106" s="38">
        <v>14530898</v>
      </c>
      <c r="FM106" s="38">
        <v>0</v>
      </c>
      <c r="FN106" s="38">
        <v>0</v>
      </c>
      <c r="FO106" s="38">
        <v>95724</v>
      </c>
      <c r="FP106" s="38">
        <v>0</v>
      </c>
      <c r="FQ106" s="38">
        <v>95724</v>
      </c>
      <c r="FR106" s="38">
        <v>95724</v>
      </c>
      <c r="FS106" s="38">
        <v>0</v>
      </c>
      <c r="FT106" s="38">
        <v>0</v>
      </c>
      <c r="FU106" s="38">
        <v>0</v>
      </c>
      <c r="FV106" s="38">
        <v>0</v>
      </c>
      <c r="FW106" s="38">
        <v>0</v>
      </c>
      <c r="FX106" s="38">
        <v>0</v>
      </c>
      <c r="FY106" s="38">
        <v>0</v>
      </c>
      <c r="FZ106" s="38">
        <v>0</v>
      </c>
      <c r="GA106" s="38">
        <v>0</v>
      </c>
      <c r="GB106" s="38">
        <v>0</v>
      </c>
      <c r="GC106" s="38">
        <v>0</v>
      </c>
      <c r="GD106" s="38">
        <v>0</v>
      </c>
      <c r="GF106" s="38">
        <v>0</v>
      </c>
      <c r="GG106" s="38">
        <v>0</v>
      </c>
      <c r="GH106" s="38">
        <v>0</v>
      </c>
      <c r="GI106" s="38">
        <v>0</v>
      </c>
      <c r="GJ106" s="38">
        <v>0</v>
      </c>
      <c r="GK106" s="38">
        <v>5107</v>
      </c>
      <c r="GL106" s="38">
        <v>43740</v>
      </c>
      <c r="GM106" s="38">
        <v>0</v>
      </c>
      <c r="GN106" s="38">
        <v>119565</v>
      </c>
      <c r="GO106" s="38">
        <v>0</v>
      </c>
      <c r="GP106" s="38">
        <v>14493314</v>
      </c>
      <c r="GQ106" s="38">
        <v>14493314</v>
      </c>
      <c r="GR106" s="38">
        <v>0</v>
      </c>
      <c r="GS106" s="38">
        <v>0</v>
      </c>
      <c r="GT106" s="38">
        <v>0</v>
      </c>
      <c r="HB106" s="38">
        <v>0</v>
      </c>
      <c r="HC106" s="38">
        <v>0</v>
      </c>
      <c r="HD106" s="38">
        <v>0</v>
      </c>
      <c r="HE106" s="38">
        <v>0</v>
      </c>
      <c r="HF106" s="38">
        <v>0</v>
      </c>
      <c r="HG106" s="38">
        <v>0</v>
      </c>
      <c r="HH106" s="38">
        <v>0</v>
      </c>
      <c r="HI106" s="38">
        <v>0</v>
      </c>
      <c r="HJ106" s="38">
        <v>0</v>
      </c>
      <c r="HK106" s="38">
        <v>0</v>
      </c>
      <c r="HL106" s="38">
        <v>0</v>
      </c>
      <c r="HM106" s="38">
        <v>0</v>
      </c>
      <c r="HN106" s="38">
        <v>0</v>
      </c>
      <c r="HO106" s="38">
        <v>0</v>
      </c>
      <c r="HP106" s="38">
        <v>0</v>
      </c>
      <c r="HQ106" s="38">
        <v>0</v>
      </c>
      <c r="HR106" s="38">
        <v>0</v>
      </c>
      <c r="HS106" s="38">
        <v>0</v>
      </c>
      <c r="HT106" s="38">
        <v>0</v>
      </c>
      <c r="HU106" s="38">
        <v>0</v>
      </c>
      <c r="HV106" s="38">
        <v>0</v>
      </c>
      <c r="HW106" s="38">
        <v>0</v>
      </c>
      <c r="HX106" s="38">
        <v>0</v>
      </c>
      <c r="HY106" s="38">
        <v>0</v>
      </c>
      <c r="HZ106" s="38">
        <v>0</v>
      </c>
      <c r="IA106" s="38">
        <v>0</v>
      </c>
      <c r="IB106" s="38">
        <v>0</v>
      </c>
      <c r="IC106" s="38">
        <v>0</v>
      </c>
      <c r="ID106" s="38">
        <v>0</v>
      </c>
      <c r="IE106" s="38">
        <v>0</v>
      </c>
      <c r="IF106" s="38">
        <v>0</v>
      </c>
      <c r="IG106" s="38">
        <v>0</v>
      </c>
      <c r="IH106" s="38">
        <v>1226</v>
      </c>
      <c r="II106" s="38">
        <v>0</v>
      </c>
      <c r="IJ106" s="38">
        <v>0</v>
      </c>
      <c r="IK106" s="38">
        <v>0</v>
      </c>
      <c r="IL106" s="38">
        <v>0</v>
      </c>
      <c r="IM106" s="38">
        <v>0</v>
      </c>
      <c r="IN106" s="38">
        <v>0</v>
      </c>
      <c r="IO106" s="38">
        <v>0</v>
      </c>
      <c r="IP106" s="38">
        <v>0</v>
      </c>
      <c r="IQ106" s="38">
        <v>0</v>
      </c>
      <c r="IR106" s="38">
        <v>0</v>
      </c>
      <c r="IS106" s="38">
        <v>0</v>
      </c>
      <c r="IT106" s="38">
        <v>0</v>
      </c>
      <c r="IU106" s="38">
        <v>0</v>
      </c>
      <c r="IV106" s="38">
        <v>0</v>
      </c>
      <c r="IW106" s="38">
        <v>0</v>
      </c>
      <c r="IX106" s="38">
        <v>0</v>
      </c>
      <c r="IY106" s="38">
        <v>0</v>
      </c>
      <c r="IZ106" s="38">
        <v>0</v>
      </c>
      <c r="JA106" s="38">
        <v>0</v>
      </c>
    </row>
    <row r="107" spans="1:261" x14ac:dyDescent="0.2">
      <c r="A107" s="38">
        <v>220814</v>
      </c>
      <c r="B107" s="38">
        <v>27549</v>
      </c>
      <c r="C107" s="38">
        <v>35</v>
      </c>
      <c r="D107" s="38">
        <v>2020</v>
      </c>
      <c r="E107" s="38">
        <v>5393</v>
      </c>
      <c r="F107" s="38">
        <v>0</v>
      </c>
      <c r="G107" s="38">
        <v>317.125</v>
      </c>
      <c r="H107" s="38">
        <v>308.20699999999999</v>
      </c>
      <c r="I107" s="38">
        <v>308.20699999999999</v>
      </c>
      <c r="J107" s="38">
        <v>317.125</v>
      </c>
      <c r="K107" s="38">
        <v>0</v>
      </c>
      <c r="L107" s="38">
        <v>6544</v>
      </c>
      <c r="M107" s="38">
        <v>0</v>
      </c>
      <c r="N107" s="38">
        <v>0</v>
      </c>
      <c r="P107" s="38">
        <v>317.322</v>
      </c>
      <c r="Q107" s="38">
        <v>0</v>
      </c>
      <c r="R107" s="38">
        <v>82252</v>
      </c>
      <c r="S107" s="38">
        <v>259.20699999999999</v>
      </c>
      <c r="U107" s="38">
        <v>53316</v>
      </c>
      <c r="V107" s="38">
        <v>33.32</v>
      </c>
      <c r="W107" s="38">
        <v>21805</v>
      </c>
      <c r="X107" s="38">
        <v>21805</v>
      </c>
      <c r="Z107" s="38">
        <v>0</v>
      </c>
      <c r="AA107" s="38">
        <v>1</v>
      </c>
      <c r="AB107" s="38">
        <v>1</v>
      </c>
      <c r="AC107" s="38">
        <v>0</v>
      </c>
      <c r="AD107" s="38" t="s">
        <v>303</v>
      </c>
      <c r="AE107" s="38">
        <v>0</v>
      </c>
      <c r="AH107" s="38">
        <v>0</v>
      </c>
      <c r="AI107" s="38">
        <v>0</v>
      </c>
      <c r="AJ107" s="38">
        <v>5105</v>
      </c>
      <c r="AK107" s="38">
        <v>1</v>
      </c>
      <c r="AL107" s="38" t="s">
        <v>350</v>
      </c>
      <c r="AM107" s="38">
        <v>0</v>
      </c>
      <c r="AN107" s="38">
        <v>0</v>
      </c>
      <c r="AO107" s="38">
        <v>0</v>
      </c>
      <c r="AP107" s="38">
        <v>0</v>
      </c>
      <c r="AQ107" s="38">
        <v>0</v>
      </c>
      <c r="AR107" s="38">
        <v>0</v>
      </c>
      <c r="AS107" s="38">
        <v>0</v>
      </c>
      <c r="AT107" s="38">
        <v>0</v>
      </c>
      <c r="AU107" s="38">
        <v>0</v>
      </c>
      <c r="AV107" s="38">
        <v>0</v>
      </c>
      <c r="AW107" s="38">
        <v>2632084</v>
      </c>
      <c r="AX107" s="38">
        <v>2565843</v>
      </c>
      <c r="AY107" s="38">
        <v>1828571</v>
      </c>
      <c r="AZ107" s="38">
        <v>82252</v>
      </c>
      <c r="BA107" s="38">
        <v>5.8330000000000002</v>
      </c>
      <c r="BB107" s="38">
        <v>12451</v>
      </c>
      <c r="BC107" s="38">
        <v>12451</v>
      </c>
      <c r="BD107" s="38">
        <v>15.856</v>
      </c>
      <c r="BE107" s="38">
        <v>0</v>
      </c>
      <c r="BF107" s="38">
        <v>2182110</v>
      </c>
      <c r="BG107" s="38">
        <v>0</v>
      </c>
      <c r="BH107" s="38">
        <v>0</v>
      </c>
      <c r="BI107" s="38">
        <v>0</v>
      </c>
      <c r="BJ107" s="38">
        <v>12</v>
      </c>
      <c r="BK107" s="38">
        <v>0</v>
      </c>
      <c r="BL107" s="38">
        <v>0</v>
      </c>
      <c r="BM107" s="38">
        <v>0</v>
      </c>
      <c r="BN107" s="38">
        <v>0</v>
      </c>
      <c r="BO107" s="38">
        <v>0</v>
      </c>
      <c r="BP107" s="38">
        <v>0</v>
      </c>
      <c r="BQ107" s="38">
        <v>5393</v>
      </c>
      <c r="BR107" s="38">
        <v>1</v>
      </c>
      <c r="BS107" s="38">
        <v>0</v>
      </c>
      <c r="BT107" s="38">
        <v>0</v>
      </c>
      <c r="BU107" s="38">
        <v>0</v>
      </c>
      <c r="BV107" s="38">
        <v>0</v>
      </c>
      <c r="BW107" s="38">
        <v>0</v>
      </c>
      <c r="BX107" s="38">
        <v>0</v>
      </c>
      <c r="BY107" s="38">
        <v>0</v>
      </c>
      <c r="BZ107" s="38">
        <v>0</v>
      </c>
      <c r="CA107" s="38">
        <v>0</v>
      </c>
      <c r="CB107" s="38">
        <v>0</v>
      </c>
      <c r="CC107" s="38">
        <v>0</v>
      </c>
      <c r="CD107" s="38">
        <v>0</v>
      </c>
      <c r="CE107" s="38">
        <v>0</v>
      </c>
      <c r="CF107" s="38">
        <v>0</v>
      </c>
      <c r="CG107" s="38">
        <v>0</v>
      </c>
      <c r="CH107" s="38">
        <v>66241</v>
      </c>
      <c r="CI107" s="38">
        <v>0</v>
      </c>
      <c r="CJ107" s="38">
        <v>4</v>
      </c>
      <c r="CK107" s="38">
        <v>0</v>
      </c>
      <c r="CL107" s="38">
        <v>0</v>
      </c>
      <c r="CN107" s="38">
        <v>0</v>
      </c>
      <c r="CO107" s="38">
        <v>1</v>
      </c>
      <c r="CP107" s="38">
        <v>0</v>
      </c>
      <c r="CQ107" s="38">
        <v>5</v>
      </c>
      <c r="CR107" s="38">
        <v>317.601</v>
      </c>
      <c r="CS107" s="38">
        <v>0</v>
      </c>
      <c r="CT107" s="38">
        <v>0</v>
      </c>
      <c r="CU107" s="38">
        <v>0</v>
      </c>
      <c r="CV107" s="38">
        <v>0</v>
      </c>
      <c r="CW107" s="38">
        <v>0</v>
      </c>
      <c r="CX107" s="38">
        <v>0</v>
      </c>
      <c r="CY107" s="38">
        <v>0</v>
      </c>
      <c r="CZ107" s="38">
        <v>0</v>
      </c>
      <c r="DA107" s="38">
        <v>1</v>
      </c>
      <c r="DB107" s="38">
        <v>2016907</v>
      </c>
      <c r="DC107" s="38">
        <v>0</v>
      </c>
      <c r="DD107" s="38">
        <v>0</v>
      </c>
      <c r="DE107" s="38">
        <v>0</v>
      </c>
      <c r="DF107" s="38">
        <v>0</v>
      </c>
      <c r="DG107" s="38">
        <v>0</v>
      </c>
      <c r="DH107" s="38">
        <v>0</v>
      </c>
      <c r="DI107" s="38">
        <v>0</v>
      </c>
      <c r="DK107" s="38">
        <v>5393</v>
      </c>
      <c r="DL107" s="38">
        <v>0</v>
      </c>
      <c r="DM107" s="38">
        <v>190903</v>
      </c>
      <c r="DN107" s="38">
        <v>0</v>
      </c>
      <c r="DO107" s="38">
        <v>0</v>
      </c>
      <c r="DP107" s="38">
        <v>0</v>
      </c>
      <c r="DQ107" s="38">
        <v>0</v>
      </c>
      <c r="DR107" s="38">
        <v>0</v>
      </c>
      <c r="DS107" s="38">
        <v>0</v>
      </c>
      <c r="DT107" s="38">
        <v>0</v>
      </c>
      <c r="DU107" s="38">
        <v>0</v>
      </c>
      <c r="DV107" s="38">
        <v>0</v>
      </c>
      <c r="DW107" s="38">
        <v>0</v>
      </c>
      <c r="DX107" s="38">
        <v>0</v>
      </c>
      <c r="DY107" s="38">
        <v>0</v>
      </c>
      <c r="DZ107" s="38">
        <v>0</v>
      </c>
      <c r="EA107" s="38">
        <v>0</v>
      </c>
      <c r="EB107" s="38">
        <v>0</v>
      </c>
      <c r="EC107" s="38">
        <v>1.4419999999999999</v>
      </c>
      <c r="ED107" s="38">
        <v>10380</v>
      </c>
      <c r="EE107" s="38">
        <v>0</v>
      </c>
      <c r="EF107" s="38">
        <v>0</v>
      </c>
      <c r="EG107" s="38">
        <v>0</v>
      </c>
      <c r="EH107" s="38">
        <v>180523</v>
      </c>
      <c r="EI107" s="38">
        <v>0</v>
      </c>
      <c r="EJ107" s="38">
        <v>0</v>
      </c>
      <c r="EK107" s="38">
        <v>8.5020000000000007</v>
      </c>
      <c r="EL107" s="38">
        <v>0</v>
      </c>
      <c r="EM107" s="38">
        <v>0</v>
      </c>
      <c r="EN107" s="38">
        <v>0.41599999999999998</v>
      </c>
      <c r="EO107" s="38">
        <v>0</v>
      </c>
      <c r="EP107" s="38">
        <v>0</v>
      </c>
      <c r="EQ107" s="38">
        <v>8.9179999999999993</v>
      </c>
      <c r="ER107" s="38">
        <v>0</v>
      </c>
      <c r="ES107" s="38">
        <v>27.585999999999999</v>
      </c>
      <c r="ET107" s="38">
        <v>4167</v>
      </c>
      <c r="EU107" s="38">
        <v>82252</v>
      </c>
      <c r="EV107" s="38">
        <v>0</v>
      </c>
      <c r="EW107" s="38">
        <v>0</v>
      </c>
      <c r="EX107" s="38">
        <v>0</v>
      </c>
      <c r="EZ107" s="38">
        <v>2159814</v>
      </c>
      <c r="FA107" s="38">
        <v>0</v>
      </c>
      <c r="FB107" s="38">
        <v>2242066</v>
      </c>
      <c r="FC107" s="38">
        <v>0.97325799999999996</v>
      </c>
      <c r="FD107" s="38">
        <v>0</v>
      </c>
      <c r="FE107" s="38">
        <v>330519</v>
      </c>
      <c r="FF107" s="38">
        <v>75510</v>
      </c>
      <c r="FG107" s="38">
        <v>6.0937999999999999E-2</v>
      </c>
      <c r="FH107" s="38">
        <v>5.5286000000000002E-2</v>
      </c>
      <c r="FI107" s="38">
        <v>0</v>
      </c>
      <c r="FJ107" s="38">
        <v>0</v>
      </c>
      <c r="FK107" s="38">
        <v>427.48200000000003</v>
      </c>
      <c r="FL107" s="38">
        <v>2714336</v>
      </c>
      <c r="FM107" s="38">
        <v>0</v>
      </c>
      <c r="FN107" s="38">
        <v>0</v>
      </c>
      <c r="FO107" s="38">
        <v>0</v>
      </c>
      <c r="FP107" s="38">
        <v>0</v>
      </c>
      <c r="FQ107" s="38">
        <v>0</v>
      </c>
      <c r="FR107" s="38">
        <v>0</v>
      </c>
      <c r="FS107" s="38">
        <v>0</v>
      </c>
      <c r="FT107" s="38">
        <v>0</v>
      </c>
      <c r="FU107" s="38">
        <v>0</v>
      </c>
      <c r="FV107" s="38">
        <v>0</v>
      </c>
      <c r="FW107" s="38">
        <v>0</v>
      </c>
      <c r="FX107" s="38">
        <v>0</v>
      </c>
      <c r="FY107" s="38">
        <v>0</v>
      </c>
      <c r="FZ107" s="38">
        <v>0</v>
      </c>
      <c r="GA107" s="38">
        <v>0</v>
      </c>
      <c r="GB107" s="38">
        <v>0</v>
      </c>
      <c r="GC107" s="38">
        <v>0</v>
      </c>
      <c r="GD107" s="38">
        <v>0</v>
      </c>
      <c r="GF107" s="38">
        <v>0</v>
      </c>
      <c r="GG107" s="38">
        <v>0</v>
      </c>
      <c r="GH107" s="38">
        <v>0</v>
      </c>
      <c r="GI107" s="38">
        <v>0</v>
      </c>
      <c r="GJ107" s="38">
        <v>0</v>
      </c>
      <c r="GK107" s="38">
        <v>5145</v>
      </c>
      <c r="GL107" s="38">
        <v>4560</v>
      </c>
      <c r="GM107" s="38">
        <v>0</v>
      </c>
      <c r="GN107" s="38">
        <v>0</v>
      </c>
      <c r="GO107" s="38">
        <v>0</v>
      </c>
      <c r="GP107" s="38">
        <v>2648095</v>
      </c>
      <c r="GQ107" s="38">
        <v>2648095</v>
      </c>
      <c r="GR107" s="38">
        <v>0</v>
      </c>
      <c r="GS107" s="38">
        <v>0</v>
      </c>
      <c r="GT107" s="38">
        <v>0</v>
      </c>
      <c r="HB107" s="38">
        <v>261892303</v>
      </c>
      <c r="HC107" s="38">
        <v>5.0736000000000003E-2</v>
      </c>
      <c r="HD107" s="38">
        <v>62074</v>
      </c>
      <c r="HE107" s="38">
        <v>0</v>
      </c>
      <c r="HF107" s="38">
        <v>0</v>
      </c>
      <c r="HG107" s="38">
        <v>0</v>
      </c>
      <c r="HH107" s="38">
        <v>0</v>
      </c>
      <c r="HI107" s="38">
        <v>0</v>
      </c>
      <c r="HJ107" s="38">
        <v>0</v>
      </c>
      <c r="HK107" s="38">
        <v>0</v>
      </c>
      <c r="HL107" s="38">
        <v>0</v>
      </c>
      <c r="HM107" s="38">
        <v>0</v>
      </c>
      <c r="HN107" s="38">
        <v>0</v>
      </c>
      <c r="HO107" s="38">
        <v>0</v>
      </c>
      <c r="HP107" s="38">
        <v>0</v>
      </c>
      <c r="HQ107" s="38">
        <v>0</v>
      </c>
      <c r="HR107" s="38">
        <v>0</v>
      </c>
      <c r="HS107" s="38">
        <v>0</v>
      </c>
      <c r="HT107" s="38">
        <v>0</v>
      </c>
      <c r="HU107" s="38">
        <v>0</v>
      </c>
      <c r="HV107" s="38">
        <v>0</v>
      </c>
      <c r="HW107" s="38">
        <v>0</v>
      </c>
      <c r="HX107" s="38">
        <v>0</v>
      </c>
      <c r="HY107" s="38">
        <v>0</v>
      </c>
      <c r="HZ107" s="38">
        <v>0</v>
      </c>
      <c r="IA107" s="38">
        <v>0</v>
      </c>
      <c r="IB107" s="38">
        <v>0</v>
      </c>
      <c r="IC107" s="38">
        <v>0</v>
      </c>
      <c r="ID107" s="38">
        <v>0</v>
      </c>
      <c r="IE107" s="38">
        <v>0</v>
      </c>
      <c r="IF107" s="38">
        <v>0</v>
      </c>
      <c r="IG107" s="38">
        <v>0</v>
      </c>
      <c r="IH107" s="38">
        <v>26</v>
      </c>
      <c r="II107" s="38">
        <v>0</v>
      </c>
      <c r="IJ107" s="38">
        <v>0</v>
      </c>
      <c r="IK107" s="38">
        <v>0</v>
      </c>
      <c r="IL107" s="38">
        <v>0</v>
      </c>
      <c r="IM107" s="38">
        <v>0</v>
      </c>
      <c r="IN107" s="38">
        <v>0</v>
      </c>
      <c r="IO107" s="38">
        <v>0</v>
      </c>
      <c r="IP107" s="38">
        <v>0</v>
      </c>
      <c r="IQ107" s="38">
        <v>0</v>
      </c>
      <c r="IR107" s="38">
        <v>0</v>
      </c>
      <c r="IS107" s="38">
        <v>0</v>
      </c>
      <c r="IT107" s="38">
        <v>0</v>
      </c>
      <c r="IU107" s="38">
        <v>0</v>
      </c>
      <c r="IV107" s="38">
        <v>0</v>
      </c>
      <c r="IW107" s="38">
        <v>0</v>
      </c>
      <c r="IX107" s="38">
        <v>0</v>
      </c>
      <c r="IY107" s="38">
        <v>0</v>
      </c>
      <c r="IZ107" s="38">
        <v>0</v>
      </c>
      <c r="JA107" s="38">
        <v>0</v>
      </c>
    </row>
    <row r="108" spans="1:261" x14ac:dyDescent="0.2">
      <c r="A108" s="38">
        <v>227814</v>
      </c>
      <c r="B108" s="38">
        <v>27549</v>
      </c>
      <c r="C108" s="38">
        <v>35</v>
      </c>
      <c r="D108" s="38">
        <v>2020</v>
      </c>
      <c r="E108" s="38">
        <v>5393</v>
      </c>
      <c r="F108" s="38">
        <v>0</v>
      </c>
      <c r="G108" s="38">
        <v>351.322</v>
      </c>
      <c r="H108" s="38">
        <v>348.036</v>
      </c>
      <c r="I108" s="38">
        <v>348.036</v>
      </c>
      <c r="J108" s="38">
        <v>351.322</v>
      </c>
      <c r="K108" s="38">
        <v>0</v>
      </c>
      <c r="L108" s="38">
        <v>6544</v>
      </c>
      <c r="M108" s="38">
        <v>0</v>
      </c>
      <c r="N108" s="38">
        <v>0</v>
      </c>
      <c r="P108" s="38">
        <v>354.577</v>
      </c>
      <c r="Q108" s="38">
        <v>0</v>
      </c>
      <c r="R108" s="38">
        <v>91909</v>
      </c>
      <c r="S108" s="38">
        <v>259.20699999999999</v>
      </c>
      <c r="U108" s="38">
        <v>59576</v>
      </c>
      <c r="V108" s="38">
        <v>31.655000000000001</v>
      </c>
      <c r="W108" s="38">
        <v>20715</v>
      </c>
      <c r="X108" s="38">
        <v>20715</v>
      </c>
      <c r="Z108" s="38">
        <v>0</v>
      </c>
      <c r="AA108" s="38">
        <v>1</v>
      </c>
      <c r="AB108" s="38">
        <v>1</v>
      </c>
      <c r="AC108" s="38">
        <v>0</v>
      </c>
      <c r="AD108" s="38" t="s">
        <v>303</v>
      </c>
      <c r="AE108" s="38">
        <v>0</v>
      </c>
      <c r="AH108" s="38">
        <v>0</v>
      </c>
      <c r="AI108" s="38">
        <v>0</v>
      </c>
      <c r="AJ108" s="38">
        <v>5105</v>
      </c>
      <c r="AK108" s="38">
        <v>1</v>
      </c>
      <c r="AL108" s="38" t="s">
        <v>91</v>
      </c>
      <c r="AM108" s="38">
        <v>0</v>
      </c>
      <c r="AN108" s="38">
        <v>0</v>
      </c>
      <c r="AO108" s="38">
        <v>0</v>
      </c>
      <c r="AP108" s="38">
        <v>0</v>
      </c>
      <c r="AQ108" s="38">
        <v>0</v>
      </c>
      <c r="AR108" s="38">
        <v>0</v>
      </c>
      <c r="AS108" s="38">
        <v>0</v>
      </c>
      <c r="AT108" s="38">
        <v>0</v>
      </c>
      <c r="AU108" s="38">
        <v>0</v>
      </c>
      <c r="AV108" s="38">
        <v>0</v>
      </c>
      <c r="AW108" s="38">
        <v>2788988</v>
      </c>
      <c r="AX108" s="38">
        <v>2689997</v>
      </c>
      <c r="AY108" s="38">
        <v>1952483</v>
      </c>
      <c r="AZ108" s="38">
        <v>121632</v>
      </c>
      <c r="BA108" s="38">
        <v>1</v>
      </c>
      <c r="BB108" s="38">
        <v>0</v>
      </c>
      <c r="BC108" s="38">
        <v>0</v>
      </c>
      <c r="BD108" s="38">
        <v>0</v>
      </c>
      <c r="BE108" s="38">
        <v>0</v>
      </c>
      <c r="BF108" s="38">
        <v>2292373</v>
      </c>
      <c r="BG108" s="38">
        <v>0</v>
      </c>
      <c r="BH108" s="38">
        <v>108.083</v>
      </c>
      <c r="BI108" s="38">
        <v>29723</v>
      </c>
      <c r="BJ108" s="38">
        <v>12</v>
      </c>
      <c r="BK108" s="38">
        <v>0</v>
      </c>
      <c r="BL108" s="38">
        <v>0</v>
      </c>
      <c r="BM108" s="38">
        <v>0</v>
      </c>
      <c r="BN108" s="38">
        <v>0</v>
      </c>
      <c r="BO108" s="38">
        <v>0</v>
      </c>
      <c r="BP108" s="38">
        <v>0</v>
      </c>
      <c r="BQ108" s="38">
        <v>5393</v>
      </c>
      <c r="BR108" s="38">
        <v>1</v>
      </c>
      <c r="BS108" s="38">
        <v>0</v>
      </c>
      <c r="BT108" s="38">
        <v>0</v>
      </c>
      <c r="BU108" s="38">
        <v>0</v>
      </c>
      <c r="BV108" s="38">
        <v>0</v>
      </c>
      <c r="BW108" s="38">
        <v>0</v>
      </c>
      <c r="BX108" s="38">
        <v>0</v>
      </c>
      <c r="BY108" s="38">
        <v>0</v>
      </c>
      <c r="BZ108" s="38">
        <v>0</v>
      </c>
      <c r="CA108" s="38">
        <v>0</v>
      </c>
      <c r="CB108" s="38">
        <v>0</v>
      </c>
      <c r="CC108" s="38">
        <v>0</v>
      </c>
      <c r="CD108" s="38">
        <v>0</v>
      </c>
      <c r="CE108" s="38">
        <v>0</v>
      </c>
      <c r="CF108" s="38">
        <v>0</v>
      </c>
      <c r="CG108" s="38">
        <v>0</v>
      </c>
      <c r="CH108" s="38">
        <v>69268</v>
      </c>
      <c r="CI108" s="38">
        <v>0</v>
      </c>
      <c r="CJ108" s="38">
        <v>4</v>
      </c>
      <c r="CK108" s="38">
        <v>0</v>
      </c>
      <c r="CL108" s="38">
        <v>0</v>
      </c>
      <c r="CN108" s="38">
        <v>0</v>
      </c>
      <c r="CO108" s="38">
        <v>1</v>
      </c>
      <c r="CP108" s="38">
        <v>0</v>
      </c>
      <c r="CQ108" s="38">
        <v>0</v>
      </c>
      <c r="CR108" s="38">
        <v>353.86700000000002</v>
      </c>
      <c r="CS108" s="38">
        <v>0</v>
      </c>
      <c r="CT108" s="38">
        <v>0</v>
      </c>
      <c r="CU108" s="38">
        <v>0</v>
      </c>
      <c r="CV108" s="38">
        <v>0</v>
      </c>
      <c r="CW108" s="38">
        <v>0</v>
      </c>
      <c r="CX108" s="38">
        <v>0</v>
      </c>
      <c r="CY108" s="38">
        <v>0</v>
      </c>
      <c r="CZ108" s="38">
        <v>0</v>
      </c>
      <c r="DA108" s="38">
        <v>1</v>
      </c>
      <c r="DB108" s="38">
        <v>2277548</v>
      </c>
      <c r="DC108" s="38">
        <v>0</v>
      </c>
      <c r="DD108" s="38">
        <v>0</v>
      </c>
      <c r="DE108" s="38">
        <v>0</v>
      </c>
      <c r="DF108" s="38">
        <v>0</v>
      </c>
      <c r="DG108" s="38">
        <v>0</v>
      </c>
      <c r="DH108" s="38">
        <v>0</v>
      </c>
      <c r="DI108" s="38">
        <v>0</v>
      </c>
      <c r="DK108" s="38">
        <v>5393</v>
      </c>
      <c r="DL108" s="38">
        <v>0</v>
      </c>
      <c r="DM108" s="38">
        <v>29648</v>
      </c>
      <c r="DN108" s="38">
        <v>0</v>
      </c>
      <c r="DO108" s="38">
        <v>0</v>
      </c>
      <c r="DP108" s="38">
        <v>0</v>
      </c>
      <c r="DQ108" s="38">
        <v>0</v>
      </c>
      <c r="DR108" s="38">
        <v>0</v>
      </c>
      <c r="DS108" s="38">
        <v>0</v>
      </c>
      <c r="DT108" s="38">
        <v>0</v>
      </c>
      <c r="DU108" s="38">
        <v>0</v>
      </c>
      <c r="DV108" s="38">
        <v>0</v>
      </c>
      <c r="DW108" s="38">
        <v>0</v>
      </c>
      <c r="DX108" s="38">
        <v>0</v>
      </c>
      <c r="DY108" s="38">
        <v>0</v>
      </c>
      <c r="DZ108" s="38">
        <v>0</v>
      </c>
      <c r="EA108" s="38">
        <v>0</v>
      </c>
      <c r="EB108" s="38">
        <v>0</v>
      </c>
      <c r="EC108" s="38">
        <v>3.3050000000000002</v>
      </c>
      <c r="ED108" s="38">
        <v>23791</v>
      </c>
      <c r="EE108" s="38">
        <v>0</v>
      </c>
      <c r="EF108" s="38">
        <v>0</v>
      </c>
      <c r="EG108" s="38">
        <v>0</v>
      </c>
      <c r="EH108" s="38">
        <v>5857</v>
      </c>
      <c r="EI108" s="38">
        <v>0</v>
      </c>
      <c r="EJ108" s="38">
        <v>0</v>
      </c>
      <c r="EK108" s="38">
        <v>0</v>
      </c>
      <c r="EL108" s="38">
        <v>0</v>
      </c>
      <c r="EM108" s="38">
        <v>0</v>
      </c>
      <c r="EN108" s="38">
        <v>0.17899999999999999</v>
      </c>
      <c r="EO108" s="38">
        <v>0</v>
      </c>
      <c r="EP108" s="38">
        <v>0</v>
      </c>
      <c r="EQ108" s="38">
        <v>0.17899999999999999</v>
      </c>
      <c r="ER108" s="38">
        <v>0</v>
      </c>
      <c r="ES108" s="38">
        <v>0.89500000000000002</v>
      </c>
      <c r="ET108" s="38">
        <v>500</v>
      </c>
      <c r="EU108" s="38">
        <v>121632</v>
      </c>
      <c r="EV108" s="38">
        <v>0</v>
      </c>
      <c r="EW108" s="38">
        <v>0</v>
      </c>
      <c r="EX108" s="38">
        <v>0</v>
      </c>
      <c r="EZ108" s="38">
        <v>2263450</v>
      </c>
      <c r="FA108" s="38">
        <v>0</v>
      </c>
      <c r="FB108" s="38">
        <v>2385082</v>
      </c>
      <c r="FC108" s="38">
        <v>0.97325799999999996</v>
      </c>
      <c r="FD108" s="38">
        <v>0</v>
      </c>
      <c r="FE108" s="38">
        <v>347221</v>
      </c>
      <c r="FF108" s="38">
        <v>79326</v>
      </c>
      <c r="FG108" s="38">
        <v>6.0937999999999999E-2</v>
      </c>
      <c r="FH108" s="38">
        <v>5.5286000000000002E-2</v>
      </c>
      <c r="FI108" s="38">
        <v>0</v>
      </c>
      <c r="FJ108" s="38">
        <v>0</v>
      </c>
      <c r="FK108" s="38">
        <v>449.08300000000003</v>
      </c>
      <c r="FL108" s="38">
        <v>2880897</v>
      </c>
      <c r="FM108" s="38">
        <v>0</v>
      </c>
      <c r="FN108" s="38">
        <v>0</v>
      </c>
      <c r="FO108" s="38">
        <v>0</v>
      </c>
      <c r="FP108" s="38">
        <v>0</v>
      </c>
      <c r="FQ108" s="38">
        <v>0</v>
      </c>
      <c r="FR108" s="38">
        <v>0</v>
      </c>
      <c r="FS108" s="38">
        <v>0</v>
      </c>
      <c r="FT108" s="38">
        <v>0</v>
      </c>
      <c r="FU108" s="38">
        <v>0</v>
      </c>
      <c r="FV108" s="38">
        <v>0</v>
      </c>
      <c r="FW108" s="38">
        <v>0</v>
      </c>
      <c r="FX108" s="38">
        <v>0</v>
      </c>
      <c r="FY108" s="38">
        <v>0</v>
      </c>
      <c r="FZ108" s="38">
        <v>0</v>
      </c>
      <c r="GA108" s="38">
        <v>0</v>
      </c>
      <c r="GB108" s="38">
        <v>27448</v>
      </c>
      <c r="GC108" s="38">
        <v>27448</v>
      </c>
      <c r="GD108" s="38">
        <v>3.1070000000000002</v>
      </c>
      <c r="GF108" s="38">
        <v>0</v>
      </c>
      <c r="GG108" s="38">
        <v>0</v>
      </c>
      <c r="GH108" s="38">
        <v>0</v>
      </c>
      <c r="GI108" s="38">
        <v>0</v>
      </c>
      <c r="GJ108" s="38">
        <v>0</v>
      </c>
      <c r="GK108" s="38">
        <v>5359</v>
      </c>
      <c r="GL108" s="38">
        <v>8117</v>
      </c>
      <c r="GM108" s="38">
        <v>0</v>
      </c>
      <c r="GN108" s="38">
        <v>0</v>
      </c>
      <c r="GO108" s="38">
        <v>0</v>
      </c>
      <c r="GP108" s="38">
        <v>2811629</v>
      </c>
      <c r="GQ108" s="38">
        <v>2811629</v>
      </c>
      <c r="GR108" s="38">
        <v>0</v>
      </c>
      <c r="GS108" s="38">
        <v>0</v>
      </c>
      <c r="GT108" s="38">
        <v>0</v>
      </c>
      <c r="HB108" s="38">
        <v>261892303</v>
      </c>
      <c r="HC108" s="38">
        <v>5.0736000000000003E-2</v>
      </c>
      <c r="HD108" s="38">
        <v>68768</v>
      </c>
      <c r="HE108" s="38">
        <v>0</v>
      </c>
      <c r="HF108" s="38">
        <v>0</v>
      </c>
      <c r="HG108" s="38">
        <v>0</v>
      </c>
      <c r="HH108" s="38">
        <v>0</v>
      </c>
      <c r="HI108" s="38">
        <v>0</v>
      </c>
      <c r="HJ108" s="38">
        <v>0</v>
      </c>
      <c r="HK108" s="38">
        <v>0</v>
      </c>
      <c r="HL108" s="38">
        <v>0</v>
      </c>
      <c r="HM108" s="38">
        <v>0</v>
      </c>
      <c r="HN108" s="38">
        <v>0</v>
      </c>
      <c r="HO108" s="38">
        <v>0</v>
      </c>
      <c r="HP108" s="38">
        <v>0</v>
      </c>
      <c r="HQ108" s="38">
        <v>0</v>
      </c>
      <c r="HR108" s="38">
        <v>0</v>
      </c>
      <c r="HS108" s="38">
        <v>0</v>
      </c>
      <c r="HT108" s="38">
        <v>0</v>
      </c>
      <c r="HU108" s="38">
        <v>0</v>
      </c>
      <c r="HV108" s="38">
        <v>0</v>
      </c>
      <c r="HW108" s="38">
        <v>0</v>
      </c>
      <c r="HX108" s="38">
        <v>0</v>
      </c>
      <c r="HY108" s="38">
        <v>0</v>
      </c>
      <c r="HZ108" s="38">
        <v>0</v>
      </c>
      <c r="IA108" s="38">
        <v>0</v>
      </c>
      <c r="IB108" s="38">
        <v>0</v>
      </c>
      <c r="IC108" s="38">
        <v>0</v>
      </c>
      <c r="ID108" s="38">
        <v>0</v>
      </c>
      <c r="IE108" s="38">
        <v>0</v>
      </c>
      <c r="IF108" s="38">
        <v>0</v>
      </c>
      <c r="IG108" s="38">
        <v>0</v>
      </c>
      <c r="IH108" s="38">
        <v>13</v>
      </c>
      <c r="II108" s="38">
        <v>0</v>
      </c>
      <c r="IJ108" s="38">
        <v>0</v>
      </c>
      <c r="IK108" s="38">
        <v>0</v>
      </c>
      <c r="IL108" s="38">
        <v>0</v>
      </c>
      <c r="IM108" s="38">
        <v>0</v>
      </c>
      <c r="IN108" s="38">
        <v>0</v>
      </c>
      <c r="IO108" s="38">
        <v>0</v>
      </c>
      <c r="IP108" s="38">
        <v>0</v>
      </c>
      <c r="IQ108" s="38">
        <v>0</v>
      </c>
      <c r="IR108" s="38">
        <v>0</v>
      </c>
      <c r="IS108" s="38">
        <v>0</v>
      </c>
      <c r="IT108" s="38">
        <v>0</v>
      </c>
      <c r="IU108" s="38">
        <v>0</v>
      </c>
      <c r="IV108" s="38">
        <v>0</v>
      </c>
      <c r="IW108" s="38">
        <v>0</v>
      </c>
      <c r="IX108" s="38">
        <v>0</v>
      </c>
      <c r="IY108" s="38">
        <v>0</v>
      </c>
      <c r="IZ108" s="38">
        <v>0</v>
      </c>
      <c r="JA108" s="38">
        <v>0</v>
      </c>
    </row>
    <row r="109" spans="1:261" x14ac:dyDescent="0.2">
      <c r="A109" s="38">
        <v>15815</v>
      </c>
      <c r="B109" s="38">
        <v>27549</v>
      </c>
      <c r="C109" s="38">
        <v>35</v>
      </c>
      <c r="D109" s="38">
        <v>2020</v>
      </c>
      <c r="E109" s="38">
        <v>5393</v>
      </c>
      <c r="F109" s="38">
        <v>0</v>
      </c>
      <c r="G109" s="38">
        <v>610.53800000000001</v>
      </c>
      <c r="H109" s="38">
        <v>543.26300000000003</v>
      </c>
      <c r="I109" s="38">
        <v>543.26300000000003</v>
      </c>
      <c r="J109" s="38">
        <v>610.53800000000001</v>
      </c>
      <c r="K109" s="38">
        <v>0</v>
      </c>
      <c r="L109" s="38">
        <v>6544</v>
      </c>
      <c r="M109" s="38">
        <v>0</v>
      </c>
      <c r="N109" s="38">
        <v>0</v>
      </c>
      <c r="P109" s="38">
        <v>589.00800000000004</v>
      </c>
      <c r="Q109" s="38">
        <v>0</v>
      </c>
      <c r="R109" s="38">
        <v>152675</v>
      </c>
      <c r="S109" s="38">
        <v>259.20699999999999</v>
      </c>
      <c r="U109" s="38">
        <v>98964</v>
      </c>
      <c r="V109" s="38">
        <v>246.71799999999999</v>
      </c>
      <c r="W109" s="38">
        <v>161452</v>
      </c>
      <c r="X109" s="38">
        <v>161452</v>
      </c>
      <c r="Z109" s="38">
        <v>0</v>
      </c>
      <c r="AA109" s="38">
        <v>1</v>
      </c>
      <c r="AB109" s="38">
        <v>1</v>
      </c>
      <c r="AC109" s="38">
        <v>0</v>
      </c>
      <c r="AD109" s="38" t="s">
        <v>303</v>
      </c>
      <c r="AE109" s="38">
        <v>0</v>
      </c>
      <c r="AH109" s="38">
        <v>0</v>
      </c>
      <c r="AI109" s="38">
        <v>0</v>
      </c>
      <c r="AJ109" s="38">
        <v>5105</v>
      </c>
      <c r="AK109" s="38">
        <v>1</v>
      </c>
      <c r="AL109" s="38" t="s">
        <v>379</v>
      </c>
      <c r="AM109" s="38">
        <v>0</v>
      </c>
      <c r="AN109" s="38">
        <v>0</v>
      </c>
      <c r="AO109" s="38">
        <v>0</v>
      </c>
      <c r="AP109" s="38">
        <v>0</v>
      </c>
      <c r="AQ109" s="38">
        <v>0</v>
      </c>
      <c r="AR109" s="38">
        <v>0</v>
      </c>
      <c r="AS109" s="38">
        <v>0</v>
      </c>
      <c r="AT109" s="38">
        <v>0</v>
      </c>
      <c r="AU109" s="38">
        <v>0</v>
      </c>
      <c r="AV109" s="38">
        <v>0</v>
      </c>
      <c r="AW109" s="38">
        <v>6255838</v>
      </c>
      <c r="AX109" s="38">
        <v>6062352</v>
      </c>
      <c r="AY109" s="38">
        <v>4221638</v>
      </c>
      <c r="AZ109" s="38">
        <v>220029</v>
      </c>
      <c r="BA109" s="38">
        <v>13.25</v>
      </c>
      <c r="BB109" s="38">
        <v>14528</v>
      </c>
      <c r="BC109" s="38">
        <v>14528</v>
      </c>
      <c r="BD109" s="38">
        <v>18.5</v>
      </c>
      <c r="BE109" s="38">
        <v>0</v>
      </c>
      <c r="BF109" s="38">
        <v>5113384</v>
      </c>
      <c r="BG109" s="38">
        <v>0</v>
      </c>
      <c r="BH109" s="38">
        <v>173.94499999999999</v>
      </c>
      <c r="BI109" s="38">
        <v>47835</v>
      </c>
      <c r="BJ109" s="38">
        <v>12</v>
      </c>
      <c r="BK109" s="38">
        <v>0</v>
      </c>
      <c r="BL109" s="38">
        <v>0</v>
      </c>
      <c r="BM109" s="38">
        <v>0</v>
      </c>
      <c r="BN109" s="38">
        <v>0</v>
      </c>
      <c r="BO109" s="38">
        <v>0</v>
      </c>
      <c r="BP109" s="38">
        <v>0</v>
      </c>
      <c r="BQ109" s="38">
        <v>5393</v>
      </c>
      <c r="BR109" s="38">
        <v>1</v>
      </c>
      <c r="BS109" s="38">
        <v>0</v>
      </c>
      <c r="BT109" s="38">
        <v>0</v>
      </c>
      <c r="BU109" s="38">
        <v>0</v>
      </c>
      <c r="BV109" s="38">
        <v>0</v>
      </c>
      <c r="BW109" s="38">
        <v>0</v>
      </c>
      <c r="BX109" s="38">
        <v>0</v>
      </c>
      <c r="BY109" s="38">
        <v>0</v>
      </c>
      <c r="BZ109" s="38">
        <v>0</v>
      </c>
      <c r="CA109" s="38">
        <v>51.061999999999998</v>
      </c>
      <c r="CB109" s="38">
        <v>19519</v>
      </c>
      <c r="CC109" s="38">
        <v>0</v>
      </c>
      <c r="CD109" s="38">
        <v>0</v>
      </c>
      <c r="CE109" s="38">
        <v>0</v>
      </c>
      <c r="CF109" s="38">
        <v>0</v>
      </c>
      <c r="CG109" s="38">
        <v>0</v>
      </c>
      <c r="CH109" s="38">
        <v>126132</v>
      </c>
      <c r="CI109" s="38">
        <v>0</v>
      </c>
      <c r="CJ109" s="38">
        <v>4</v>
      </c>
      <c r="CK109" s="38">
        <v>0</v>
      </c>
      <c r="CL109" s="38">
        <v>0</v>
      </c>
      <c r="CN109" s="38">
        <v>0</v>
      </c>
      <c r="CO109" s="38">
        <v>1</v>
      </c>
      <c r="CP109" s="38">
        <v>0</v>
      </c>
      <c r="CQ109" s="38">
        <v>0</v>
      </c>
      <c r="CR109" s="38">
        <v>585.303</v>
      </c>
      <c r="CS109" s="38">
        <v>0</v>
      </c>
      <c r="CT109" s="38">
        <v>0</v>
      </c>
      <c r="CU109" s="38">
        <v>0</v>
      </c>
      <c r="CV109" s="38">
        <v>0</v>
      </c>
      <c r="CW109" s="38">
        <v>0</v>
      </c>
      <c r="CX109" s="38">
        <v>0</v>
      </c>
      <c r="CY109" s="38">
        <v>0</v>
      </c>
      <c r="CZ109" s="38">
        <v>0</v>
      </c>
      <c r="DA109" s="38">
        <v>1</v>
      </c>
      <c r="DB109" s="38">
        <v>3555113</v>
      </c>
      <c r="DC109" s="38">
        <v>0</v>
      </c>
      <c r="DD109" s="38">
        <v>0</v>
      </c>
      <c r="DE109" s="38">
        <v>679267</v>
      </c>
      <c r="DF109" s="38">
        <v>679267</v>
      </c>
      <c r="DG109" s="38">
        <v>519</v>
      </c>
      <c r="DH109" s="38">
        <v>0</v>
      </c>
      <c r="DI109" s="38">
        <v>0</v>
      </c>
      <c r="DK109" s="38">
        <v>5393</v>
      </c>
      <c r="DL109" s="38">
        <v>0</v>
      </c>
      <c r="DM109" s="38">
        <v>348556</v>
      </c>
      <c r="DN109" s="38">
        <v>0</v>
      </c>
      <c r="DO109" s="38">
        <v>0</v>
      </c>
      <c r="DP109" s="38">
        <v>0</v>
      </c>
      <c r="DQ109" s="38">
        <v>0</v>
      </c>
      <c r="DR109" s="38">
        <v>0</v>
      </c>
      <c r="DS109" s="38">
        <v>0</v>
      </c>
      <c r="DT109" s="38">
        <v>0</v>
      </c>
      <c r="DU109" s="38">
        <v>0</v>
      </c>
      <c r="DV109" s="38">
        <v>0</v>
      </c>
      <c r="DW109" s="38">
        <v>0</v>
      </c>
      <c r="DX109" s="38">
        <v>0</v>
      </c>
      <c r="DY109" s="38">
        <v>0</v>
      </c>
      <c r="DZ109" s="38">
        <v>0</v>
      </c>
      <c r="EA109" s="38">
        <v>0</v>
      </c>
      <c r="EB109" s="38">
        <v>0</v>
      </c>
      <c r="EC109" s="38">
        <v>16.303000000000001</v>
      </c>
      <c r="ED109" s="38">
        <v>117356</v>
      </c>
      <c r="EE109" s="38">
        <v>0</v>
      </c>
      <c r="EF109" s="38">
        <v>0</v>
      </c>
      <c r="EG109" s="38">
        <v>0</v>
      </c>
      <c r="EH109" s="38">
        <v>231200</v>
      </c>
      <c r="EI109" s="38">
        <v>0</v>
      </c>
      <c r="EJ109" s="38">
        <v>0</v>
      </c>
      <c r="EK109" s="38">
        <v>7.75</v>
      </c>
      <c r="EL109" s="38">
        <v>0</v>
      </c>
      <c r="EM109" s="38">
        <v>2.7050000000000001</v>
      </c>
      <c r="EN109" s="38">
        <v>0.79300000000000004</v>
      </c>
      <c r="EO109" s="38">
        <v>0</v>
      </c>
      <c r="EP109" s="38">
        <v>0</v>
      </c>
      <c r="EQ109" s="38">
        <v>11.247999999999999</v>
      </c>
      <c r="ER109" s="38">
        <v>0</v>
      </c>
      <c r="ES109" s="38">
        <v>35.33</v>
      </c>
      <c r="ET109" s="38">
        <v>6625</v>
      </c>
      <c r="EU109" s="38">
        <v>220029</v>
      </c>
      <c r="EV109" s="38">
        <v>0</v>
      </c>
      <c r="EW109" s="38">
        <v>0</v>
      </c>
      <c r="EX109" s="38">
        <v>0</v>
      </c>
      <c r="EZ109" s="38">
        <v>5110893</v>
      </c>
      <c r="FA109" s="38">
        <v>0</v>
      </c>
      <c r="FB109" s="38">
        <v>5330922</v>
      </c>
      <c r="FC109" s="38">
        <v>0.97325799999999996</v>
      </c>
      <c r="FD109" s="38">
        <v>0</v>
      </c>
      <c r="FE109" s="38">
        <v>774514</v>
      </c>
      <c r="FF109" s="38">
        <v>176945</v>
      </c>
      <c r="FG109" s="38">
        <v>6.0937999999999999E-2</v>
      </c>
      <c r="FH109" s="38">
        <v>5.5286000000000002E-2</v>
      </c>
      <c r="FI109" s="38">
        <v>0</v>
      </c>
      <c r="FJ109" s="38">
        <v>0</v>
      </c>
      <c r="FK109" s="38">
        <v>1001.728</v>
      </c>
      <c r="FL109" s="38">
        <v>6408513</v>
      </c>
      <c r="FM109" s="38">
        <v>0</v>
      </c>
      <c r="FN109" s="38">
        <v>0</v>
      </c>
      <c r="FO109" s="38">
        <v>9687</v>
      </c>
      <c r="FP109" s="38">
        <v>0</v>
      </c>
      <c r="FQ109" s="38">
        <v>9687</v>
      </c>
      <c r="FR109" s="38">
        <v>9687</v>
      </c>
      <c r="FS109" s="38">
        <v>0</v>
      </c>
      <c r="FT109" s="38">
        <v>0</v>
      </c>
      <c r="FU109" s="38">
        <v>0</v>
      </c>
      <c r="FV109" s="38">
        <v>0</v>
      </c>
      <c r="FW109" s="38">
        <v>0</v>
      </c>
      <c r="FX109" s="38">
        <v>0</v>
      </c>
      <c r="FY109" s="38">
        <v>0</v>
      </c>
      <c r="FZ109" s="38">
        <v>0</v>
      </c>
      <c r="GA109" s="38">
        <v>0</v>
      </c>
      <c r="GB109" s="38">
        <v>494965</v>
      </c>
      <c r="GC109" s="38">
        <v>494965</v>
      </c>
      <c r="GD109" s="38">
        <v>56.027000000000001</v>
      </c>
      <c r="GF109" s="38">
        <v>0</v>
      </c>
      <c r="GG109" s="38">
        <v>0</v>
      </c>
      <c r="GH109" s="38">
        <v>0</v>
      </c>
      <c r="GI109" s="38">
        <v>0</v>
      </c>
      <c r="GJ109" s="38">
        <v>0</v>
      </c>
      <c r="GK109" s="38">
        <v>5063</v>
      </c>
      <c r="GL109" s="38">
        <v>24155</v>
      </c>
      <c r="GM109" s="38">
        <v>0</v>
      </c>
      <c r="GN109" s="38">
        <v>6455</v>
      </c>
      <c r="GO109" s="38">
        <v>0</v>
      </c>
      <c r="GP109" s="38">
        <v>6282381</v>
      </c>
      <c r="GQ109" s="38">
        <v>6282381</v>
      </c>
      <c r="GR109" s="38">
        <v>0</v>
      </c>
      <c r="GS109" s="38">
        <v>0</v>
      </c>
      <c r="GT109" s="38">
        <v>0</v>
      </c>
      <c r="HB109" s="38">
        <v>261892303</v>
      </c>
      <c r="HC109" s="38">
        <v>5.0736000000000003E-2</v>
      </c>
      <c r="HD109" s="38">
        <v>119507</v>
      </c>
      <c r="HE109" s="38">
        <v>0</v>
      </c>
      <c r="HF109" s="38">
        <v>0</v>
      </c>
      <c r="HG109" s="38">
        <v>0</v>
      </c>
      <c r="HH109" s="38">
        <v>0</v>
      </c>
      <c r="HI109" s="38">
        <v>0</v>
      </c>
      <c r="HJ109" s="38">
        <v>0</v>
      </c>
      <c r="HK109" s="38">
        <v>0</v>
      </c>
      <c r="HL109" s="38">
        <v>0</v>
      </c>
      <c r="HM109" s="38">
        <v>0</v>
      </c>
      <c r="HN109" s="38">
        <v>0</v>
      </c>
      <c r="HO109" s="38">
        <v>0</v>
      </c>
      <c r="HP109" s="38">
        <v>0</v>
      </c>
      <c r="HQ109" s="38">
        <v>0</v>
      </c>
      <c r="HR109" s="38">
        <v>0</v>
      </c>
      <c r="HS109" s="38">
        <v>0</v>
      </c>
      <c r="HT109" s="38">
        <v>0</v>
      </c>
      <c r="HU109" s="38">
        <v>0</v>
      </c>
      <c r="HV109" s="38">
        <v>0</v>
      </c>
      <c r="HW109" s="38">
        <v>0</v>
      </c>
      <c r="HX109" s="38">
        <v>0</v>
      </c>
      <c r="HY109" s="38">
        <v>0</v>
      </c>
      <c r="HZ109" s="38">
        <v>0</v>
      </c>
      <c r="IA109" s="38">
        <v>0</v>
      </c>
      <c r="IB109" s="38">
        <v>0</v>
      </c>
      <c r="IC109" s="38">
        <v>0</v>
      </c>
      <c r="ID109" s="38">
        <v>0</v>
      </c>
      <c r="IE109" s="38">
        <v>0</v>
      </c>
      <c r="IF109" s="38">
        <v>0</v>
      </c>
      <c r="IG109" s="38">
        <v>0</v>
      </c>
      <c r="IH109" s="38">
        <v>87</v>
      </c>
      <c r="II109" s="38">
        <v>0</v>
      </c>
      <c r="IJ109" s="38">
        <v>0</v>
      </c>
      <c r="IK109" s="38">
        <v>0</v>
      </c>
      <c r="IL109" s="38">
        <v>0</v>
      </c>
      <c r="IM109" s="38">
        <v>0</v>
      </c>
      <c r="IN109" s="38">
        <v>0</v>
      </c>
      <c r="IO109" s="38">
        <v>0</v>
      </c>
      <c r="IP109" s="38">
        <v>0</v>
      </c>
      <c r="IQ109" s="38">
        <v>0</v>
      </c>
      <c r="IR109" s="38">
        <v>0</v>
      </c>
      <c r="IS109" s="38">
        <v>0</v>
      </c>
      <c r="IT109" s="38">
        <v>0</v>
      </c>
      <c r="IU109" s="38">
        <v>0</v>
      </c>
      <c r="IV109" s="38">
        <v>0</v>
      </c>
      <c r="IW109" s="38">
        <v>0</v>
      </c>
      <c r="IX109" s="38">
        <v>0</v>
      </c>
      <c r="IY109" s="38">
        <v>0</v>
      </c>
      <c r="IZ109" s="38">
        <v>0</v>
      </c>
      <c r="JA109" s="38">
        <v>0</v>
      </c>
    </row>
    <row r="110" spans="1:261" x14ac:dyDescent="0.2">
      <c r="A110" s="38">
        <v>101815</v>
      </c>
      <c r="B110" s="38">
        <v>27549</v>
      </c>
      <c r="C110" s="38">
        <v>35</v>
      </c>
      <c r="D110" s="38">
        <v>2020</v>
      </c>
      <c r="E110" s="38">
        <v>5393</v>
      </c>
      <c r="F110" s="38">
        <v>0</v>
      </c>
      <c r="G110" s="38">
        <v>267.65199999999999</v>
      </c>
      <c r="H110" s="38">
        <v>267.19400000000002</v>
      </c>
      <c r="I110" s="38">
        <v>267.19400000000002</v>
      </c>
      <c r="J110" s="38">
        <v>267.65199999999999</v>
      </c>
      <c r="K110" s="38">
        <v>0</v>
      </c>
      <c r="L110" s="38">
        <v>6544</v>
      </c>
      <c r="M110" s="38">
        <v>0</v>
      </c>
      <c r="N110" s="38">
        <v>0</v>
      </c>
      <c r="P110" s="38">
        <v>233.96799999999999</v>
      </c>
      <c r="Q110" s="38">
        <v>0</v>
      </c>
      <c r="R110" s="38">
        <v>60646</v>
      </c>
      <c r="S110" s="38">
        <v>259.20699999999999</v>
      </c>
      <c r="U110" s="38">
        <v>39310</v>
      </c>
      <c r="V110" s="38">
        <v>202.67</v>
      </c>
      <c r="W110" s="38">
        <v>132627</v>
      </c>
      <c r="X110" s="38">
        <v>132627</v>
      </c>
      <c r="Z110" s="38">
        <v>0</v>
      </c>
      <c r="AA110" s="38">
        <v>1</v>
      </c>
      <c r="AB110" s="38">
        <v>1</v>
      </c>
      <c r="AC110" s="38">
        <v>0</v>
      </c>
      <c r="AD110" s="38" t="s">
        <v>303</v>
      </c>
      <c r="AE110" s="38">
        <v>0</v>
      </c>
      <c r="AH110" s="38">
        <v>0</v>
      </c>
      <c r="AI110" s="38">
        <v>0</v>
      </c>
      <c r="AJ110" s="38">
        <v>5105</v>
      </c>
      <c r="AK110" s="38">
        <v>1</v>
      </c>
      <c r="AL110" s="38" t="s">
        <v>54</v>
      </c>
      <c r="AM110" s="38">
        <v>0</v>
      </c>
      <c r="AN110" s="38">
        <v>0</v>
      </c>
      <c r="AO110" s="38">
        <v>0</v>
      </c>
      <c r="AP110" s="38">
        <v>0</v>
      </c>
      <c r="AQ110" s="38">
        <v>0</v>
      </c>
      <c r="AR110" s="38">
        <v>0</v>
      </c>
      <c r="AS110" s="38">
        <v>0</v>
      </c>
      <c r="AT110" s="38">
        <v>0</v>
      </c>
      <c r="AU110" s="38">
        <v>0</v>
      </c>
      <c r="AV110" s="38">
        <v>0</v>
      </c>
      <c r="AW110" s="38">
        <v>2733561</v>
      </c>
      <c r="AX110" s="38">
        <v>2673545</v>
      </c>
      <c r="AY110" s="38">
        <v>1936212</v>
      </c>
      <c r="AZ110" s="38">
        <v>60646</v>
      </c>
      <c r="BA110" s="38">
        <v>15.167</v>
      </c>
      <c r="BB110" s="38">
        <v>0</v>
      </c>
      <c r="BC110" s="38">
        <v>0</v>
      </c>
      <c r="BD110" s="38">
        <v>0</v>
      </c>
      <c r="BE110" s="38">
        <v>0</v>
      </c>
      <c r="BF110" s="38">
        <v>2253055</v>
      </c>
      <c r="BG110" s="38">
        <v>0</v>
      </c>
      <c r="BH110" s="38">
        <v>0</v>
      </c>
      <c r="BI110" s="38">
        <v>0</v>
      </c>
      <c r="BJ110" s="38">
        <v>12</v>
      </c>
      <c r="BK110" s="38">
        <v>0</v>
      </c>
      <c r="BL110" s="38">
        <v>0</v>
      </c>
      <c r="BM110" s="38">
        <v>0</v>
      </c>
      <c r="BN110" s="38">
        <v>0</v>
      </c>
      <c r="BO110" s="38">
        <v>0</v>
      </c>
      <c r="BP110" s="38">
        <v>0</v>
      </c>
      <c r="BQ110" s="38">
        <v>5393</v>
      </c>
      <c r="BR110" s="38">
        <v>1</v>
      </c>
      <c r="BS110" s="38">
        <v>0</v>
      </c>
      <c r="BT110" s="38">
        <v>0</v>
      </c>
      <c r="BU110" s="38">
        <v>0</v>
      </c>
      <c r="BV110" s="38">
        <v>0</v>
      </c>
      <c r="BW110" s="38">
        <v>0</v>
      </c>
      <c r="BX110" s="38">
        <v>0</v>
      </c>
      <c r="BY110" s="38">
        <v>0</v>
      </c>
      <c r="BZ110" s="38">
        <v>0</v>
      </c>
      <c r="CA110" s="38">
        <v>0</v>
      </c>
      <c r="CB110" s="38">
        <v>0</v>
      </c>
      <c r="CC110" s="38">
        <v>0</v>
      </c>
      <c r="CD110" s="38">
        <v>0</v>
      </c>
      <c r="CE110" s="38">
        <v>0</v>
      </c>
      <c r="CF110" s="38">
        <v>0</v>
      </c>
      <c r="CG110" s="38">
        <v>0</v>
      </c>
      <c r="CH110" s="38">
        <v>60016</v>
      </c>
      <c r="CI110" s="38">
        <v>0</v>
      </c>
      <c r="CJ110" s="38">
        <v>4</v>
      </c>
      <c r="CK110" s="38">
        <v>0</v>
      </c>
      <c r="CL110" s="38">
        <v>0</v>
      </c>
      <c r="CN110" s="38">
        <v>0</v>
      </c>
      <c r="CO110" s="38">
        <v>1</v>
      </c>
      <c r="CP110" s="38">
        <v>0</v>
      </c>
      <c r="CQ110" s="38">
        <v>0.16700000000000001</v>
      </c>
      <c r="CR110" s="38">
        <v>233.095</v>
      </c>
      <c r="CS110" s="38">
        <v>0</v>
      </c>
      <c r="CT110" s="38">
        <v>0</v>
      </c>
      <c r="CU110" s="38">
        <v>0</v>
      </c>
      <c r="CV110" s="38">
        <v>0</v>
      </c>
      <c r="CW110" s="38">
        <v>0</v>
      </c>
      <c r="CX110" s="38">
        <v>0</v>
      </c>
      <c r="CY110" s="38">
        <v>0</v>
      </c>
      <c r="CZ110" s="38">
        <v>0</v>
      </c>
      <c r="DA110" s="38">
        <v>1</v>
      </c>
      <c r="DB110" s="38">
        <v>1748518</v>
      </c>
      <c r="DC110" s="38">
        <v>0</v>
      </c>
      <c r="DD110" s="38">
        <v>0</v>
      </c>
      <c r="DE110" s="38">
        <v>332003</v>
      </c>
      <c r="DF110" s="38">
        <v>332003</v>
      </c>
      <c r="DG110" s="38">
        <v>253.67</v>
      </c>
      <c r="DH110" s="38">
        <v>0</v>
      </c>
      <c r="DI110" s="38">
        <v>0</v>
      </c>
      <c r="DK110" s="38">
        <v>5393</v>
      </c>
      <c r="DL110" s="38">
        <v>0</v>
      </c>
      <c r="DM110" s="38">
        <v>101813</v>
      </c>
      <c r="DN110" s="38">
        <v>0</v>
      </c>
      <c r="DO110" s="38">
        <v>0</v>
      </c>
      <c r="DP110" s="38">
        <v>0</v>
      </c>
      <c r="DQ110" s="38">
        <v>0</v>
      </c>
      <c r="DR110" s="38">
        <v>0</v>
      </c>
      <c r="DS110" s="38">
        <v>0</v>
      </c>
      <c r="DT110" s="38">
        <v>0</v>
      </c>
      <c r="DU110" s="38">
        <v>0</v>
      </c>
      <c r="DV110" s="38">
        <v>0</v>
      </c>
      <c r="DW110" s="38">
        <v>0</v>
      </c>
      <c r="DX110" s="38">
        <v>0</v>
      </c>
      <c r="DY110" s="38">
        <v>0</v>
      </c>
      <c r="DZ110" s="38">
        <v>0</v>
      </c>
      <c r="EA110" s="38">
        <v>0</v>
      </c>
      <c r="EB110" s="38">
        <v>0</v>
      </c>
      <c r="EC110" s="38">
        <v>12.061999999999999</v>
      </c>
      <c r="ED110" s="38">
        <v>86827</v>
      </c>
      <c r="EE110" s="38">
        <v>0</v>
      </c>
      <c r="EF110" s="38">
        <v>0</v>
      </c>
      <c r="EG110" s="38">
        <v>0</v>
      </c>
      <c r="EH110" s="38">
        <v>14986</v>
      </c>
      <c r="EI110" s="38">
        <v>0</v>
      </c>
      <c r="EJ110" s="38">
        <v>0</v>
      </c>
      <c r="EK110" s="38">
        <v>0</v>
      </c>
      <c r="EL110" s="38">
        <v>0</v>
      </c>
      <c r="EM110" s="38">
        <v>0</v>
      </c>
      <c r="EN110" s="38">
        <v>0.45800000000000002</v>
      </c>
      <c r="EO110" s="38">
        <v>0</v>
      </c>
      <c r="EP110" s="38">
        <v>0</v>
      </c>
      <c r="EQ110" s="38">
        <v>0.45800000000000002</v>
      </c>
      <c r="ER110" s="38">
        <v>0</v>
      </c>
      <c r="ES110" s="38">
        <v>2.29</v>
      </c>
      <c r="ET110" s="38">
        <v>7625</v>
      </c>
      <c r="EU110" s="38">
        <v>60646</v>
      </c>
      <c r="EV110" s="38">
        <v>0</v>
      </c>
      <c r="EW110" s="38">
        <v>0</v>
      </c>
      <c r="EX110" s="38">
        <v>0</v>
      </c>
      <c r="EZ110" s="38">
        <v>2254315</v>
      </c>
      <c r="FA110" s="38">
        <v>0</v>
      </c>
      <c r="FB110" s="38">
        <v>2314961</v>
      </c>
      <c r="FC110" s="38">
        <v>0.97325799999999996</v>
      </c>
      <c r="FD110" s="38">
        <v>0</v>
      </c>
      <c r="FE110" s="38">
        <v>341265</v>
      </c>
      <c r="FF110" s="38">
        <v>77965</v>
      </c>
      <c r="FG110" s="38">
        <v>6.0937999999999999E-2</v>
      </c>
      <c r="FH110" s="38">
        <v>5.5286000000000002E-2</v>
      </c>
      <c r="FI110" s="38">
        <v>0</v>
      </c>
      <c r="FJ110" s="38">
        <v>0</v>
      </c>
      <c r="FK110" s="38">
        <v>441.38</v>
      </c>
      <c r="FL110" s="38">
        <v>2794207</v>
      </c>
      <c r="FM110" s="38">
        <v>0</v>
      </c>
      <c r="FN110" s="38">
        <v>0</v>
      </c>
      <c r="FO110" s="38">
        <v>0</v>
      </c>
      <c r="FP110" s="38">
        <v>0</v>
      </c>
      <c r="FQ110" s="38">
        <v>0</v>
      </c>
      <c r="FR110" s="38">
        <v>0</v>
      </c>
      <c r="FS110" s="38">
        <v>0</v>
      </c>
      <c r="FT110" s="38">
        <v>0</v>
      </c>
      <c r="FU110" s="38">
        <v>0</v>
      </c>
      <c r="FV110" s="38">
        <v>0</v>
      </c>
      <c r="FW110" s="38">
        <v>0</v>
      </c>
      <c r="FX110" s="38">
        <v>0</v>
      </c>
      <c r="FY110" s="38">
        <v>0</v>
      </c>
      <c r="FZ110" s="38">
        <v>0</v>
      </c>
      <c r="GA110" s="38">
        <v>0</v>
      </c>
      <c r="GB110" s="38">
        <v>0</v>
      </c>
      <c r="GC110" s="38">
        <v>0</v>
      </c>
      <c r="GD110" s="38">
        <v>0</v>
      </c>
      <c r="GF110" s="38">
        <v>0</v>
      </c>
      <c r="GG110" s="38">
        <v>0</v>
      </c>
      <c r="GH110" s="38">
        <v>0</v>
      </c>
      <c r="GI110" s="38">
        <v>0</v>
      </c>
      <c r="GJ110" s="38">
        <v>0</v>
      </c>
      <c r="GK110" s="38">
        <v>4975</v>
      </c>
      <c r="GL110" s="38">
        <v>6218</v>
      </c>
      <c r="GM110" s="38">
        <v>0</v>
      </c>
      <c r="GN110" s="38">
        <v>0</v>
      </c>
      <c r="GO110" s="38">
        <v>0</v>
      </c>
      <c r="GP110" s="38">
        <v>2734191</v>
      </c>
      <c r="GQ110" s="38">
        <v>2734191</v>
      </c>
      <c r="GR110" s="38">
        <v>0</v>
      </c>
      <c r="GS110" s="38">
        <v>0</v>
      </c>
      <c r="GT110" s="38">
        <v>0</v>
      </c>
      <c r="HB110" s="38">
        <v>261892303</v>
      </c>
      <c r="HC110" s="38">
        <v>5.0736000000000003E-2</v>
      </c>
      <c r="HD110" s="38">
        <v>52391</v>
      </c>
      <c r="HE110" s="38">
        <v>0</v>
      </c>
      <c r="HF110" s="38">
        <v>0</v>
      </c>
      <c r="HG110" s="38">
        <v>0</v>
      </c>
      <c r="HH110" s="38">
        <v>0</v>
      </c>
      <c r="HI110" s="38">
        <v>0</v>
      </c>
      <c r="HJ110" s="38">
        <v>0</v>
      </c>
      <c r="HK110" s="38">
        <v>0</v>
      </c>
      <c r="HL110" s="38">
        <v>0</v>
      </c>
      <c r="HM110" s="38">
        <v>0</v>
      </c>
      <c r="HN110" s="38">
        <v>0</v>
      </c>
      <c r="HO110" s="38">
        <v>0</v>
      </c>
      <c r="HP110" s="38">
        <v>0</v>
      </c>
      <c r="HQ110" s="38">
        <v>0</v>
      </c>
      <c r="HR110" s="38">
        <v>0</v>
      </c>
      <c r="HS110" s="38">
        <v>0</v>
      </c>
      <c r="HT110" s="38">
        <v>0</v>
      </c>
      <c r="HU110" s="38">
        <v>0</v>
      </c>
      <c r="HV110" s="38">
        <v>0</v>
      </c>
      <c r="HW110" s="38">
        <v>0</v>
      </c>
      <c r="HX110" s="38">
        <v>0</v>
      </c>
      <c r="HY110" s="38">
        <v>0</v>
      </c>
      <c r="HZ110" s="38">
        <v>0</v>
      </c>
      <c r="IA110" s="38">
        <v>0</v>
      </c>
      <c r="IB110" s="38">
        <v>0</v>
      </c>
      <c r="IC110" s="38">
        <v>0</v>
      </c>
      <c r="ID110" s="38">
        <v>0</v>
      </c>
      <c r="IE110" s="38">
        <v>0</v>
      </c>
      <c r="IF110" s="38">
        <v>0</v>
      </c>
      <c r="IG110" s="38">
        <v>0</v>
      </c>
      <c r="IH110" s="38">
        <v>137</v>
      </c>
      <c r="II110" s="38">
        <v>0</v>
      </c>
      <c r="IJ110" s="38">
        <v>0</v>
      </c>
      <c r="IK110" s="38">
        <v>0</v>
      </c>
      <c r="IL110" s="38">
        <v>0</v>
      </c>
      <c r="IM110" s="38">
        <v>0</v>
      </c>
      <c r="IN110" s="38">
        <v>0</v>
      </c>
      <c r="IO110" s="38">
        <v>0</v>
      </c>
      <c r="IP110" s="38">
        <v>0</v>
      </c>
      <c r="IQ110" s="38">
        <v>0</v>
      </c>
      <c r="IR110" s="38">
        <v>0</v>
      </c>
      <c r="IS110" s="38">
        <v>0</v>
      </c>
      <c r="IT110" s="38">
        <v>0</v>
      </c>
      <c r="IU110" s="38">
        <v>0</v>
      </c>
      <c r="IV110" s="38">
        <v>0</v>
      </c>
      <c r="IW110" s="38">
        <v>0</v>
      </c>
      <c r="IX110" s="38">
        <v>0</v>
      </c>
      <c r="IY110" s="38">
        <v>0</v>
      </c>
      <c r="IZ110" s="38">
        <v>0</v>
      </c>
      <c r="JA110" s="38">
        <v>0</v>
      </c>
    </row>
    <row r="111" spans="1:261" x14ac:dyDescent="0.2">
      <c r="A111" s="38">
        <v>220815</v>
      </c>
      <c r="B111" s="38">
        <v>27549</v>
      </c>
      <c r="C111" s="38">
        <v>35</v>
      </c>
      <c r="D111" s="38">
        <v>2020</v>
      </c>
      <c r="E111" s="38">
        <v>5393</v>
      </c>
      <c r="F111" s="38">
        <v>0</v>
      </c>
      <c r="G111" s="38">
        <v>659.375</v>
      </c>
      <c r="H111" s="38">
        <v>641.16800000000001</v>
      </c>
      <c r="I111" s="38">
        <v>641.16800000000001</v>
      </c>
      <c r="J111" s="38">
        <v>659.375</v>
      </c>
      <c r="K111" s="38">
        <v>0</v>
      </c>
      <c r="L111" s="38">
        <v>6544</v>
      </c>
      <c r="M111" s="38">
        <v>0</v>
      </c>
      <c r="N111" s="38">
        <v>0</v>
      </c>
      <c r="P111" s="38">
        <v>594.29</v>
      </c>
      <c r="Q111" s="38">
        <v>0</v>
      </c>
      <c r="R111" s="38">
        <v>154044</v>
      </c>
      <c r="S111" s="38">
        <v>259.20699999999999</v>
      </c>
      <c r="U111" s="38">
        <v>99851</v>
      </c>
      <c r="V111" s="38">
        <v>43.656999999999996</v>
      </c>
      <c r="W111" s="38">
        <v>28569</v>
      </c>
      <c r="X111" s="38">
        <v>28569</v>
      </c>
      <c r="Z111" s="38">
        <v>0</v>
      </c>
      <c r="AA111" s="38">
        <v>1</v>
      </c>
      <c r="AB111" s="38">
        <v>1</v>
      </c>
      <c r="AC111" s="38">
        <v>0</v>
      </c>
      <c r="AD111" s="38" t="s">
        <v>303</v>
      </c>
      <c r="AE111" s="38">
        <v>0</v>
      </c>
      <c r="AH111" s="38">
        <v>0</v>
      </c>
      <c r="AI111" s="38">
        <v>0</v>
      </c>
      <c r="AJ111" s="38">
        <v>5105</v>
      </c>
      <c r="AK111" s="38">
        <v>1</v>
      </c>
      <c r="AL111" s="38" t="s">
        <v>351</v>
      </c>
      <c r="AM111" s="38">
        <v>0</v>
      </c>
      <c r="AN111" s="38">
        <v>0</v>
      </c>
      <c r="AO111" s="38">
        <v>0</v>
      </c>
      <c r="AP111" s="38">
        <v>0</v>
      </c>
      <c r="AQ111" s="38">
        <v>0</v>
      </c>
      <c r="AR111" s="38">
        <v>0</v>
      </c>
      <c r="AS111" s="38">
        <v>0</v>
      </c>
      <c r="AT111" s="38">
        <v>0</v>
      </c>
      <c r="AU111" s="38">
        <v>0</v>
      </c>
      <c r="AV111" s="38">
        <v>0</v>
      </c>
      <c r="AW111" s="38">
        <v>6224575</v>
      </c>
      <c r="AX111" s="38">
        <v>6095508</v>
      </c>
      <c r="AY111" s="38">
        <v>4889891</v>
      </c>
      <c r="AZ111" s="38">
        <v>154044</v>
      </c>
      <c r="BA111" s="38">
        <v>0</v>
      </c>
      <c r="BB111" s="38">
        <v>25890</v>
      </c>
      <c r="BC111" s="38">
        <v>25890</v>
      </c>
      <c r="BD111" s="38">
        <v>32.969000000000001</v>
      </c>
      <c r="BE111" s="38">
        <v>0</v>
      </c>
      <c r="BF111" s="38">
        <v>5149816</v>
      </c>
      <c r="BG111" s="38">
        <v>0</v>
      </c>
      <c r="BH111" s="38">
        <v>0</v>
      </c>
      <c r="BI111" s="38">
        <v>0</v>
      </c>
      <c r="BJ111" s="38">
        <v>12</v>
      </c>
      <c r="BK111" s="38">
        <v>0</v>
      </c>
      <c r="BL111" s="38">
        <v>0</v>
      </c>
      <c r="BM111" s="38">
        <v>0</v>
      </c>
      <c r="BN111" s="38">
        <v>0</v>
      </c>
      <c r="BO111" s="38">
        <v>0</v>
      </c>
      <c r="BP111" s="38">
        <v>0</v>
      </c>
      <c r="BQ111" s="38">
        <v>5393</v>
      </c>
      <c r="BR111" s="38">
        <v>1</v>
      </c>
      <c r="BS111" s="38">
        <v>0</v>
      </c>
      <c r="BT111" s="38">
        <v>0</v>
      </c>
      <c r="BU111" s="38">
        <v>0</v>
      </c>
      <c r="BV111" s="38">
        <v>0</v>
      </c>
      <c r="BW111" s="38">
        <v>0</v>
      </c>
      <c r="BX111" s="38">
        <v>0</v>
      </c>
      <c r="BY111" s="38">
        <v>0</v>
      </c>
      <c r="BZ111" s="38">
        <v>0</v>
      </c>
      <c r="CA111" s="38">
        <v>0</v>
      </c>
      <c r="CB111" s="38">
        <v>0</v>
      </c>
      <c r="CC111" s="38">
        <v>0</v>
      </c>
      <c r="CD111" s="38">
        <v>0</v>
      </c>
      <c r="CE111" s="38">
        <v>0</v>
      </c>
      <c r="CF111" s="38">
        <v>0</v>
      </c>
      <c r="CG111" s="38">
        <v>0</v>
      </c>
      <c r="CH111" s="38">
        <v>129067</v>
      </c>
      <c r="CI111" s="38">
        <v>0</v>
      </c>
      <c r="CJ111" s="38">
        <v>5</v>
      </c>
      <c r="CK111" s="38">
        <v>0</v>
      </c>
      <c r="CL111" s="38">
        <v>0</v>
      </c>
      <c r="CN111" s="38">
        <v>0</v>
      </c>
      <c r="CO111" s="38">
        <v>1</v>
      </c>
      <c r="CP111" s="38">
        <v>0</v>
      </c>
      <c r="CQ111" s="38">
        <v>0</v>
      </c>
      <c r="CR111" s="38">
        <v>589.79999999999995</v>
      </c>
      <c r="CS111" s="38">
        <v>0</v>
      </c>
      <c r="CT111" s="38">
        <v>0</v>
      </c>
      <c r="CU111" s="38">
        <v>0</v>
      </c>
      <c r="CV111" s="38">
        <v>0</v>
      </c>
      <c r="CW111" s="38">
        <v>0</v>
      </c>
      <c r="CX111" s="38">
        <v>0</v>
      </c>
      <c r="CY111" s="38">
        <v>0</v>
      </c>
      <c r="CZ111" s="38">
        <v>0</v>
      </c>
      <c r="DA111" s="38">
        <v>1</v>
      </c>
      <c r="DB111" s="38">
        <v>4195803</v>
      </c>
      <c r="DC111" s="38">
        <v>0</v>
      </c>
      <c r="DD111" s="38">
        <v>0</v>
      </c>
      <c r="DE111" s="38">
        <v>636299</v>
      </c>
      <c r="DF111" s="38">
        <v>636299</v>
      </c>
      <c r="DG111" s="38">
        <v>486.17</v>
      </c>
      <c r="DH111" s="38">
        <v>0</v>
      </c>
      <c r="DI111" s="38">
        <v>0</v>
      </c>
      <c r="DK111" s="38">
        <v>5393</v>
      </c>
      <c r="DL111" s="38">
        <v>0</v>
      </c>
      <c r="DM111" s="38">
        <v>404753</v>
      </c>
      <c r="DN111" s="38">
        <v>0</v>
      </c>
      <c r="DO111" s="38">
        <v>0</v>
      </c>
      <c r="DP111" s="38">
        <v>0</v>
      </c>
      <c r="DQ111" s="38">
        <v>0</v>
      </c>
      <c r="DR111" s="38">
        <v>0</v>
      </c>
      <c r="DS111" s="38">
        <v>0</v>
      </c>
      <c r="DT111" s="38">
        <v>0</v>
      </c>
      <c r="DU111" s="38">
        <v>0</v>
      </c>
      <c r="DV111" s="38">
        <v>0</v>
      </c>
      <c r="DW111" s="38">
        <v>0</v>
      </c>
      <c r="DX111" s="38">
        <v>0</v>
      </c>
      <c r="DY111" s="38">
        <v>0</v>
      </c>
      <c r="DZ111" s="38">
        <v>0</v>
      </c>
      <c r="EA111" s="38">
        <v>0</v>
      </c>
      <c r="EB111" s="38">
        <v>0</v>
      </c>
      <c r="EC111" s="38">
        <v>3.72</v>
      </c>
      <c r="ED111" s="38">
        <v>26778</v>
      </c>
      <c r="EE111" s="38">
        <v>0</v>
      </c>
      <c r="EF111" s="38">
        <v>0</v>
      </c>
      <c r="EG111" s="38">
        <v>0</v>
      </c>
      <c r="EH111" s="38">
        <v>377975</v>
      </c>
      <c r="EI111" s="38">
        <v>0</v>
      </c>
      <c r="EJ111" s="38">
        <v>0</v>
      </c>
      <c r="EK111" s="38">
        <v>16.638000000000002</v>
      </c>
      <c r="EL111" s="38">
        <v>0</v>
      </c>
      <c r="EM111" s="38">
        <v>0</v>
      </c>
      <c r="EN111" s="38">
        <v>1.569</v>
      </c>
      <c r="EO111" s="38">
        <v>0</v>
      </c>
      <c r="EP111" s="38">
        <v>0</v>
      </c>
      <c r="EQ111" s="38">
        <v>18.207000000000001</v>
      </c>
      <c r="ER111" s="38">
        <v>0</v>
      </c>
      <c r="ES111" s="38">
        <v>57.759</v>
      </c>
      <c r="ET111" s="38">
        <v>0</v>
      </c>
      <c r="EU111" s="38">
        <v>154044</v>
      </c>
      <c r="EV111" s="38">
        <v>0</v>
      </c>
      <c r="EW111" s="38">
        <v>0</v>
      </c>
      <c r="EX111" s="38">
        <v>0</v>
      </c>
      <c r="EZ111" s="38">
        <v>5137270</v>
      </c>
      <c r="FA111" s="38">
        <v>0</v>
      </c>
      <c r="FB111" s="38">
        <v>5291314</v>
      </c>
      <c r="FC111" s="38">
        <v>0.97325799999999996</v>
      </c>
      <c r="FD111" s="38">
        <v>0</v>
      </c>
      <c r="FE111" s="38">
        <v>780032</v>
      </c>
      <c r="FF111" s="38">
        <v>178206</v>
      </c>
      <c r="FG111" s="38">
        <v>6.0937999999999999E-2</v>
      </c>
      <c r="FH111" s="38">
        <v>5.5286000000000002E-2</v>
      </c>
      <c r="FI111" s="38">
        <v>0</v>
      </c>
      <c r="FJ111" s="38">
        <v>0</v>
      </c>
      <c r="FK111" s="38">
        <v>1008.865</v>
      </c>
      <c r="FL111" s="38">
        <v>6378619</v>
      </c>
      <c r="FM111" s="38">
        <v>0</v>
      </c>
      <c r="FN111" s="38">
        <v>0</v>
      </c>
      <c r="FO111" s="38">
        <v>0</v>
      </c>
      <c r="FP111" s="38">
        <v>0</v>
      </c>
      <c r="FQ111" s="38">
        <v>0</v>
      </c>
      <c r="FR111" s="38">
        <v>0</v>
      </c>
      <c r="FS111" s="38">
        <v>0</v>
      </c>
      <c r="FT111" s="38">
        <v>0</v>
      </c>
      <c r="FU111" s="38">
        <v>0</v>
      </c>
      <c r="FV111" s="38">
        <v>0</v>
      </c>
      <c r="FW111" s="38">
        <v>0</v>
      </c>
      <c r="FX111" s="38">
        <v>0</v>
      </c>
      <c r="FY111" s="38">
        <v>0</v>
      </c>
      <c r="FZ111" s="38">
        <v>0</v>
      </c>
      <c r="GA111" s="38">
        <v>0</v>
      </c>
      <c r="GB111" s="38">
        <v>0</v>
      </c>
      <c r="GC111" s="38">
        <v>0</v>
      </c>
      <c r="GD111" s="38">
        <v>0</v>
      </c>
      <c r="GF111" s="38">
        <v>0</v>
      </c>
      <c r="GG111" s="38">
        <v>0</v>
      </c>
      <c r="GH111" s="38">
        <v>0</v>
      </c>
      <c r="GI111" s="38">
        <v>0</v>
      </c>
      <c r="GJ111" s="38">
        <v>0</v>
      </c>
      <c r="GK111" s="38">
        <v>4971</v>
      </c>
      <c r="GL111" s="38">
        <v>3931</v>
      </c>
      <c r="GM111" s="38">
        <v>0</v>
      </c>
      <c r="GN111" s="38">
        <v>0</v>
      </c>
      <c r="GO111" s="38">
        <v>0</v>
      </c>
      <c r="GP111" s="38">
        <v>6249552</v>
      </c>
      <c r="GQ111" s="38">
        <v>6249552</v>
      </c>
      <c r="GR111" s="38">
        <v>0</v>
      </c>
      <c r="GS111" s="38">
        <v>0</v>
      </c>
      <c r="GT111" s="38">
        <v>0</v>
      </c>
      <c r="HB111" s="38">
        <v>261892303</v>
      </c>
      <c r="HC111" s="38">
        <v>5.0736000000000003E-2</v>
      </c>
      <c r="HD111" s="38">
        <v>129067</v>
      </c>
      <c r="HE111" s="38">
        <v>0</v>
      </c>
      <c r="HF111" s="38">
        <v>0</v>
      </c>
      <c r="HG111" s="38">
        <v>0</v>
      </c>
      <c r="HH111" s="38">
        <v>0</v>
      </c>
      <c r="HI111" s="38">
        <v>0</v>
      </c>
      <c r="HJ111" s="38">
        <v>0</v>
      </c>
      <c r="HK111" s="38">
        <v>0</v>
      </c>
      <c r="HL111" s="38">
        <v>0</v>
      </c>
      <c r="HM111" s="38">
        <v>0</v>
      </c>
      <c r="HN111" s="38">
        <v>0</v>
      </c>
      <c r="HO111" s="38">
        <v>0</v>
      </c>
      <c r="HP111" s="38">
        <v>0</v>
      </c>
      <c r="HQ111" s="38">
        <v>0</v>
      </c>
      <c r="HR111" s="38">
        <v>0</v>
      </c>
      <c r="HS111" s="38">
        <v>0</v>
      </c>
      <c r="HT111" s="38">
        <v>0</v>
      </c>
      <c r="HU111" s="38">
        <v>0</v>
      </c>
      <c r="HV111" s="38">
        <v>0</v>
      </c>
      <c r="HW111" s="38">
        <v>0</v>
      </c>
      <c r="HX111" s="38">
        <v>0</v>
      </c>
      <c r="HY111" s="38">
        <v>0</v>
      </c>
      <c r="HZ111" s="38">
        <v>0</v>
      </c>
      <c r="IA111" s="38">
        <v>0</v>
      </c>
      <c r="IB111" s="38">
        <v>0</v>
      </c>
      <c r="IC111" s="38">
        <v>0</v>
      </c>
      <c r="ID111" s="38">
        <v>0</v>
      </c>
      <c r="IE111" s="38">
        <v>0</v>
      </c>
      <c r="IF111" s="38">
        <v>0</v>
      </c>
      <c r="IG111" s="38">
        <v>0</v>
      </c>
      <c r="IH111" s="38">
        <v>216</v>
      </c>
      <c r="II111" s="38">
        <v>0</v>
      </c>
      <c r="IJ111" s="38">
        <v>0</v>
      </c>
      <c r="IK111" s="38">
        <v>0</v>
      </c>
      <c r="IL111" s="38">
        <v>0</v>
      </c>
      <c r="IM111" s="38">
        <v>0</v>
      </c>
      <c r="IN111" s="38">
        <v>0</v>
      </c>
      <c r="IO111" s="38">
        <v>0</v>
      </c>
      <c r="IP111" s="38">
        <v>0</v>
      </c>
      <c r="IQ111" s="38">
        <v>0</v>
      </c>
      <c r="IR111" s="38">
        <v>0</v>
      </c>
      <c r="IS111" s="38">
        <v>0</v>
      </c>
      <c r="IT111" s="38">
        <v>0</v>
      </c>
      <c r="IU111" s="38">
        <v>0</v>
      </c>
      <c r="IV111" s="38">
        <v>0</v>
      </c>
      <c r="IW111" s="38">
        <v>0</v>
      </c>
      <c r="IX111" s="38">
        <v>0</v>
      </c>
      <c r="IY111" s="38">
        <v>0</v>
      </c>
      <c r="IZ111" s="38">
        <v>0</v>
      </c>
      <c r="JA111" s="38">
        <v>0</v>
      </c>
    </row>
    <row r="112" spans="1:261" x14ac:dyDescent="0.2">
      <c r="A112" s="38">
        <v>57816</v>
      </c>
      <c r="B112" s="38">
        <v>27549</v>
      </c>
      <c r="C112" s="38">
        <v>35</v>
      </c>
      <c r="D112" s="38">
        <v>2020</v>
      </c>
      <c r="E112" s="38">
        <v>5393</v>
      </c>
      <c r="F112" s="38">
        <v>0</v>
      </c>
      <c r="G112" s="38">
        <v>1383.9349999999999</v>
      </c>
      <c r="H112" s="38">
        <v>1369.027</v>
      </c>
      <c r="I112" s="38">
        <v>1369.027</v>
      </c>
      <c r="J112" s="38">
        <v>1383.9349999999999</v>
      </c>
      <c r="K112" s="38">
        <v>0</v>
      </c>
      <c r="L112" s="38">
        <v>6544</v>
      </c>
      <c r="M112" s="38">
        <v>0</v>
      </c>
      <c r="N112" s="38">
        <v>0</v>
      </c>
      <c r="P112" s="38">
        <v>1699.25</v>
      </c>
      <c r="Q112" s="38">
        <v>0</v>
      </c>
      <c r="R112" s="38">
        <v>440457</v>
      </c>
      <c r="S112" s="38">
        <v>259.20699999999999</v>
      </c>
      <c r="U112" s="38">
        <v>285505</v>
      </c>
      <c r="V112" s="38">
        <v>10.895</v>
      </c>
      <c r="W112" s="38">
        <v>7130</v>
      </c>
      <c r="X112" s="38">
        <v>7130</v>
      </c>
      <c r="Z112" s="38">
        <v>0</v>
      </c>
      <c r="AA112" s="38">
        <v>1</v>
      </c>
      <c r="AB112" s="38">
        <v>1</v>
      </c>
      <c r="AC112" s="38">
        <v>0</v>
      </c>
      <c r="AD112" s="38" t="s">
        <v>303</v>
      </c>
      <c r="AE112" s="38">
        <v>0</v>
      </c>
      <c r="AH112" s="38">
        <v>0</v>
      </c>
      <c r="AI112" s="38">
        <v>0</v>
      </c>
      <c r="AJ112" s="38">
        <v>5105</v>
      </c>
      <c r="AK112" s="38">
        <v>1</v>
      </c>
      <c r="AL112" s="38" t="s">
        <v>394</v>
      </c>
      <c r="AM112" s="38">
        <v>0</v>
      </c>
      <c r="AN112" s="38">
        <v>0</v>
      </c>
      <c r="AO112" s="38">
        <v>0</v>
      </c>
      <c r="AP112" s="38">
        <v>0</v>
      </c>
      <c r="AQ112" s="38">
        <v>0</v>
      </c>
      <c r="AR112" s="38">
        <v>0</v>
      </c>
      <c r="AS112" s="38">
        <v>0</v>
      </c>
      <c r="AT112" s="38">
        <v>0</v>
      </c>
      <c r="AU112" s="38">
        <v>0</v>
      </c>
      <c r="AV112" s="38">
        <v>-108108</v>
      </c>
      <c r="AW112" s="38">
        <v>13824221</v>
      </c>
      <c r="AX112" s="38">
        <v>13513870</v>
      </c>
      <c r="AY112" s="38">
        <v>9547862</v>
      </c>
      <c r="AZ112" s="38">
        <v>440457</v>
      </c>
      <c r="BA112" s="38">
        <v>75.082999999999998</v>
      </c>
      <c r="BB112" s="38">
        <v>0</v>
      </c>
      <c r="BC112" s="38">
        <v>0</v>
      </c>
      <c r="BD112" s="38">
        <v>0</v>
      </c>
      <c r="BE112" s="38">
        <v>0</v>
      </c>
      <c r="BF112" s="38">
        <v>11495606</v>
      </c>
      <c r="BG112" s="38">
        <v>0</v>
      </c>
      <c r="BH112" s="38">
        <v>0</v>
      </c>
      <c r="BI112" s="38">
        <v>0</v>
      </c>
      <c r="BJ112" s="38">
        <v>12</v>
      </c>
      <c r="BK112" s="38">
        <v>0</v>
      </c>
      <c r="BL112" s="38">
        <v>0</v>
      </c>
      <c r="BM112" s="38">
        <v>0</v>
      </c>
      <c r="BN112" s="38">
        <v>0</v>
      </c>
      <c r="BO112" s="38">
        <v>0</v>
      </c>
      <c r="BP112" s="38">
        <v>0</v>
      </c>
      <c r="BQ112" s="38">
        <v>5393</v>
      </c>
      <c r="BR112" s="38">
        <v>1</v>
      </c>
      <c r="BS112" s="38">
        <v>0</v>
      </c>
      <c r="BT112" s="38">
        <v>0</v>
      </c>
      <c r="BU112" s="38">
        <v>0</v>
      </c>
      <c r="BV112" s="38">
        <v>0</v>
      </c>
      <c r="BW112" s="38">
        <v>0</v>
      </c>
      <c r="BX112" s="38">
        <v>0</v>
      </c>
      <c r="BY112" s="38">
        <v>0</v>
      </c>
      <c r="BZ112" s="38">
        <v>0</v>
      </c>
      <c r="CA112" s="38">
        <v>0</v>
      </c>
      <c r="CB112" s="38">
        <v>0</v>
      </c>
      <c r="CC112" s="38">
        <v>0</v>
      </c>
      <c r="CD112" s="38">
        <v>0</v>
      </c>
      <c r="CE112" s="38">
        <v>0</v>
      </c>
      <c r="CF112" s="38">
        <v>0</v>
      </c>
      <c r="CG112" s="38">
        <v>0</v>
      </c>
      <c r="CH112" s="38">
        <v>310351</v>
      </c>
      <c r="CI112" s="38">
        <v>0</v>
      </c>
      <c r="CJ112" s="38">
        <v>4</v>
      </c>
      <c r="CK112" s="38">
        <v>0</v>
      </c>
      <c r="CL112" s="38">
        <v>0</v>
      </c>
      <c r="CN112" s="38">
        <v>0</v>
      </c>
      <c r="CO112" s="38">
        <v>1</v>
      </c>
      <c r="CP112" s="38">
        <v>0</v>
      </c>
      <c r="CQ112" s="38">
        <v>7.6669999999999998</v>
      </c>
      <c r="CR112" s="38">
        <v>1585.182</v>
      </c>
      <c r="CS112" s="38">
        <v>0</v>
      </c>
      <c r="CT112" s="38">
        <v>0</v>
      </c>
      <c r="CU112" s="38">
        <v>0</v>
      </c>
      <c r="CV112" s="38">
        <v>0</v>
      </c>
      <c r="CW112" s="38">
        <v>0</v>
      </c>
      <c r="CX112" s="38">
        <v>0</v>
      </c>
      <c r="CY112" s="38">
        <v>0</v>
      </c>
      <c r="CZ112" s="38">
        <v>0</v>
      </c>
      <c r="DA112" s="38">
        <v>1</v>
      </c>
      <c r="DB112" s="38">
        <v>8958913</v>
      </c>
      <c r="DC112" s="38">
        <v>0</v>
      </c>
      <c r="DD112" s="38">
        <v>0</v>
      </c>
      <c r="DE112" s="38">
        <v>2379176</v>
      </c>
      <c r="DF112" s="38">
        <v>2379176</v>
      </c>
      <c r="DG112" s="38">
        <v>1817.83</v>
      </c>
      <c r="DH112" s="38">
        <v>0</v>
      </c>
      <c r="DI112" s="38">
        <v>0</v>
      </c>
      <c r="DK112" s="38">
        <v>5393</v>
      </c>
      <c r="DL112" s="38">
        <v>0</v>
      </c>
      <c r="DM112" s="38">
        <v>466245</v>
      </c>
      <c r="DN112" s="38">
        <v>0</v>
      </c>
      <c r="DO112" s="38">
        <v>0</v>
      </c>
      <c r="DP112" s="38">
        <v>0</v>
      </c>
      <c r="DQ112" s="38">
        <v>0</v>
      </c>
      <c r="DR112" s="38">
        <v>0</v>
      </c>
      <c r="DS112" s="38">
        <v>0</v>
      </c>
      <c r="DT112" s="38">
        <v>0</v>
      </c>
      <c r="DU112" s="38">
        <v>0</v>
      </c>
      <c r="DV112" s="38">
        <v>0</v>
      </c>
      <c r="DW112" s="38">
        <v>0</v>
      </c>
      <c r="DX112" s="38">
        <v>0</v>
      </c>
      <c r="DY112" s="38">
        <v>0</v>
      </c>
      <c r="DZ112" s="38">
        <v>0</v>
      </c>
      <c r="EA112" s="38">
        <v>0</v>
      </c>
      <c r="EB112" s="38">
        <v>0</v>
      </c>
      <c r="EC112" s="38">
        <v>20.667000000000002</v>
      </c>
      <c r="ED112" s="38">
        <v>148769</v>
      </c>
      <c r="EE112" s="38">
        <v>0</v>
      </c>
      <c r="EF112" s="38">
        <v>0</v>
      </c>
      <c r="EG112" s="38">
        <v>0</v>
      </c>
      <c r="EH112" s="38">
        <v>317476</v>
      </c>
      <c r="EI112" s="38">
        <v>0</v>
      </c>
      <c r="EJ112" s="38">
        <v>0</v>
      </c>
      <c r="EK112" s="38">
        <v>10.753</v>
      </c>
      <c r="EL112" s="38">
        <v>0</v>
      </c>
      <c r="EM112" s="38">
        <v>2.2599999999999998</v>
      </c>
      <c r="EN112" s="38">
        <v>1.895</v>
      </c>
      <c r="EO112" s="38">
        <v>0</v>
      </c>
      <c r="EP112" s="38">
        <v>0</v>
      </c>
      <c r="EQ112" s="38">
        <v>14.907999999999999</v>
      </c>
      <c r="ER112" s="38">
        <v>0</v>
      </c>
      <c r="ES112" s="38">
        <v>48.514000000000003</v>
      </c>
      <c r="ET112" s="38">
        <v>39458</v>
      </c>
      <c r="EU112" s="38">
        <v>440457</v>
      </c>
      <c r="EV112" s="38">
        <v>0</v>
      </c>
      <c r="EW112" s="38">
        <v>0</v>
      </c>
      <c r="EX112" s="38">
        <v>0</v>
      </c>
      <c r="EZ112" s="38">
        <v>11374857</v>
      </c>
      <c r="FA112" s="38">
        <v>0</v>
      </c>
      <c r="FB112" s="38">
        <v>11815314</v>
      </c>
      <c r="FC112" s="38">
        <v>0.97325799999999996</v>
      </c>
      <c r="FD112" s="38">
        <v>0</v>
      </c>
      <c r="FE112" s="38">
        <v>1741215</v>
      </c>
      <c r="FF112" s="38">
        <v>397798</v>
      </c>
      <c r="FG112" s="38">
        <v>6.0937999999999999E-2</v>
      </c>
      <c r="FH112" s="38">
        <v>5.5286000000000002E-2</v>
      </c>
      <c r="FI112" s="38">
        <v>0</v>
      </c>
      <c r="FJ112" s="38">
        <v>0</v>
      </c>
      <c r="FK112" s="38">
        <v>2252.0250000000001</v>
      </c>
      <c r="FL112" s="38">
        <v>14264678</v>
      </c>
      <c r="FM112" s="38">
        <v>0</v>
      </c>
      <c r="FN112" s="38">
        <v>0</v>
      </c>
      <c r="FO112" s="38">
        <v>3850</v>
      </c>
      <c r="FP112" s="38">
        <v>0</v>
      </c>
      <c r="FQ112" s="38">
        <v>3850</v>
      </c>
      <c r="FR112" s="38">
        <v>3850</v>
      </c>
      <c r="FS112" s="38">
        <v>0</v>
      </c>
      <c r="FT112" s="38">
        <v>0</v>
      </c>
      <c r="FU112" s="38">
        <v>0</v>
      </c>
      <c r="FV112" s="38">
        <v>0</v>
      </c>
      <c r="FW112" s="38">
        <v>0</v>
      </c>
      <c r="FX112" s="38">
        <v>0</v>
      </c>
      <c r="FY112" s="38">
        <v>0</v>
      </c>
      <c r="FZ112" s="38">
        <v>0</v>
      </c>
      <c r="GA112" s="38">
        <v>0</v>
      </c>
      <c r="GB112" s="38">
        <v>0</v>
      </c>
      <c r="GC112" s="38">
        <v>0</v>
      </c>
      <c r="GD112" s="38">
        <v>0</v>
      </c>
      <c r="GF112" s="38">
        <v>0</v>
      </c>
      <c r="GG112" s="38">
        <v>0</v>
      </c>
      <c r="GH112" s="38">
        <v>0</v>
      </c>
      <c r="GI112" s="38">
        <v>0</v>
      </c>
      <c r="GJ112" s="38">
        <v>0</v>
      </c>
      <c r="GK112" s="38">
        <v>5098</v>
      </c>
      <c r="GL112" s="38">
        <v>37189</v>
      </c>
      <c r="GM112" s="38">
        <v>0</v>
      </c>
      <c r="GN112" s="38">
        <v>0</v>
      </c>
      <c r="GO112" s="38">
        <v>0</v>
      </c>
      <c r="GP112" s="38">
        <v>13954327</v>
      </c>
      <c r="GQ112" s="38">
        <v>13954327</v>
      </c>
      <c r="GR112" s="38">
        <v>0</v>
      </c>
      <c r="GS112" s="38">
        <v>0</v>
      </c>
      <c r="GT112" s="38">
        <v>0</v>
      </c>
      <c r="HB112" s="38">
        <v>261892303</v>
      </c>
      <c r="HC112" s="38">
        <v>5.0736000000000003E-2</v>
      </c>
      <c r="HD112" s="38">
        <v>270893</v>
      </c>
      <c r="HE112" s="38">
        <v>0</v>
      </c>
      <c r="HF112" s="38">
        <v>0</v>
      </c>
      <c r="HG112" s="38">
        <v>0</v>
      </c>
      <c r="HH112" s="38">
        <v>0</v>
      </c>
      <c r="HI112" s="38">
        <v>0</v>
      </c>
      <c r="HJ112" s="38">
        <v>0</v>
      </c>
      <c r="HK112" s="38">
        <v>0</v>
      </c>
      <c r="HL112" s="38">
        <v>0</v>
      </c>
      <c r="HM112" s="38">
        <v>0</v>
      </c>
      <c r="HN112" s="38">
        <v>0</v>
      </c>
      <c r="HO112" s="38">
        <v>0</v>
      </c>
      <c r="HP112" s="38">
        <v>0</v>
      </c>
      <c r="HQ112" s="38">
        <v>0</v>
      </c>
      <c r="HR112" s="38">
        <v>0</v>
      </c>
      <c r="HS112" s="38">
        <v>0</v>
      </c>
      <c r="HT112" s="38">
        <v>0</v>
      </c>
      <c r="HU112" s="38">
        <v>0</v>
      </c>
      <c r="HV112" s="38">
        <v>0</v>
      </c>
      <c r="HW112" s="38">
        <v>0</v>
      </c>
      <c r="HX112" s="38">
        <v>0</v>
      </c>
      <c r="HY112" s="38">
        <v>0</v>
      </c>
      <c r="HZ112" s="38">
        <v>0</v>
      </c>
      <c r="IA112" s="38">
        <v>0</v>
      </c>
      <c r="IB112" s="38">
        <v>0</v>
      </c>
      <c r="IC112" s="38">
        <v>0</v>
      </c>
      <c r="ID112" s="38">
        <v>0</v>
      </c>
      <c r="IE112" s="38">
        <v>0</v>
      </c>
      <c r="IF112" s="38">
        <v>0</v>
      </c>
      <c r="IG112" s="38">
        <v>0</v>
      </c>
      <c r="IH112" s="38">
        <v>781</v>
      </c>
      <c r="II112" s="38">
        <v>0</v>
      </c>
      <c r="IJ112" s="38">
        <v>0</v>
      </c>
      <c r="IK112" s="38">
        <v>0</v>
      </c>
      <c r="IL112" s="38">
        <v>0</v>
      </c>
      <c r="IM112" s="38">
        <v>0</v>
      </c>
      <c r="IN112" s="38">
        <v>0</v>
      </c>
      <c r="IO112" s="38">
        <v>0</v>
      </c>
      <c r="IP112" s="38">
        <v>0</v>
      </c>
      <c r="IQ112" s="38">
        <v>0</v>
      </c>
      <c r="IR112" s="38">
        <v>0</v>
      </c>
      <c r="IS112" s="38">
        <v>0</v>
      </c>
      <c r="IT112" s="38">
        <v>0</v>
      </c>
      <c r="IU112" s="38">
        <v>0</v>
      </c>
      <c r="IV112" s="38">
        <v>0</v>
      </c>
      <c r="IW112" s="38">
        <v>0</v>
      </c>
      <c r="IX112" s="38">
        <v>0</v>
      </c>
      <c r="IY112" s="38">
        <v>0</v>
      </c>
      <c r="IZ112" s="38">
        <v>0</v>
      </c>
      <c r="JA112" s="38">
        <v>0</v>
      </c>
    </row>
    <row r="113" spans="1:261" x14ac:dyDescent="0.2">
      <c r="A113" s="38">
        <v>227816</v>
      </c>
      <c r="B113" s="38">
        <v>27549</v>
      </c>
      <c r="C113" s="38">
        <v>35</v>
      </c>
      <c r="D113" s="38">
        <v>2020</v>
      </c>
      <c r="E113" s="38">
        <v>5393</v>
      </c>
      <c r="F113" s="38">
        <v>0</v>
      </c>
      <c r="G113" s="38">
        <v>3880.43</v>
      </c>
      <c r="H113" s="38">
        <v>3598.299</v>
      </c>
      <c r="I113" s="38">
        <v>3598.299</v>
      </c>
      <c r="J113" s="38">
        <v>3880.43</v>
      </c>
      <c r="K113" s="38">
        <v>0</v>
      </c>
      <c r="L113" s="38">
        <v>6544</v>
      </c>
      <c r="M113" s="38">
        <v>0</v>
      </c>
      <c r="N113" s="38">
        <v>0</v>
      </c>
      <c r="P113" s="38">
        <v>3768.136</v>
      </c>
      <c r="Q113" s="38">
        <v>0</v>
      </c>
      <c r="R113" s="38">
        <v>976727</v>
      </c>
      <c r="S113" s="38">
        <v>259.20699999999999</v>
      </c>
      <c r="U113" s="38">
        <v>633120</v>
      </c>
      <c r="V113" s="38">
        <v>1661.981</v>
      </c>
      <c r="W113" s="38">
        <v>1087600</v>
      </c>
      <c r="X113" s="38">
        <v>1087600</v>
      </c>
      <c r="Z113" s="38">
        <v>0</v>
      </c>
      <c r="AA113" s="38">
        <v>1</v>
      </c>
      <c r="AB113" s="38">
        <v>1</v>
      </c>
      <c r="AC113" s="38">
        <v>0</v>
      </c>
      <c r="AD113" s="38" t="s">
        <v>303</v>
      </c>
      <c r="AE113" s="38">
        <v>0</v>
      </c>
      <c r="AH113" s="38">
        <v>0</v>
      </c>
      <c r="AI113" s="38">
        <v>0</v>
      </c>
      <c r="AJ113" s="38">
        <v>5105</v>
      </c>
      <c r="AK113" s="38">
        <v>1</v>
      </c>
      <c r="AL113" s="38" t="s">
        <v>85</v>
      </c>
      <c r="AM113" s="38">
        <v>0</v>
      </c>
      <c r="AN113" s="38">
        <v>0</v>
      </c>
      <c r="AO113" s="38">
        <v>0</v>
      </c>
      <c r="AP113" s="38">
        <v>0</v>
      </c>
      <c r="AQ113" s="38">
        <v>0</v>
      </c>
      <c r="AR113" s="38">
        <v>0</v>
      </c>
      <c r="AS113" s="38">
        <v>0</v>
      </c>
      <c r="AT113" s="38">
        <v>0</v>
      </c>
      <c r="AU113" s="38">
        <v>0</v>
      </c>
      <c r="AV113" s="38">
        <v>0</v>
      </c>
      <c r="AW113" s="38">
        <v>38741442</v>
      </c>
      <c r="AX113" s="38">
        <v>37671660</v>
      </c>
      <c r="AY113" s="38">
        <v>26818627</v>
      </c>
      <c r="AZ113" s="38">
        <v>1249115</v>
      </c>
      <c r="BA113" s="38">
        <v>75.667000000000002</v>
      </c>
      <c r="BB113" s="38">
        <v>152361</v>
      </c>
      <c r="BC113" s="38">
        <v>152361</v>
      </c>
      <c r="BD113" s="38">
        <v>194.02199999999999</v>
      </c>
      <c r="BE113" s="38">
        <v>0</v>
      </c>
      <c r="BF113" s="38">
        <v>31731561</v>
      </c>
      <c r="BG113" s="38">
        <v>0</v>
      </c>
      <c r="BH113" s="38">
        <v>990.50199999999995</v>
      </c>
      <c r="BI113" s="38">
        <v>272388</v>
      </c>
      <c r="BJ113" s="38">
        <v>12</v>
      </c>
      <c r="BK113" s="38">
        <v>0</v>
      </c>
      <c r="BL113" s="38">
        <v>0</v>
      </c>
      <c r="BM113" s="38">
        <v>0</v>
      </c>
      <c r="BN113" s="38">
        <v>0</v>
      </c>
      <c r="BO113" s="38">
        <v>0</v>
      </c>
      <c r="BP113" s="38">
        <v>0</v>
      </c>
      <c r="BQ113" s="38">
        <v>5393</v>
      </c>
      <c r="BR113" s="38">
        <v>1</v>
      </c>
      <c r="BS113" s="38">
        <v>0</v>
      </c>
      <c r="BT113" s="38">
        <v>0</v>
      </c>
      <c r="BU113" s="38">
        <v>0</v>
      </c>
      <c r="BV113" s="38">
        <v>0</v>
      </c>
      <c r="BW113" s="38">
        <v>0</v>
      </c>
      <c r="BX113" s="38">
        <v>0</v>
      </c>
      <c r="BY113" s="38">
        <v>0</v>
      </c>
      <c r="BZ113" s="38">
        <v>0</v>
      </c>
      <c r="CA113" s="38">
        <v>0</v>
      </c>
      <c r="CB113" s="38">
        <v>0</v>
      </c>
      <c r="CC113" s="38">
        <v>0</v>
      </c>
      <c r="CD113" s="38">
        <v>0</v>
      </c>
      <c r="CE113" s="38">
        <v>0</v>
      </c>
      <c r="CF113" s="38">
        <v>0</v>
      </c>
      <c r="CG113" s="38">
        <v>0</v>
      </c>
      <c r="CH113" s="38">
        <v>797394</v>
      </c>
      <c r="CI113" s="38">
        <v>0</v>
      </c>
      <c r="CJ113" s="38">
        <v>4</v>
      </c>
      <c r="CK113" s="38">
        <v>0</v>
      </c>
      <c r="CL113" s="38">
        <v>0</v>
      </c>
      <c r="CN113" s="38">
        <v>0</v>
      </c>
      <c r="CO113" s="38">
        <v>1</v>
      </c>
      <c r="CP113" s="38">
        <v>0</v>
      </c>
      <c r="CQ113" s="38">
        <v>0</v>
      </c>
      <c r="CR113" s="38">
        <v>3761.6170000000002</v>
      </c>
      <c r="CS113" s="38">
        <v>0</v>
      </c>
      <c r="CT113" s="38">
        <v>0</v>
      </c>
      <c r="CU113" s="38">
        <v>0</v>
      </c>
      <c r="CV113" s="38">
        <v>0</v>
      </c>
      <c r="CW113" s="38">
        <v>0</v>
      </c>
      <c r="CX113" s="38">
        <v>0</v>
      </c>
      <c r="CY113" s="38">
        <v>0</v>
      </c>
      <c r="CZ113" s="38">
        <v>0</v>
      </c>
      <c r="DA113" s="38">
        <v>1</v>
      </c>
      <c r="DB113" s="38">
        <v>23547269</v>
      </c>
      <c r="DC113" s="38">
        <v>0</v>
      </c>
      <c r="DD113" s="38">
        <v>0</v>
      </c>
      <c r="DE113" s="38">
        <v>3847440</v>
      </c>
      <c r="DF113" s="38">
        <v>3847440</v>
      </c>
      <c r="DG113" s="38">
        <v>2939.67</v>
      </c>
      <c r="DH113" s="38">
        <v>0</v>
      </c>
      <c r="DI113" s="38">
        <v>0</v>
      </c>
      <c r="DK113" s="38">
        <v>5393</v>
      </c>
      <c r="DL113" s="38">
        <v>0</v>
      </c>
      <c r="DM113" s="38">
        <v>2275638</v>
      </c>
      <c r="DN113" s="38">
        <v>0</v>
      </c>
      <c r="DO113" s="38">
        <v>0</v>
      </c>
      <c r="DP113" s="38">
        <v>0</v>
      </c>
      <c r="DQ113" s="38">
        <v>0</v>
      </c>
      <c r="DR113" s="38">
        <v>0</v>
      </c>
      <c r="DS113" s="38">
        <v>0</v>
      </c>
      <c r="DT113" s="38">
        <v>0</v>
      </c>
      <c r="DU113" s="38">
        <v>0</v>
      </c>
      <c r="DV113" s="38">
        <v>0</v>
      </c>
      <c r="DW113" s="38">
        <v>0</v>
      </c>
      <c r="DX113" s="38">
        <v>0</v>
      </c>
      <c r="DY113" s="38">
        <v>0</v>
      </c>
      <c r="DZ113" s="38">
        <v>0</v>
      </c>
      <c r="EA113" s="38">
        <v>0.25700000000000001</v>
      </c>
      <c r="EB113" s="38">
        <v>0</v>
      </c>
      <c r="EC113" s="38">
        <v>59.552999999999997</v>
      </c>
      <c r="ED113" s="38">
        <v>428686</v>
      </c>
      <c r="EE113" s="38">
        <v>0</v>
      </c>
      <c r="EF113" s="38">
        <v>0</v>
      </c>
      <c r="EG113" s="38">
        <v>0</v>
      </c>
      <c r="EH113" s="38">
        <v>1846952</v>
      </c>
      <c r="EI113" s="38">
        <v>0</v>
      </c>
      <c r="EJ113" s="38">
        <v>0</v>
      </c>
      <c r="EK113" s="38">
        <v>72.033000000000001</v>
      </c>
      <c r="EL113" s="38">
        <v>0</v>
      </c>
      <c r="EM113" s="38">
        <v>13.048999999999999</v>
      </c>
      <c r="EN113" s="38">
        <v>5.141</v>
      </c>
      <c r="EO113" s="38">
        <v>0</v>
      </c>
      <c r="EP113" s="38">
        <v>0</v>
      </c>
      <c r="EQ113" s="38">
        <v>90.48</v>
      </c>
      <c r="ER113" s="38">
        <v>0</v>
      </c>
      <c r="ES113" s="38">
        <v>282.23599999999999</v>
      </c>
      <c r="ET113" s="38">
        <v>37834</v>
      </c>
      <c r="EU113" s="38">
        <v>1249115</v>
      </c>
      <c r="EV113" s="38">
        <v>0</v>
      </c>
      <c r="EW113" s="38">
        <v>0</v>
      </c>
      <c r="EX113" s="38">
        <v>0</v>
      </c>
      <c r="EZ113" s="38">
        <v>31767298</v>
      </c>
      <c r="FA113" s="38">
        <v>0</v>
      </c>
      <c r="FB113" s="38">
        <v>33016413</v>
      </c>
      <c r="FC113" s="38">
        <v>0.97325799999999996</v>
      </c>
      <c r="FD113" s="38">
        <v>0</v>
      </c>
      <c r="FE113" s="38">
        <v>4806312</v>
      </c>
      <c r="FF113" s="38">
        <v>1098050</v>
      </c>
      <c r="FG113" s="38">
        <v>6.0937999999999999E-2</v>
      </c>
      <c r="FH113" s="38">
        <v>5.5286000000000002E-2</v>
      </c>
      <c r="FI113" s="38">
        <v>0</v>
      </c>
      <c r="FJ113" s="38">
        <v>0</v>
      </c>
      <c r="FK113" s="38">
        <v>6216.3109999999997</v>
      </c>
      <c r="FL113" s="38">
        <v>39718169</v>
      </c>
      <c r="FM113" s="38">
        <v>0</v>
      </c>
      <c r="FN113" s="38">
        <v>0</v>
      </c>
      <c r="FO113" s="38">
        <v>140595</v>
      </c>
      <c r="FP113" s="38">
        <v>0</v>
      </c>
      <c r="FQ113" s="38">
        <v>140595</v>
      </c>
      <c r="FR113" s="38">
        <v>140595</v>
      </c>
      <c r="FS113" s="38">
        <v>0</v>
      </c>
      <c r="FT113" s="38">
        <v>0</v>
      </c>
      <c r="FU113" s="38">
        <v>0</v>
      </c>
      <c r="FV113" s="38">
        <v>0</v>
      </c>
      <c r="FW113" s="38">
        <v>0</v>
      </c>
      <c r="FX113" s="38">
        <v>0</v>
      </c>
      <c r="FY113" s="38">
        <v>0</v>
      </c>
      <c r="FZ113" s="38">
        <v>0</v>
      </c>
      <c r="GA113" s="38">
        <v>0</v>
      </c>
      <c r="GB113" s="38">
        <v>1693122</v>
      </c>
      <c r="GC113" s="38">
        <v>1693122</v>
      </c>
      <c r="GD113" s="38">
        <v>191.65100000000001</v>
      </c>
      <c r="GF113" s="38">
        <v>0</v>
      </c>
      <c r="GG113" s="38">
        <v>0</v>
      </c>
      <c r="GH113" s="38">
        <v>0</v>
      </c>
      <c r="GI113" s="38">
        <v>0</v>
      </c>
      <c r="GJ113" s="38">
        <v>0</v>
      </c>
      <c r="GK113" s="38">
        <v>5135.8940000000002</v>
      </c>
      <c r="GL113" s="38">
        <v>13351</v>
      </c>
      <c r="GM113" s="38">
        <v>0</v>
      </c>
      <c r="GN113" s="38">
        <v>0</v>
      </c>
      <c r="GO113" s="38">
        <v>0</v>
      </c>
      <c r="GP113" s="38">
        <v>38920775</v>
      </c>
      <c r="GQ113" s="38">
        <v>38920775</v>
      </c>
      <c r="GR113" s="38">
        <v>0</v>
      </c>
      <c r="GS113" s="38">
        <v>0</v>
      </c>
      <c r="GT113" s="38">
        <v>0</v>
      </c>
      <c r="HB113" s="38">
        <v>261892303</v>
      </c>
      <c r="HC113" s="38">
        <v>5.0736000000000003E-2</v>
      </c>
      <c r="HD113" s="38">
        <v>759560</v>
      </c>
      <c r="HE113" s="38">
        <v>0</v>
      </c>
      <c r="HF113" s="38">
        <v>0</v>
      </c>
      <c r="HG113" s="38">
        <v>0</v>
      </c>
      <c r="HH113" s="38">
        <v>0</v>
      </c>
      <c r="HI113" s="38">
        <v>0</v>
      </c>
      <c r="HJ113" s="38">
        <v>0</v>
      </c>
      <c r="HK113" s="38">
        <v>0</v>
      </c>
      <c r="HL113" s="38">
        <v>0</v>
      </c>
      <c r="HM113" s="38">
        <v>0</v>
      </c>
      <c r="HN113" s="38">
        <v>0</v>
      </c>
      <c r="HO113" s="38">
        <v>0</v>
      </c>
      <c r="HP113" s="38">
        <v>0</v>
      </c>
      <c r="HQ113" s="38">
        <v>0</v>
      </c>
      <c r="HR113" s="38">
        <v>0</v>
      </c>
      <c r="HS113" s="38">
        <v>0</v>
      </c>
      <c r="HT113" s="38">
        <v>0</v>
      </c>
      <c r="HU113" s="38">
        <v>0</v>
      </c>
      <c r="HV113" s="38">
        <v>0</v>
      </c>
      <c r="HW113" s="38">
        <v>0</v>
      </c>
      <c r="HX113" s="38">
        <v>0</v>
      </c>
      <c r="HY113" s="38">
        <v>0</v>
      </c>
      <c r="HZ113" s="38">
        <v>0</v>
      </c>
      <c r="IA113" s="38">
        <v>0</v>
      </c>
      <c r="IB113" s="38">
        <v>0</v>
      </c>
      <c r="IC113" s="38">
        <v>0</v>
      </c>
      <c r="ID113" s="38">
        <v>0</v>
      </c>
      <c r="IE113" s="38">
        <v>0</v>
      </c>
      <c r="IF113" s="38">
        <v>0</v>
      </c>
      <c r="IG113" s="38">
        <v>0</v>
      </c>
      <c r="IH113" s="38">
        <v>985</v>
      </c>
      <c r="II113" s="38">
        <v>0</v>
      </c>
      <c r="IJ113" s="38">
        <v>0</v>
      </c>
      <c r="IK113" s="38">
        <v>0</v>
      </c>
      <c r="IL113" s="38">
        <v>0</v>
      </c>
      <c r="IM113" s="38">
        <v>0</v>
      </c>
      <c r="IN113" s="38">
        <v>0</v>
      </c>
      <c r="IO113" s="38">
        <v>0</v>
      </c>
      <c r="IP113" s="38">
        <v>0</v>
      </c>
      <c r="IQ113" s="38">
        <v>0</v>
      </c>
      <c r="IR113" s="38">
        <v>0</v>
      </c>
      <c r="IS113" s="38">
        <v>0</v>
      </c>
      <c r="IT113" s="38">
        <v>0</v>
      </c>
      <c r="IU113" s="38">
        <v>0</v>
      </c>
      <c r="IV113" s="38">
        <v>0</v>
      </c>
      <c r="IW113" s="38">
        <v>0</v>
      </c>
      <c r="IX113" s="38">
        <v>0</v>
      </c>
      <c r="IY113" s="38">
        <v>0</v>
      </c>
      <c r="IZ113" s="38">
        <v>0</v>
      </c>
      <c r="JA113" s="38">
        <v>0</v>
      </c>
    </row>
    <row r="114" spans="1:261" x14ac:dyDescent="0.2">
      <c r="A114" s="38">
        <v>220817</v>
      </c>
      <c r="B114" s="38">
        <v>27549</v>
      </c>
      <c r="C114" s="38">
        <v>35</v>
      </c>
      <c r="D114" s="38">
        <v>2020</v>
      </c>
      <c r="E114" s="38">
        <v>5393</v>
      </c>
      <c r="F114" s="38">
        <v>0</v>
      </c>
      <c r="G114" s="38">
        <v>2961.95</v>
      </c>
      <c r="H114" s="38">
        <v>2770.373</v>
      </c>
      <c r="I114" s="38">
        <v>2770.373</v>
      </c>
      <c r="J114" s="38">
        <v>2961.95</v>
      </c>
      <c r="K114" s="38">
        <v>0</v>
      </c>
      <c r="L114" s="38">
        <v>6544</v>
      </c>
      <c r="M114" s="38">
        <v>0</v>
      </c>
      <c r="N114" s="38">
        <v>0</v>
      </c>
      <c r="P114" s="38">
        <v>2778.8829999999998</v>
      </c>
      <c r="Q114" s="38">
        <v>0</v>
      </c>
      <c r="R114" s="38">
        <v>720306</v>
      </c>
      <c r="S114" s="38">
        <v>259.20699999999999</v>
      </c>
      <c r="U114" s="38">
        <v>466906</v>
      </c>
      <c r="V114" s="38">
        <v>411.35</v>
      </c>
      <c r="W114" s="38">
        <v>269187</v>
      </c>
      <c r="X114" s="38">
        <v>269187</v>
      </c>
      <c r="Z114" s="38">
        <v>0</v>
      </c>
      <c r="AA114" s="38">
        <v>1</v>
      </c>
      <c r="AB114" s="38">
        <v>1</v>
      </c>
      <c r="AC114" s="38">
        <v>0</v>
      </c>
      <c r="AD114" s="38" t="s">
        <v>303</v>
      </c>
      <c r="AE114" s="38">
        <v>0</v>
      </c>
      <c r="AH114" s="38">
        <v>0</v>
      </c>
      <c r="AI114" s="38">
        <v>0</v>
      </c>
      <c r="AJ114" s="38">
        <v>5105</v>
      </c>
      <c r="AK114" s="38">
        <v>1</v>
      </c>
      <c r="AL114" s="38" t="s">
        <v>352</v>
      </c>
      <c r="AM114" s="38">
        <v>0</v>
      </c>
      <c r="AN114" s="38">
        <v>0</v>
      </c>
      <c r="AO114" s="38">
        <v>0</v>
      </c>
      <c r="AP114" s="38">
        <v>0</v>
      </c>
      <c r="AQ114" s="38">
        <v>0</v>
      </c>
      <c r="AR114" s="38">
        <v>0</v>
      </c>
      <c r="AS114" s="38">
        <v>0</v>
      </c>
      <c r="AT114" s="38">
        <v>0</v>
      </c>
      <c r="AU114" s="38">
        <v>0</v>
      </c>
      <c r="AV114" s="38">
        <v>-121196</v>
      </c>
      <c r="AW114" s="38">
        <v>27392969</v>
      </c>
      <c r="AX114" s="38">
        <v>26648193</v>
      </c>
      <c r="AY114" s="38">
        <v>18727635</v>
      </c>
      <c r="AZ114" s="38">
        <v>885306</v>
      </c>
      <c r="BA114" s="38">
        <v>0</v>
      </c>
      <c r="BB114" s="38">
        <v>116298</v>
      </c>
      <c r="BC114" s="38">
        <v>116298</v>
      </c>
      <c r="BD114" s="38">
        <v>148.09800000000001</v>
      </c>
      <c r="BE114" s="38">
        <v>0</v>
      </c>
      <c r="BF114" s="38">
        <v>22552454</v>
      </c>
      <c r="BG114" s="38">
        <v>0</v>
      </c>
      <c r="BH114" s="38">
        <v>600</v>
      </c>
      <c r="BI114" s="38">
        <v>165000</v>
      </c>
      <c r="BJ114" s="38">
        <v>12</v>
      </c>
      <c r="BK114" s="38">
        <v>0</v>
      </c>
      <c r="BL114" s="38">
        <v>0</v>
      </c>
      <c r="BM114" s="38">
        <v>0</v>
      </c>
      <c r="BN114" s="38">
        <v>0</v>
      </c>
      <c r="BO114" s="38">
        <v>0</v>
      </c>
      <c r="BP114" s="38">
        <v>0</v>
      </c>
      <c r="BQ114" s="38">
        <v>5393</v>
      </c>
      <c r="BR114" s="38">
        <v>1</v>
      </c>
      <c r="BS114" s="38">
        <v>0</v>
      </c>
      <c r="BT114" s="38">
        <v>0</v>
      </c>
      <c r="BU114" s="38">
        <v>0</v>
      </c>
      <c r="BV114" s="38">
        <v>0</v>
      </c>
      <c r="BW114" s="38">
        <v>0</v>
      </c>
      <c r="BX114" s="38">
        <v>0</v>
      </c>
      <c r="BY114" s="38">
        <v>0</v>
      </c>
      <c r="BZ114" s="38">
        <v>0</v>
      </c>
      <c r="CA114" s="38">
        <v>0</v>
      </c>
      <c r="CB114" s="38">
        <v>0</v>
      </c>
      <c r="CC114" s="38">
        <v>0</v>
      </c>
      <c r="CD114" s="38">
        <v>0</v>
      </c>
      <c r="CE114" s="38">
        <v>0</v>
      </c>
      <c r="CF114" s="38">
        <v>0</v>
      </c>
      <c r="CG114" s="38">
        <v>0</v>
      </c>
      <c r="CH114" s="38">
        <v>579776</v>
      </c>
      <c r="CI114" s="38">
        <v>0</v>
      </c>
      <c r="CJ114" s="38">
        <v>4</v>
      </c>
      <c r="CK114" s="38">
        <v>0</v>
      </c>
      <c r="CL114" s="38">
        <v>0</v>
      </c>
      <c r="CN114" s="38">
        <v>0</v>
      </c>
      <c r="CO114" s="38">
        <v>1</v>
      </c>
      <c r="CP114" s="38">
        <v>0</v>
      </c>
      <c r="CQ114" s="38">
        <v>0</v>
      </c>
      <c r="CR114" s="38">
        <v>2768.63</v>
      </c>
      <c r="CS114" s="38">
        <v>0</v>
      </c>
      <c r="CT114" s="38">
        <v>0</v>
      </c>
      <c r="CU114" s="38">
        <v>0</v>
      </c>
      <c r="CV114" s="38">
        <v>0</v>
      </c>
      <c r="CW114" s="38">
        <v>0</v>
      </c>
      <c r="CX114" s="38">
        <v>0</v>
      </c>
      <c r="CY114" s="38">
        <v>0</v>
      </c>
      <c r="CZ114" s="38">
        <v>0</v>
      </c>
      <c r="DA114" s="38">
        <v>1</v>
      </c>
      <c r="DB114" s="38">
        <v>18129321</v>
      </c>
      <c r="DC114" s="38">
        <v>0</v>
      </c>
      <c r="DD114" s="38">
        <v>0</v>
      </c>
      <c r="DE114" s="38">
        <v>2057211</v>
      </c>
      <c r="DF114" s="38">
        <v>2057211</v>
      </c>
      <c r="DG114" s="38">
        <v>1571.83</v>
      </c>
      <c r="DH114" s="38">
        <v>0</v>
      </c>
      <c r="DI114" s="38">
        <v>0</v>
      </c>
      <c r="DK114" s="38">
        <v>5393</v>
      </c>
      <c r="DL114" s="38">
        <v>0</v>
      </c>
      <c r="DM114" s="38">
        <v>1328977</v>
      </c>
      <c r="DN114" s="38">
        <v>0</v>
      </c>
      <c r="DO114" s="38">
        <v>0</v>
      </c>
      <c r="DP114" s="38">
        <v>0</v>
      </c>
      <c r="DQ114" s="38">
        <v>0</v>
      </c>
      <c r="DR114" s="38">
        <v>0</v>
      </c>
      <c r="DS114" s="38">
        <v>0</v>
      </c>
      <c r="DT114" s="38">
        <v>0</v>
      </c>
      <c r="DU114" s="38">
        <v>0</v>
      </c>
      <c r="DV114" s="38">
        <v>0</v>
      </c>
      <c r="DW114" s="38">
        <v>0</v>
      </c>
      <c r="DX114" s="38">
        <v>0</v>
      </c>
      <c r="DY114" s="38">
        <v>0</v>
      </c>
      <c r="DZ114" s="38">
        <v>0</v>
      </c>
      <c r="EA114" s="38">
        <v>0</v>
      </c>
      <c r="EB114" s="38">
        <v>0</v>
      </c>
      <c r="EC114" s="38">
        <v>47.582999999999998</v>
      </c>
      <c r="ED114" s="38">
        <v>342521</v>
      </c>
      <c r="EE114" s="38">
        <v>0</v>
      </c>
      <c r="EF114" s="38">
        <v>0</v>
      </c>
      <c r="EG114" s="38">
        <v>0</v>
      </c>
      <c r="EH114" s="38">
        <v>986456</v>
      </c>
      <c r="EI114" s="38">
        <v>0</v>
      </c>
      <c r="EJ114" s="38">
        <v>0</v>
      </c>
      <c r="EK114" s="38">
        <v>41.094999999999999</v>
      </c>
      <c r="EL114" s="38">
        <v>0</v>
      </c>
      <c r="EM114" s="38">
        <v>2.7690000000000001</v>
      </c>
      <c r="EN114" s="38">
        <v>3.83</v>
      </c>
      <c r="EO114" s="38">
        <v>0</v>
      </c>
      <c r="EP114" s="38">
        <v>0</v>
      </c>
      <c r="EQ114" s="38">
        <v>47.694000000000003</v>
      </c>
      <c r="ER114" s="38">
        <v>0</v>
      </c>
      <c r="ES114" s="38">
        <v>150.74199999999999</v>
      </c>
      <c r="ET114" s="38">
        <v>0</v>
      </c>
      <c r="EU114" s="38">
        <v>885306</v>
      </c>
      <c r="EV114" s="38">
        <v>0</v>
      </c>
      <c r="EW114" s="38">
        <v>0</v>
      </c>
      <c r="EX114" s="38">
        <v>0</v>
      </c>
      <c r="EZ114" s="38">
        <v>22451808</v>
      </c>
      <c r="FA114" s="38">
        <v>0</v>
      </c>
      <c r="FB114" s="38">
        <v>23337114</v>
      </c>
      <c r="FC114" s="38">
        <v>0.97325799999999996</v>
      </c>
      <c r="FD114" s="38">
        <v>0</v>
      </c>
      <c r="FE114" s="38">
        <v>3415972</v>
      </c>
      <c r="FF114" s="38">
        <v>780413</v>
      </c>
      <c r="FG114" s="38">
        <v>6.0937999999999999E-2</v>
      </c>
      <c r="FH114" s="38">
        <v>5.5286000000000002E-2</v>
      </c>
      <c r="FI114" s="38">
        <v>0</v>
      </c>
      <c r="FJ114" s="38">
        <v>0</v>
      </c>
      <c r="FK114" s="38">
        <v>4418.0950000000003</v>
      </c>
      <c r="FL114" s="38">
        <v>28113275</v>
      </c>
      <c r="FM114" s="38">
        <v>0</v>
      </c>
      <c r="FN114" s="38">
        <v>0</v>
      </c>
      <c r="FO114" s="38">
        <v>0</v>
      </c>
      <c r="FP114" s="38">
        <v>0</v>
      </c>
      <c r="FQ114" s="38">
        <v>0</v>
      </c>
      <c r="FR114" s="38">
        <v>0</v>
      </c>
      <c r="FS114" s="38">
        <v>0</v>
      </c>
      <c r="FT114" s="38">
        <v>0</v>
      </c>
      <c r="FU114" s="38">
        <v>0</v>
      </c>
      <c r="FV114" s="38">
        <v>0</v>
      </c>
      <c r="FW114" s="38">
        <v>0</v>
      </c>
      <c r="FX114" s="38">
        <v>0</v>
      </c>
      <c r="FY114" s="38">
        <v>0</v>
      </c>
      <c r="FZ114" s="38">
        <v>0</v>
      </c>
      <c r="GA114" s="38">
        <v>0</v>
      </c>
      <c r="GB114" s="38">
        <v>1271120</v>
      </c>
      <c r="GC114" s="38">
        <v>1271120</v>
      </c>
      <c r="GD114" s="38">
        <v>143.88300000000001</v>
      </c>
      <c r="GF114" s="38">
        <v>0</v>
      </c>
      <c r="GG114" s="38">
        <v>0</v>
      </c>
      <c r="GH114" s="38">
        <v>0</v>
      </c>
      <c r="GI114" s="38">
        <v>0</v>
      </c>
      <c r="GJ114" s="38">
        <v>0</v>
      </c>
      <c r="GK114" s="38">
        <v>4971</v>
      </c>
      <c r="GL114" s="38">
        <v>0</v>
      </c>
      <c r="GM114" s="38">
        <v>0</v>
      </c>
      <c r="GN114" s="38">
        <v>0</v>
      </c>
      <c r="GO114" s="38">
        <v>0</v>
      </c>
      <c r="GP114" s="38">
        <v>27533499</v>
      </c>
      <c r="GQ114" s="38">
        <v>27533499</v>
      </c>
      <c r="GR114" s="38">
        <v>0</v>
      </c>
      <c r="GS114" s="38">
        <v>0</v>
      </c>
      <c r="GT114" s="38">
        <v>0</v>
      </c>
      <c r="HB114" s="38">
        <v>261892303</v>
      </c>
      <c r="HC114" s="38">
        <v>5.0736000000000003E-2</v>
      </c>
      <c r="HD114" s="38">
        <v>579776</v>
      </c>
      <c r="HE114" s="38">
        <v>0</v>
      </c>
      <c r="HF114" s="38">
        <v>0</v>
      </c>
      <c r="HG114" s="38">
        <v>0</v>
      </c>
      <c r="HH114" s="38">
        <v>0</v>
      </c>
      <c r="HI114" s="38">
        <v>0</v>
      </c>
      <c r="HJ114" s="38">
        <v>0</v>
      </c>
      <c r="HK114" s="38">
        <v>0</v>
      </c>
      <c r="HL114" s="38">
        <v>0</v>
      </c>
      <c r="HM114" s="38">
        <v>0</v>
      </c>
      <c r="HN114" s="38">
        <v>0</v>
      </c>
      <c r="HO114" s="38">
        <v>0</v>
      </c>
      <c r="HP114" s="38">
        <v>0</v>
      </c>
      <c r="HQ114" s="38">
        <v>0</v>
      </c>
      <c r="HR114" s="38">
        <v>0</v>
      </c>
      <c r="HS114" s="38">
        <v>0</v>
      </c>
      <c r="HT114" s="38">
        <v>0</v>
      </c>
      <c r="HU114" s="38">
        <v>0</v>
      </c>
      <c r="HV114" s="38">
        <v>0</v>
      </c>
      <c r="HW114" s="38">
        <v>0</v>
      </c>
      <c r="HX114" s="38">
        <v>0</v>
      </c>
      <c r="HY114" s="38">
        <v>0</v>
      </c>
      <c r="HZ114" s="38">
        <v>0</v>
      </c>
      <c r="IA114" s="38">
        <v>0</v>
      </c>
      <c r="IB114" s="38">
        <v>0</v>
      </c>
      <c r="IC114" s="38">
        <v>0</v>
      </c>
      <c r="ID114" s="38">
        <v>0</v>
      </c>
      <c r="IE114" s="38">
        <v>0</v>
      </c>
      <c r="IF114" s="38">
        <v>0</v>
      </c>
      <c r="IG114" s="38">
        <v>0</v>
      </c>
      <c r="IH114" s="38">
        <v>626</v>
      </c>
      <c r="II114" s="38">
        <v>0</v>
      </c>
      <c r="IJ114" s="38">
        <v>0</v>
      </c>
      <c r="IK114" s="38">
        <v>0</v>
      </c>
      <c r="IL114" s="38">
        <v>0</v>
      </c>
      <c r="IM114" s="38">
        <v>0</v>
      </c>
      <c r="IN114" s="38">
        <v>0</v>
      </c>
      <c r="IO114" s="38">
        <v>0</v>
      </c>
      <c r="IP114" s="38">
        <v>0</v>
      </c>
      <c r="IQ114" s="38">
        <v>0</v>
      </c>
      <c r="IR114" s="38">
        <v>0</v>
      </c>
      <c r="IS114" s="38">
        <v>0</v>
      </c>
      <c r="IT114" s="38">
        <v>0</v>
      </c>
      <c r="IU114" s="38">
        <v>0</v>
      </c>
      <c r="IV114" s="38">
        <v>0</v>
      </c>
      <c r="IW114" s="38">
        <v>0</v>
      </c>
      <c r="IX114" s="38">
        <v>0</v>
      </c>
      <c r="IY114" s="38">
        <v>0</v>
      </c>
      <c r="IZ114" s="38">
        <v>0</v>
      </c>
      <c r="JA114" s="38">
        <v>0</v>
      </c>
    </row>
    <row r="115" spans="1:261" x14ac:dyDescent="0.2">
      <c r="A115" s="38">
        <v>227817</v>
      </c>
      <c r="B115" s="38">
        <v>27549</v>
      </c>
      <c r="C115" s="38">
        <v>35</v>
      </c>
      <c r="D115" s="38">
        <v>2020</v>
      </c>
      <c r="E115" s="38">
        <v>5393</v>
      </c>
      <c r="F115" s="38">
        <v>0</v>
      </c>
      <c r="G115" s="38">
        <v>449.625</v>
      </c>
      <c r="H115" s="38">
        <v>423.971</v>
      </c>
      <c r="I115" s="38">
        <v>423.971</v>
      </c>
      <c r="J115" s="38">
        <v>449.625</v>
      </c>
      <c r="K115" s="38">
        <v>0</v>
      </c>
      <c r="L115" s="38">
        <v>6544</v>
      </c>
      <c r="M115" s="38">
        <v>0</v>
      </c>
      <c r="N115" s="38">
        <v>0</v>
      </c>
      <c r="P115" s="38">
        <v>499.46199999999999</v>
      </c>
      <c r="Q115" s="38">
        <v>0</v>
      </c>
      <c r="R115" s="38">
        <v>129464</v>
      </c>
      <c r="S115" s="38">
        <v>259.20699999999999</v>
      </c>
      <c r="U115" s="38">
        <v>83920</v>
      </c>
      <c r="V115" s="38">
        <v>193.18</v>
      </c>
      <c r="W115" s="38">
        <v>126417</v>
      </c>
      <c r="X115" s="38">
        <v>126417</v>
      </c>
      <c r="Z115" s="38">
        <v>0</v>
      </c>
      <c r="AA115" s="38">
        <v>1</v>
      </c>
      <c r="AB115" s="38">
        <v>1</v>
      </c>
      <c r="AC115" s="38">
        <v>0</v>
      </c>
      <c r="AD115" s="38" t="s">
        <v>303</v>
      </c>
      <c r="AE115" s="38">
        <v>0</v>
      </c>
      <c r="AH115" s="38">
        <v>0</v>
      </c>
      <c r="AI115" s="38">
        <v>0</v>
      </c>
      <c r="AJ115" s="38">
        <v>5105</v>
      </c>
      <c r="AK115" s="38">
        <v>1</v>
      </c>
      <c r="AL115" s="38" t="s">
        <v>79</v>
      </c>
      <c r="AM115" s="38">
        <v>0</v>
      </c>
      <c r="AN115" s="38">
        <v>0</v>
      </c>
      <c r="AO115" s="38">
        <v>0</v>
      </c>
      <c r="AP115" s="38">
        <v>0</v>
      </c>
      <c r="AQ115" s="38">
        <v>0</v>
      </c>
      <c r="AR115" s="38">
        <v>0</v>
      </c>
      <c r="AS115" s="38">
        <v>0</v>
      </c>
      <c r="AT115" s="38">
        <v>0</v>
      </c>
      <c r="AU115" s="38">
        <v>0</v>
      </c>
      <c r="AV115" s="38">
        <v>0</v>
      </c>
      <c r="AW115" s="38">
        <v>4742657</v>
      </c>
      <c r="AX115" s="38">
        <v>4622343</v>
      </c>
      <c r="AY115" s="38">
        <v>3390472</v>
      </c>
      <c r="AZ115" s="38">
        <v>153519</v>
      </c>
      <c r="BA115" s="38">
        <v>14.083</v>
      </c>
      <c r="BB115" s="38">
        <v>8638</v>
      </c>
      <c r="BC115" s="38">
        <v>8638</v>
      </c>
      <c r="BD115" s="38">
        <v>11</v>
      </c>
      <c r="BE115" s="38">
        <v>0</v>
      </c>
      <c r="BF115" s="38">
        <v>3915630</v>
      </c>
      <c r="BG115" s="38">
        <v>0</v>
      </c>
      <c r="BH115" s="38">
        <v>87.474000000000004</v>
      </c>
      <c r="BI115" s="38">
        <v>24055</v>
      </c>
      <c r="BJ115" s="38">
        <v>12</v>
      </c>
      <c r="BK115" s="38">
        <v>0</v>
      </c>
      <c r="BL115" s="38">
        <v>0</v>
      </c>
      <c r="BM115" s="38">
        <v>0</v>
      </c>
      <c r="BN115" s="38">
        <v>0</v>
      </c>
      <c r="BO115" s="38">
        <v>0</v>
      </c>
      <c r="BP115" s="38">
        <v>0</v>
      </c>
      <c r="BQ115" s="38">
        <v>5393</v>
      </c>
      <c r="BR115" s="38">
        <v>1</v>
      </c>
      <c r="BS115" s="38">
        <v>0</v>
      </c>
      <c r="BT115" s="38">
        <v>0</v>
      </c>
      <c r="BU115" s="38">
        <v>0</v>
      </c>
      <c r="BV115" s="38">
        <v>0</v>
      </c>
      <c r="BW115" s="38">
        <v>0</v>
      </c>
      <c r="BX115" s="38">
        <v>0</v>
      </c>
      <c r="BY115" s="38">
        <v>0</v>
      </c>
      <c r="BZ115" s="38">
        <v>0</v>
      </c>
      <c r="CA115" s="38">
        <v>0</v>
      </c>
      <c r="CB115" s="38">
        <v>0</v>
      </c>
      <c r="CC115" s="38">
        <v>0</v>
      </c>
      <c r="CD115" s="38">
        <v>0</v>
      </c>
      <c r="CE115" s="38">
        <v>0</v>
      </c>
      <c r="CF115" s="38">
        <v>0</v>
      </c>
      <c r="CG115" s="38">
        <v>0</v>
      </c>
      <c r="CH115" s="38">
        <v>96259</v>
      </c>
      <c r="CI115" s="38">
        <v>0</v>
      </c>
      <c r="CJ115" s="38">
        <v>4</v>
      </c>
      <c r="CK115" s="38">
        <v>0</v>
      </c>
      <c r="CL115" s="38">
        <v>0</v>
      </c>
      <c r="CN115" s="38">
        <v>0</v>
      </c>
      <c r="CO115" s="38">
        <v>1</v>
      </c>
      <c r="CP115" s="38">
        <v>0</v>
      </c>
      <c r="CQ115" s="38">
        <v>4.83</v>
      </c>
      <c r="CR115" s="38">
        <v>495.10700000000003</v>
      </c>
      <c r="CS115" s="38">
        <v>0</v>
      </c>
      <c r="CT115" s="38">
        <v>0</v>
      </c>
      <c r="CU115" s="38">
        <v>0</v>
      </c>
      <c r="CV115" s="38">
        <v>0</v>
      </c>
      <c r="CW115" s="38">
        <v>0</v>
      </c>
      <c r="CX115" s="38">
        <v>0</v>
      </c>
      <c r="CY115" s="38">
        <v>0</v>
      </c>
      <c r="CZ115" s="38">
        <v>0</v>
      </c>
      <c r="DA115" s="38">
        <v>1</v>
      </c>
      <c r="DB115" s="38">
        <v>2774466</v>
      </c>
      <c r="DC115" s="38">
        <v>0</v>
      </c>
      <c r="DD115" s="38">
        <v>0</v>
      </c>
      <c r="DE115" s="38">
        <v>624075</v>
      </c>
      <c r="DF115" s="38">
        <v>624075</v>
      </c>
      <c r="DG115" s="38">
        <v>476.83</v>
      </c>
      <c r="DH115" s="38">
        <v>0</v>
      </c>
      <c r="DI115" s="38">
        <v>0</v>
      </c>
      <c r="DK115" s="38">
        <v>5393</v>
      </c>
      <c r="DL115" s="38">
        <v>0</v>
      </c>
      <c r="DM115" s="38">
        <v>334074</v>
      </c>
      <c r="DN115" s="38">
        <v>0</v>
      </c>
      <c r="DO115" s="38">
        <v>0</v>
      </c>
      <c r="DP115" s="38">
        <v>0</v>
      </c>
      <c r="DQ115" s="38">
        <v>0</v>
      </c>
      <c r="DR115" s="38">
        <v>0</v>
      </c>
      <c r="DS115" s="38">
        <v>0</v>
      </c>
      <c r="DT115" s="38">
        <v>0</v>
      </c>
      <c r="DU115" s="38">
        <v>0</v>
      </c>
      <c r="DV115" s="38">
        <v>0</v>
      </c>
      <c r="DW115" s="38">
        <v>0</v>
      </c>
      <c r="DX115" s="38">
        <v>0</v>
      </c>
      <c r="DY115" s="38">
        <v>0</v>
      </c>
      <c r="DZ115" s="38">
        <v>0</v>
      </c>
      <c r="EA115" s="38">
        <v>0</v>
      </c>
      <c r="EB115" s="38">
        <v>0</v>
      </c>
      <c r="EC115" s="38">
        <v>23.045000000000002</v>
      </c>
      <c r="ED115" s="38">
        <v>165887</v>
      </c>
      <c r="EE115" s="38">
        <v>0</v>
      </c>
      <c r="EF115" s="38">
        <v>0</v>
      </c>
      <c r="EG115" s="38">
        <v>0</v>
      </c>
      <c r="EH115" s="38">
        <v>168187</v>
      </c>
      <c r="EI115" s="38">
        <v>0</v>
      </c>
      <c r="EJ115" s="38">
        <v>0</v>
      </c>
      <c r="EK115" s="38">
        <v>7.2670000000000003</v>
      </c>
      <c r="EL115" s="38">
        <v>0</v>
      </c>
      <c r="EM115" s="38">
        <v>0</v>
      </c>
      <c r="EN115" s="38">
        <v>0.78</v>
      </c>
      <c r="EO115" s="38">
        <v>0</v>
      </c>
      <c r="EP115" s="38">
        <v>0</v>
      </c>
      <c r="EQ115" s="38">
        <v>8.0470000000000006</v>
      </c>
      <c r="ER115" s="38">
        <v>0</v>
      </c>
      <c r="ES115" s="38">
        <v>25.701000000000001</v>
      </c>
      <c r="ET115" s="38">
        <v>8249</v>
      </c>
      <c r="EU115" s="38">
        <v>153519</v>
      </c>
      <c r="EV115" s="38">
        <v>0</v>
      </c>
      <c r="EW115" s="38">
        <v>0</v>
      </c>
      <c r="EX115" s="38">
        <v>0</v>
      </c>
      <c r="EZ115" s="38">
        <v>3893753</v>
      </c>
      <c r="FA115" s="38">
        <v>0</v>
      </c>
      <c r="FB115" s="38">
        <v>4047272</v>
      </c>
      <c r="FC115" s="38">
        <v>0.97325799999999996</v>
      </c>
      <c r="FD115" s="38">
        <v>0</v>
      </c>
      <c r="FE115" s="38">
        <v>593092</v>
      </c>
      <c r="FF115" s="38">
        <v>135498</v>
      </c>
      <c r="FG115" s="38">
        <v>6.0937999999999999E-2</v>
      </c>
      <c r="FH115" s="38">
        <v>5.5286000000000002E-2</v>
      </c>
      <c r="FI115" s="38">
        <v>0</v>
      </c>
      <c r="FJ115" s="38">
        <v>0</v>
      </c>
      <c r="FK115" s="38">
        <v>767.08399999999995</v>
      </c>
      <c r="FL115" s="38">
        <v>4872121</v>
      </c>
      <c r="FM115" s="38">
        <v>0</v>
      </c>
      <c r="FN115" s="38">
        <v>0</v>
      </c>
      <c r="FO115" s="38">
        <v>0</v>
      </c>
      <c r="FP115" s="38">
        <v>0</v>
      </c>
      <c r="FQ115" s="38">
        <v>0</v>
      </c>
      <c r="FR115" s="38">
        <v>0</v>
      </c>
      <c r="FS115" s="38">
        <v>0</v>
      </c>
      <c r="FT115" s="38">
        <v>0</v>
      </c>
      <c r="FU115" s="38">
        <v>0</v>
      </c>
      <c r="FV115" s="38">
        <v>0</v>
      </c>
      <c r="FW115" s="38">
        <v>0</v>
      </c>
      <c r="FX115" s="38">
        <v>0</v>
      </c>
      <c r="FY115" s="38">
        <v>0</v>
      </c>
      <c r="FZ115" s="38">
        <v>0</v>
      </c>
      <c r="GA115" s="38">
        <v>0</v>
      </c>
      <c r="GB115" s="38">
        <v>155547</v>
      </c>
      <c r="GC115" s="38">
        <v>155547</v>
      </c>
      <c r="GD115" s="38">
        <v>17.606999999999999</v>
      </c>
      <c r="GF115" s="38">
        <v>0</v>
      </c>
      <c r="GG115" s="38">
        <v>0</v>
      </c>
      <c r="GH115" s="38">
        <v>0</v>
      </c>
      <c r="GI115" s="38">
        <v>0</v>
      </c>
      <c r="GJ115" s="38">
        <v>0</v>
      </c>
      <c r="GK115" s="38">
        <v>5220</v>
      </c>
      <c r="GL115" s="38">
        <v>6252</v>
      </c>
      <c r="GM115" s="38">
        <v>0</v>
      </c>
      <c r="GN115" s="38">
        <v>0</v>
      </c>
      <c r="GO115" s="38">
        <v>0</v>
      </c>
      <c r="GP115" s="38">
        <v>4775862</v>
      </c>
      <c r="GQ115" s="38">
        <v>4775862</v>
      </c>
      <c r="GR115" s="38">
        <v>0</v>
      </c>
      <c r="GS115" s="38">
        <v>0</v>
      </c>
      <c r="GT115" s="38">
        <v>0</v>
      </c>
      <c r="HB115" s="38">
        <v>261892303</v>
      </c>
      <c r="HC115" s="38">
        <v>5.0736000000000003E-2</v>
      </c>
      <c r="HD115" s="38">
        <v>88010</v>
      </c>
      <c r="HE115" s="38">
        <v>0</v>
      </c>
      <c r="HF115" s="38">
        <v>0</v>
      </c>
      <c r="HG115" s="38">
        <v>0</v>
      </c>
      <c r="HH115" s="38">
        <v>0</v>
      </c>
      <c r="HI115" s="38">
        <v>0</v>
      </c>
      <c r="HJ115" s="38">
        <v>0</v>
      </c>
      <c r="HK115" s="38">
        <v>0</v>
      </c>
      <c r="HL115" s="38">
        <v>0</v>
      </c>
      <c r="HM115" s="38">
        <v>0</v>
      </c>
      <c r="HN115" s="38">
        <v>0</v>
      </c>
      <c r="HO115" s="38">
        <v>0</v>
      </c>
      <c r="HP115" s="38">
        <v>0</v>
      </c>
      <c r="HQ115" s="38">
        <v>0</v>
      </c>
      <c r="HR115" s="38">
        <v>0</v>
      </c>
      <c r="HS115" s="38">
        <v>0</v>
      </c>
      <c r="HT115" s="38">
        <v>0</v>
      </c>
      <c r="HU115" s="38">
        <v>0</v>
      </c>
      <c r="HV115" s="38">
        <v>0</v>
      </c>
      <c r="HW115" s="38">
        <v>0</v>
      </c>
      <c r="HX115" s="38">
        <v>0</v>
      </c>
      <c r="HY115" s="38">
        <v>0</v>
      </c>
      <c r="HZ115" s="38">
        <v>0</v>
      </c>
      <c r="IA115" s="38">
        <v>0</v>
      </c>
      <c r="IB115" s="38">
        <v>0</v>
      </c>
      <c r="IC115" s="38">
        <v>0</v>
      </c>
      <c r="ID115" s="38">
        <v>0</v>
      </c>
      <c r="IE115" s="38">
        <v>0</v>
      </c>
      <c r="IF115" s="38">
        <v>0</v>
      </c>
      <c r="IG115" s="38">
        <v>0</v>
      </c>
      <c r="IH115" s="38">
        <v>256</v>
      </c>
      <c r="II115" s="38">
        <v>0</v>
      </c>
      <c r="IJ115" s="38">
        <v>0</v>
      </c>
      <c r="IK115" s="38">
        <v>0</v>
      </c>
      <c r="IL115" s="38">
        <v>0</v>
      </c>
      <c r="IM115" s="38">
        <v>0</v>
      </c>
      <c r="IN115" s="38">
        <v>0</v>
      </c>
      <c r="IO115" s="38">
        <v>0</v>
      </c>
      <c r="IP115" s="38">
        <v>0</v>
      </c>
      <c r="IQ115" s="38">
        <v>0</v>
      </c>
      <c r="IR115" s="38">
        <v>0</v>
      </c>
      <c r="IS115" s="38">
        <v>0</v>
      </c>
      <c r="IT115" s="38">
        <v>0</v>
      </c>
      <c r="IU115" s="38">
        <v>0</v>
      </c>
      <c r="IV115" s="38">
        <v>0</v>
      </c>
      <c r="IW115" s="38">
        <v>0</v>
      </c>
      <c r="IX115" s="38">
        <v>0</v>
      </c>
      <c r="IY115" s="38">
        <v>0</v>
      </c>
      <c r="IZ115" s="38">
        <v>0</v>
      </c>
      <c r="JA115" s="38">
        <v>0</v>
      </c>
    </row>
    <row r="116" spans="1:261" x14ac:dyDescent="0.2">
      <c r="A116" s="38">
        <v>57819</v>
      </c>
      <c r="B116" s="38">
        <v>27549</v>
      </c>
      <c r="C116" s="38">
        <v>35</v>
      </c>
      <c r="D116" s="38">
        <v>2020</v>
      </c>
      <c r="E116" s="38">
        <v>5393</v>
      </c>
      <c r="F116" s="38">
        <v>0</v>
      </c>
      <c r="G116" s="38">
        <v>192.51499999999999</v>
      </c>
      <c r="H116" s="38">
        <v>183.607</v>
      </c>
      <c r="I116" s="38">
        <v>183.607</v>
      </c>
      <c r="J116" s="38">
        <v>192.51499999999999</v>
      </c>
      <c r="K116" s="38">
        <v>0</v>
      </c>
      <c r="L116" s="38">
        <v>6544</v>
      </c>
      <c r="M116" s="38">
        <v>0</v>
      </c>
      <c r="N116" s="38">
        <v>0</v>
      </c>
      <c r="P116" s="38">
        <v>176.54300000000001</v>
      </c>
      <c r="Q116" s="38">
        <v>0</v>
      </c>
      <c r="R116" s="38">
        <v>45761</v>
      </c>
      <c r="S116" s="38">
        <v>259.20699999999999</v>
      </c>
      <c r="U116" s="38">
        <v>29662</v>
      </c>
      <c r="V116" s="38">
        <v>87.114999999999995</v>
      </c>
      <c r="W116" s="38">
        <v>57008</v>
      </c>
      <c r="X116" s="38">
        <v>57008</v>
      </c>
      <c r="Z116" s="38">
        <v>0</v>
      </c>
      <c r="AA116" s="38">
        <v>1</v>
      </c>
      <c r="AB116" s="38">
        <v>1</v>
      </c>
      <c r="AC116" s="38">
        <v>0</v>
      </c>
      <c r="AD116" s="38" t="s">
        <v>303</v>
      </c>
      <c r="AE116" s="38">
        <v>0</v>
      </c>
      <c r="AH116" s="38">
        <v>0</v>
      </c>
      <c r="AI116" s="38">
        <v>0</v>
      </c>
      <c r="AJ116" s="38">
        <v>5105</v>
      </c>
      <c r="AK116" s="38">
        <v>1</v>
      </c>
      <c r="AL116" s="38" t="s">
        <v>44</v>
      </c>
      <c r="AM116" s="38">
        <v>0</v>
      </c>
      <c r="AN116" s="38">
        <v>0</v>
      </c>
      <c r="AO116" s="38">
        <v>0</v>
      </c>
      <c r="AP116" s="38">
        <v>0</v>
      </c>
      <c r="AQ116" s="38">
        <v>0</v>
      </c>
      <c r="AR116" s="38">
        <v>0</v>
      </c>
      <c r="AS116" s="38">
        <v>0</v>
      </c>
      <c r="AT116" s="38">
        <v>0</v>
      </c>
      <c r="AU116" s="38">
        <v>0</v>
      </c>
      <c r="AV116" s="38">
        <v>0</v>
      </c>
      <c r="AW116" s="38">
        <v>2012057</v>
      </c>
      <c r="AX116" s="38">
        <v>1962597</v>
      </c>
      <c r="AY116" s="38">
        <v>1412601</v>
      </c>
      <c r="AZ116" s="38">
        <v>51288</v>
      </c>
      <c r="BA116" s="38">
        <v>12</v>
      </c>
      <c r="BB116" s="38">
        <v>0</v>
      </c>
      <c r="BC116" s="38">
        <v>0</v>
      </c>
      <c r="BD116" s="38">
        <v>0</v>
      </c>
      <c r="BE116" s="38">
        <v>0</v>
      </c>
      <c r="BF116" s="38">
        <v>1611139</v>
      </c>
      <c r="BG116" s="38">
        <v>0</v>
      </c>
      <c r="BH116" s="38">
        <v>20.097999999999999</v>
      </c>
      <c r="BI116" s="38">
        <v>5527</v>
      </c>
      <c r="BJ116" s="38">
        <v>12</v>
      </c>
      <c r="BK116" s="38">
        <v>0</v>
      </c>
      <c r="BL116" s="38">
        <v>0</v>
      </c>
      <c r="BM116" s="38">
        <v>0</v>
      </c>
      <c r="BN116" s="38">
        <v>0</v>
      </c>
      <c r="BO116" s="38">
        <v>0</v>
      </c>
      <c r="BP116" s="38">
        <v>0</v>
      </c>
      <c r="BQ116" s="38">
        <v>5393</v>
      </c>
      <c r="BR116" s="38">
        <v>1</v>
      </c>
      <c r="BS116" s="38">
        <v>0</v>
      </c>
      <c r="BT116" s="38">
        <v>0</v>
      </c>
      <c r="BU116" s="38">
        <v>0</v>
      </c>
      <c r="BV116" s="38">
        <v>0</v>
      </c>
      <c r="BW116" s="38">
        <v>0</v>
      </c>
      <c r="BX116" s="38">
        <v>0</v>
      </c>
      <c r="BY116" s="38">
        <v>0</v>
      </c>
      <c r="BZ116" s="38">
        <v>0</v>
      </c>
      <c r="CA116" s="38">
        <v>0</v>
      </c>
      <c r="CB116" s="38">
        <v>0</v>
      </c>
      <c r="CC116" s="38">
        <v>0</v>
      </c>
      <c r="CD116" s="38">
        <v>0</v>
      </c>
      <c r="CE116" s="38">
        <v>0</v>
      </c>
      <c r="CF116" s="38">
        <v>0</v>
      </c>
      <c r="CG116" s="38">
        <v>0</v>
      </c>
      <c r="CH116" s="38">
        <v>43933</v>
      </c>
      <c r="CI116" s="38">
        <v>0</v>
      </c>
      <c r="CJ116" s="38">
        <v>4</v>
      </c>
      <c r="CK116" s="38">
        <v>0</v>
      </c>
      <c r="CL116" s="38">
        <v>0</v>
      </c>
      <c r="CN116" s="38">
        <v>0</v>
      </c>
      <c r="CO116" s="38">
        <v>1</v>
      </c>
      <c r="CP116" s="38">
        <v>0</v>
      </c>
      <c r="CQ116" s="38">
        <v>1</v>
      </c>
      <c r="CR116" s="38">
        <v>175.93899999999999</v>
      </c>
      <c r="CS116" s="38">
        <v>0</v>
      </c>
      <c r="CT116" s="38">
        <v>0</v>
      </c>
      <c r="CU116" s="38">
        <v>0</v>
      </c>
      <c r="CV116" s="38">
        <v>0</v>
      </c>
      <c r="CW116" s="38">
        <v>0</v>
      </c>
      <c r="CX116" s="38">
        <v>0</v>
      </c>
      <c r="CY116" s="38">
        <v>0</v>
      </c>
      <c r="CZ116" s="38">
        <v>0</v>
      </c>
      <c r="DA116" s="38">
        <v>1</v>
      </c>
      <c r="DB116" s="38">
        <v>1201524</v>
      </c>
      <c r="DC116" s="38">
        <v>0</v>
      </c>
      <c r="DD116" s="38">
        <v>0</v>
      </c>
      <c r="DE116" s="38">
        <v>265686</v>
      </c>
      <c r="DF116" s="38">
        <v>265686</v>
      </c>
      <c r="DG116" s="38">
        <v>203</v>
      </c>
      <c r="DH116" s="38">
        <v>0</v>
      </c>
      <c r="DI116" s="38">
        <v>0</v>
      </c>
      <c r="DK116" s="38">
        <v>5393</v>
      </c>
      <c r="DL116" s="38">
        <v>0</v>
      </c>
      <c r="DM116" s="38">
        <v>70232</v>
      </c>
      <c r="DN116" s="38">
        <v>0</v>
      </c>
      <c r="DO116" s="38">
        <v>0</v>
      </c>
      <c r="DP116" s="38">
        <v>0</v>
      </c>
      <c r="DQ116" s="38">
        <v>0</v>
      </c>
      <c r="DR116" s="38">
        <v>0</v>
      </c>
      <c r="DS116" s="38">
        <v>0</v>
      </c>
      <c r="DT116" s="38">
        <v>0</v>
      </c>
      <c r="DU116" s="38">
        <v>0</v>
      </c>
      <c r="DV116" s="38">
        <v>0</v>
      </c>
      <c r="DW116" s="38">
        <v>0</v>
      </c>
      <c r="DX116" s="38">
        <v>0</v>
      </c>
      <c r="DY116" s="38">
        <v>0</v>
      </c>
      <c r="DZ116" s="38">
        <v>0</v>
      </c>
      <c r="EA116" s="38">
        <v>0</v>
      </c>
      <c r="EB116" s="38">
        <v>0</v>
      </c>
      <c r="EC116" s="38">
        <v>3.9329999999999998</v>
      </c>
      <c r="ED116" s="38">
        <v>28311</v>
      </c>
      <c r="EE116" s="38">
        <v>0</v>
      </c>
      <c r="EF116" s="38">
        <v>0</v>
      </c>
      <c r="EG116" s="38">
        <v>0</v>
      </c>
      <c r="EH116" s="38">
        <v>41921</v>
      </c>
      <c r="EI116" s="38">
        <v>0</v>
      </c>
      <c r="EJ116" s="38">
        <v>0</v>
      </c>
      <c r="EK116" s="38">
        <v>1.8169999999999999</v>
      </c>
      <c r="EL116" s="38">
        <v>0</v>
      </c>
      <c r="EM116" s="38">
        <v>0</v>
      </c>
      <c r="EN116" s="38">
        <v>0.191</v>
      </c>
      <c r="EO116" s="38">
        <v>0</v>
      </c>
      <c r="EP116" s="38">
        <v>0</v>
      </c>
      <c r="EQ116" s="38">
        <v>2.008</v>
      </c>
      <c r="ER116" s="38">
        <v>0</v>
      </c>
      <c r="ES116" s="38">
        <v>6.4059999999999997</v>
      </c>
      <c r="ET116" s="38">
        <v>6250</v>
      </c>
      <c r="EU116" s="38">
        <v>51288</v>
      </c>
      <c r="EV116" s="38">
        <v>0</v>
      </c>
      <c r="EW116" s="38">
        <v>0</v>
      </c>
      <c r="EX116" s="38">
        <v>0</v>
      </c>
      <c r="EZ116" s="38">
        <v>1662809</v>
      </c>
      <c r="FA116" s="38">
        <v>0</v>
      </c>
      <c r="FB116" s="38">
        <v>1714097</v>
      </c>
      <c r="FC116" s="38">
        <v>0.97325799999999996</v>
      </c>
      <c r="FD116" s="38">
        <v>0</v>
      </c>
      <c r="FE116" s="38">
        <v>244036</v>
      </c>
      <c r="FF116" s="38">
        <v>55752</v>
      </c>
      <c r="FG116" s="38">
        <v>6.0937999999999999E-2</v>
      </c>
      <c r="FH116" s="38">
        <v>5.5286000000000002E-2</v>
      </c>
      <c r="FI116" s="38">
        <v>0</v>
      </c>
      <c r="FJ116" s="38">
        <v>0</v>
      </c>
      <c r="FK116" s="38">
        <v>315.62700000000001</v>
      </c>
      <c r="FL116" s="38">
        <v>2057818</v>
      </c>
      <c r="FM116" s="38">
        <v>0</v>
      </c>
      <c r="FN116" s="38">
        <v>0</v>
      </c>
      <c r="FO116" s="38">
        <v>53163</v>
      </c>
      <c r="FP116" s="38">
        <v>0</v>
      </c>
      <c r="FQ116" s="38">
        <v>53163</v>
      </c>
      <c r="FR116" s="38">
        <v>53163</v>
      </c>
      <c r="FS116" s="38">
        <v>0</v>
      </c>
      <c r="FT116" s="38">
        <v>0</v>
      </c>
      <c r="FU116" s="38">
        <v>0</v>
      </c>
      <c r="FV116" s="38">
        <v>0</v>
      </c>
      <c r="FW116" s="38">
        <v>0</v>
      </c>
      <c r="FX116" s="38">
        <v>0</v>
      </c>
      <c r="FY116" s="38">
        <v>0</v>
      </c>
      <c r="FZ116" s="38">
        <v>0</v>
      </c>
      <c r="GA116" s="38">
        <v>0</v>
      </c>
      <c r="GB116" s="38">
        <v>60957</v>
      </c>
      <c r="GC116" s="38">
        <v>60957</v>
      </c>
      <c r="GD116" s="38">
        <v>6.9</v>
      </c>
      <c r="GF116" s="38">
        <v>0</v>
      </c>
      <c r="GG116" s="38">
        <v>0</v>
      </c>
      <c r="GH116" s="38">
        <v>0</v>
      </c>
      <c r="GI116" s="38">
        <v>0</v>
      </c>
      <c r="GJ116" s="38">
        <v>0</v>
      </c>
      <c r="GK116" s="38">
        <v>5666</v>
      </c>
      <c r="GL116" s="38">
        <v>3056</v>
      </c>
      <c r="GM116" s="38">
        <v>0</v>
      </c>
      <c r="GN116" s="38">
        <v>96198</v>
      </c>
      <c r="GO116" s="38">
        <v>0</v>
      </c>
      <c r="GP116" s="38">
        <v>2013885</v>
      </c>
      <c r="GQ116" s="38">
        <v>2013885</v>
      </c>
      <c r="GR116" s="38">
        <v>0</v>
      </c>
      <c r="GS116" s="38">
        <v>0</v>
      </c>
      <c r="GT116" s="38">
        <v>0</v>
      </c>
      <c r="HB116" s="38">
        <v>261892303</v>
      </c>
      <c r="HC116" s="38">
        <v>5.0736000000000003E-2</v>
      </c>
      <c r="HD116" s="38">
        <v>37683</v>
      </c>
      <c r="HE116" s="38">
        <v>0</v>
      </c>
      <c r="HF116" s="38">
        <v>0</v>
      </c>
      <c r="HG116" s="38">
        <v>0</v>
      </c>
      <c r="HH116" s="38">
        <v>0</v>
      </c>
      <c r="HI116" s="38">
        <v>0</v>
      </c>
      <c r="HJ116" s="38">
        <v>0</v>
      </c>
      <c r="HK116" s="38">
        <v>0</v>
      </c>
      <c r="HL116" s="38">
        <v>0</v>
      </c>
      <c r="HM116" s="38">
        <v>0</v>
      </c>
      <c r="HN116" s="38">
        <v>0</v>
      </c>
      <c r="HO116" s="38">
        <v>0</v>
      </c>
      <c r="HP116" s="38">
        <v>0</v>
      </c>
      <c r="HQ116" s="38">
        <v>0</v>
      </c>
      <c r="HR116" s="38">
        <v>0</v>
      </c>
      <c r="HS116" s="38">
        <v>0</v>
      </c>
      <c r="HT116" s="38">
        <v>0</v>
      </c>
      <c r="HU116" s="38">
        <v>0</v>
      </c>
      <c r="HV116" s="38">
        <v>0</v>
      </c>
      <c r="HW116" s="38">
        <v>0</v>
      </c>
      <c r="HX116" s="38">
        <v>0</v>
      </c>
      <c r="HY116" s="38">
        <v>0</v>
      </c>
      <c r="HZ116" s="38">
        <v>0</v>
      </c>
      <c r="IA116" s="38">
        <v>0</v>
      </c>
      <c r="IB116" s="38">
        <v>0</v>
      </c>
      <c r="IC116" s="38">
        <v>0</v>
      </c>
      <c r="ID116" s="38">
        <v>0</v>
      </c>
      <c r="IE116" s="38">
        <v>0</v>
      </c>
      <c r="IF116" s="38">
        <v>0</v>
      </c>
      <c r="IG116" s="38">
        <v>0</v>
      </c>
      <c r="IH116" s="38">
        <v>132</v>
      </c>
      <c r="II116" s="38">
        <v>0</v>
      </c>
      <c r="IJ116" s="38">
        <v>0</v>
      </c>
      <c r="IK116" s="38">
        <v>0</v>
      </c>
      <c r="IL116" s="38">
        <v>0</v>
      </c>
      <c r="IM116" s="38">
        <v>0</v>
      </c>
      <c r="IN116" s="38">
        <v>0</v>
      </c>
      <c r="IO116" s="38">
        <v>0</v>
      </c>
      <c r="IP116" s="38">
        <v>0</v>
      </c>
      <c r="IQ116" s="38">
        <v>0</v>
      </c>
      <c r="IR116" s="38">
        <v>0</v>
      </c>
      <c r="IS116" s="38">
        <v>0</v>
      </c>
      <c r="IT116" s="38">
        <v>0</v>
      </c>
      <c r="IU116" s="38">
        <v>0</v>
      </c>
      <c r="IV116" s="38">
        <v>0</v>
      </c>
      <c r="IW116" s="38">
        <v>0</v>
      </c>
      <c r="IX116" s="38">
        <v>0</v>
      </c>
      <c r="IY116" s="38">
        <v>0</v>
      </c>
      <c r="IZ116" s="38">
        <v>0</v>
      </c>
      <c r="JA116" s="38">
        <v>0</v>
      </c>
    </row>
    <row r="117" spans="1:261" x14ac:dyDescent="0.2">
      <c r="A117" s="38">
        <v>101819</v>
      </c>
      <c r="B117" s="38">
        <v>27549</v>
      </c>
      <c r="C117" s="38">
        <v>35</v>
      </c>
      <c r="D117" s="38">
        <v>2020</v>
      </c>
      <c r="E117" s="38">
        <v>5393</v>
      </c>
      <c r="F117" s="38">
        <v>0</v>
      </c>
      <c r="G117" s="38">
        <v>467.18299999999999</v>
      </c>
      <c r="H117" s="38">
        <v>460.22800000000001</v>
      </c>
      <c r="I117" s="38">
        <v>460.22800000000001</v>
      </c>
      <c r="J117" s="38">
        <v>467.18299999999999</v>
      </c>
      <c r="K117" s="38">
        <v>0</v>
      </c>
      <c r="L117" s="38">
        <v>6544</v>
      </c>
      <c r="M117" s="38">
        <v>0</v>
      </c>
      <c r="N117" s="38">
        <v>0</v>
      </c>
      <c r="P117" s="38">
        <v>453.51299999999998</v>
      </c>
      <c r="Q117" s="38">
        <v>0</v>
      </c>
      <c r="R117" s="38">
        <v>117554</v>
      </c>
      <c r="S117" s="38">
        <v>259.20699999999999</v>
      </c>
      <c r="U117" s="38">
        <v>76199</v>
      </c>
      <c r="V117" s="38">
        <v>349.28199999999998</v>
      </c>
      <c r="W117" s="38">
        <v>228570</v>
      </c>
      <c r="X117" s="38">
        <v>228570</v>
      </c>
      <c r="Z117" s="38">
        <v>0</v>
      </c>
      <c r="AA117" s="38">
        <v>1</v>
      </c>
      <c r="AB117" s="38">
        <v>1</v>
      </c>
      <c r="AC117" s="38">
        <v>0</v>
      </c>
      <c r="AD117" s="38" t="s">
        <v>303</v>
      </c>
      <c r="AE117" s="38">
        <v>0</v>
      </c>
      <c r="AH117" s="38">
        <v>0</v>
      </c>
      <c r="AI117" s="38">
        <v>0</v>
      </c>
      <c r="AJ117" s="38">
        <v>5105</v>
      </c>
      <c r="AK117" s="38">
        <v>1</v>
      </c>
      <c r="AL117" s="38" t="s">
        <v>335</v>
      </c>
      <c r="AM117" s="38">
        <v>0</v>
      </c>
      <c r="AN117" s="38">
        <v>0</v>
      </c>
      <c r="AO117" s="38">
        <v>0</v>
      </c>
      <c r="AP117" s="38">
        <v>0</v>
      </c>
      <c r="AQ117" s="38">
        <v>0</v>
      </c>
      <c r="AR117" s="38">
        <v>0</v>
      </c>
      <c r="AS117" s="38">
        <v>0</v>
      </c>
      <c r="AT117" s="38">
        <v>0</v>
      </c>
      <c r="AU117" s="38">
        <v>0</v>
      </c>
      <c r="AV117" s="38">
        <v>0</v>
      </c>
      <c r="AW117" s="38">
        <v>4775218</v>
      </c>
      <c r="AX117" s="38">
        <v>4683771</v>
      </c>
      <c r="AY117" s="38">
        <v>3491130</v>
      </c>
      <c r="AZ117" s="38">
        <v>117554</v>
      </c>
      <c r="BA117" s="38">
        <v>0</v>
      </c>
      <c r="BB117" s="38">
        <v>0</v>
      </c>
      <c r="BC117" s="38">
        <v>0</v>
      </c>
      <c r="BD117" s="38">
        <v>0</v>
      </c>
      <c r="BE117" s="38">
        <v>0</v>
      </c>
      <c r="BF117" s="38">
        <v>3956434</v>
      </c>
      <c r="BG117" s="38">
        <v>0</v>
      </c>
      <c r="BH117" s="38">
        <v>0</v>
      </c>
      <c r="BI117" s="38">
        <v>0</v>
      </c>
      <c r="BJ117" s="38">
        <v>12</v>
      </c>
      <c r="BK117" s="38">
        <v>0</v>
      </c>
      <c r="BL117" s="38">
        <v>0</v>
      </c>
      <c r="BM117" s="38">
        <v>0</v>
      </c>
      <c r="BN117" s="38">
        <v>0</v>
      </c>
      <c r="BO117" s="38">
        <v>0</v>
      </c>
      <c r="BP117" s="38">
        <v>0</v>
      </c>
      <c r="BQ117" s="38">
        <v>5393</v>
      </c>
      <c r="BR117" s="38">
        <v>1</v>
      </c>
      <c r="BS117" s="38">
        <v>0</v>
      </c>
      <c r="BT117" s="38">
        <v>0</v>
      </c>
      <c r="BU117" s="38">
        <v>0</v>
      </c>
      <c r="BV117" s="38">
        <v>0</v>
      </c>
      <c r="BW117" s="38">
        <v>0</v>
      </c>
      <c r="BX117" s="38">
        <v>0</v>
      </c>
      <c r="BY117" s="38">
        <v>0</v>
      </c>
      <c r="BZ117" s="38">
        <v>0</v>
      </c>
      <c r="CA117" s="38">
        <v>0</v>
      </c>
      <c r="CB117" s="38">
        <v>0</v>
      </c>
      <c r="CC117" s="38">
        <v>0</v>
      </c>
      <c r="CD117" s="38">
        <v>0</v>
      </c>
      <c r="CE117" s="38">
        <v>0</v>
      </c>
      <c r="CF117" s="38">
        <v>0</v>
      </c>
      <c r="CG117" s="38">
        <v>0</v>
      </c>
      <c r="CH117" s="38">
        <v>91447</v>
      </c>
      <c r="CI117" s="38">
        <v>0</v>
      </c>
      <c r="CJ117" s="38">
        <v>4</v>
      </c>
      <c r="CK117" s="38">
        <v>0</v>
      </c>
      <c r="CL117" s="38">
        <v>0</v>
      </c>
      <c r="CN117" s="38">
        <v>0</v>
      </c>
      <c r="CO117" s="38">
        <v>1</v>
      </c>
      <c r="CP117" s="38">
        <v>0</v>
      </c>
      <c r="CQ117" s="38">
        <v>0</v>
      </c>
      <c r="CR117" s="38">
        <v>453.63200000000001</v>
      </c>
      <c r="CS117" s="38">
        <v>0</v>
      </c>
      <c r="CT117" s="38">
        <v>0</v>
      </c>
      <c r="CU117" s="38">
        <v>0</v>
      </c>
      <c r="CV117" s="38">
        <v>0</v>
      </c>
      <c r="CW117" s="38">
        <v>0</v>
      </c>
      <c r="CX117" s="38">
        <v>0</v>
      </c>
      <c r="CY117" s="38">
        <v>0</v>
      </c>
      <c r="CZ117" s="38">
        <v>0</v>
      </c>
      <c r="DA117" s="38">
        <v>1</v>
      </c>
      <c r="DB117" s="38">
        <v>3011732</v>
      </c>
      <c r="DC117" s="38">
        <v>0</v>
      </c>
      <c r="DD117" s="38">
        <v>0</v>
      </c>
      <c r="DE117" s="38">
        <v>656795</v>
      </c>
      <c r="DF117" s="38">
        <v>656795</v>
      </c>
      <c r="DG117" s="38">
        <v>501.83</v>
      </c>
      <c r="DH117" s="38">
        <v>0</v>
      </c>
      <c r="DI117" s="38">
        <v>0</v>
      </c>
      <c r="DK117" s="38">
        <v>5393</v>
      </c>
      <c r="DL117" s="38">
        <v>0</v>
      </c>
      <c r="DM117" s="38">
        <v>168045</v>
      </c>
      <c r="DN117" s="38">
        <v>0</v>
      </c>
      <c r="DO117" s="38">
        <v>0</v>
      </c>
      <c r="DP117" s="38">
        <v>0</v>
      </c>
      <c r="DQ117" s="38">
        <v>0</v>
      </c>
      <c r="DR117" s="38">
        <v>0</v>
      </c>
      <c r="DS117" s="38">
        <v>0</v>
      </c>
      <c r="DT117" s="38">
        <v>0</v>
      </c>
      <c r="DU117" s="38">
        <v>0</v>
      </c>
      <c r="DV117" s="38">
        <v>0</v>
      </c>
      <c r="DW117" s="38">
        <v>0</v>
      </c>
      <c r="DX117" s="38">
        <v>0</v>
      </c>
      <c r="DY117" s="38">
        <v>0</v>
      </c>
      <c r="DZ117" s="38">
        <v>0</v>
      </c>
      <c r="EA117" s="38">
        <v>0</v>
      </c>
      <c r="EB117" s="38">
        <v>0</v>
      </c>
      <c r="EC117" s="38">
        <v>2.633</v>
      </c>
      <c r="ED117" s="38">
        <v>18953</v>
      </c>
      <c r="EE117" s="38">
        <v>0</v>
      </c>
      <c r="EF117" s="38">
        <v>0</v>
      </c>
      <c r="EG117" s="38">
        <v>0</v>
      </c>
      <c r="EH117" s="38">
        <v>149092</v>
      </c>
      <c r="EI117" s="38">
        <v>0</v>
      </c>
      <c r="EJ117" s="38">
        <v>0</v>
      </c>
      <c r="EK117" s="38">
        <v>5.53</v>
      </c>
      <c r="EL117" s="38">
        <v>0</v>
      </c>
      <c r="EM117" s="38">
        <v>0.46600000000000003</v>
      </c>
      <c r="EN117" s="38">
        <v>0.95899999999999996</v>
      </c>
      <c r="EO117" s="38">
        <v>0</v>
      </c>
      <c r="EP117" s="38">
        <v>0</v>
      </c>
      <c r="EQ117" s="38">
        <v>6.9550000000000001</v>
      </c>
      <c r="ER117" s="38">
        <v>0</v>
      </c>
      <c r="ES117" s="38">
        <v>22.783000000000001</v>
      </c>
      <c r="ET117" s="38">
        <v>0</v>
      </c>
      <c r="EU117" s="38">
        <v>117554</v>
      </c>
      <c r="EV117" s="38">
        <v>0</v>
      </c>
      <c r="EW117" s="38">
        <v>0</v>
      </c>
      <c r="EX117" s="38">
        <v>0</v>
      </c>
      <c r="EZ117" s="38">
        <v>3947588</v>
      </c>
      <c r="FA117" s="38">
        <v>0</v>
      </c>
      <c r="FB117" s="38">
        <v>4065142</v>
      </c>
      <c r="FC117" s="38">
        <v>0.97325799999999996</v>
      </c>
      <c r="FD117" s="38">
        <v>0</v>
      </c>
      <c r="FE117" s="38">
        <v>599273</v>
      </c>
      <c r="FF117" s="38">
        <v>136910</v>
      </c>
      <c r="FG117" s="38">
        <v>6.0937999999999999E-2</v>
      </c>
      <c r="FH117" s="38">
        <v>5.5286000000000002E-2</v>
      </c>
      <c r="FI117" s="38">
        <v>0</v>
      </c>
      <c r="FJ117" s="38">
        <v>0</v>
      </c>
      <c r="FK117" s="38">
        <v>775.07799999999997</v>
      </c>
      <c r="FL117" s="38">
        <v>4892772</v>
      </c>
      <c r="FM117" s="38">
        <v>0</v>
      </c>
      <c r="FN117" s="38">
        <v>0</v>
      </c>
      <c r="FO117" s="38">
        <v>0</v>
      </c>
      <c r="FP117" s="38">
        <v>0</v>
      </c>
      <c r="FQ117" s="38">
        <v>0</v>
      </c>
      <c r="FR117" s="38">
        <v>0</v>
      </c>
      <c r="FS117" s="38">
        <v>0</v>
      </c>
      <c r="FT117" s="38">
        <v>0</v>
      </c>
      <c r="FU117" s="38">
        <v>0</v>
      </c>
      <c r="FV117" s="38">
        <v>0</v>
      </c>
      <c r="FW117" s="38">
        <v>0</v>
      </c>
      <c r="FX117" s="38">
        <v>0</v>
      </c>
      <c r="FY117" s="38">
        <v>0</v>
      </c>
      <c r="FZ117" s="38">
        <v>0</v>
      </c>
      <c r="GA117" s="38">
        <v>0</v>
      </c>
      <c r="GB117" s="38">
        <v>0</v>
      </c>
      <c r="GC117" s="38">
        <v>0</v>
      </c>
      <c r="GD117" s="38">
        <v>0</v>
      </c>
      <c r="GF117" s="38">
        <v>0</v>
      </c>
      <c r="GG117" s="38">
        <v>0</v>
      </c>
      <c r="GH117" s="38">
        <v>0</v>
      </c>
      <c r="GI117" s="38">
        <v>0</v>
      </c>
      <c r="GJ117" s="38">
        <v>0</v>
      </c>
      <c r="GK117" s="38">
        <v>5126</v>
      </c>
      <c r="GL117" s="38">
        <v>15602</v>
      </c>
      <c r="GM117" s="38">
        <v>0</v>
      </c>
      <c r="GN117" s="38">
        <v>0</v>
      </c>
      <c r="GO117" s="38">
        <v>0</v>
      </c>
      <c r="GP117" s="38">
        <v>4801325</v>
      </c>
      <c r="GQ117" s="38">
        <v>4801325</v>
      </c>
      <c r="GR117" s="38">
        <v>0</v>
      </c>
      <c r="GS117" s="38">
        <v>0</v>
      </c>
      <c r="GT117" s="38">
        <v>0</v>
      </c>
      <c r="HB117" s="38">
        <v>261892303</v>
      </c>
      <c r="HC117" s="38">
        <v>5.0736000000000003E-2</v>
      </c>
      <c r="HD117" s="38">
        <v>91447</v>
      </c>
      <c r="HE117" s="38">
        <v>0</v>
      </c>
      <c r="HF117" s="38">
        <v>0</v>
      </c>
      <c r="HG117" s="38">
        <v>0</v>
      </c>
      <c r="HH117" s="38">
        <v>0</v>
      </c>
      <c r="HI117" s="38">
        <v>0</v>
      </c>
      <c r="HJ117" s="38">
        <v>0</v>
      </c>
      <c r="HK117" s="38">
        <v>0</v>
      </c>
      <c r="HL117" s="38">
        <v>0</v>
      </c>
      <c r="HM117" s="38">
        <v>0</v>
      </c>
      <c r="HN117" s="38">
        <v>0</v>
      </c>
      <c r="HO117" s="38">
        <v>0</v>
      </c>
      <c r="HP117" s="38">
        <v>0</v>
      </c>
      <c r="HQ117" s="38">
        <v>0</v>
      </c>
      <c r="HR117" s="38">
        <v>0</v>
      </c>
      <c r="HS117" s="38">
        <v>0</v>
      </c>
      <c r="HT117" s="38">
        <v>0</v>
      </c>
      <c r="HU117" s="38">
        <v>0</v>
      </c>
      <c r="HV117" s="38">
        <v>0</v>
      </c>
      <c r="HW117" s="38">
        <v>0</v>
      </c>
      <c r="HX117" s="38">
        <v>0</v>
      </c>
      <c r="HY117" s="38">
        <v>0</v>
      </c>
      <c r="HZ117" s="38">
        <v>0</v>
      </c>
      <c r="IA117" s="38">
        <v>0</v>
      </c>
      <c r="IB117" s="38">
        <v>0</v>
      </c>
      <c r="IC117" s="38">
        <v>0</v>
      </c>
      <c r="ID117" s="38">
        <v>0</v>
      </c>
      <c r="IE117" s="38">
        <v>0</v>
      </c>
      <c r="IF117" s="38">
        <v>0</v>
      </c>
      <c r="IG117" s="38">
        <v>0</v>
      </c>
      <c r="IH117" s="38">
        <v>393</v>
      </c>
      <c r="II117" s="38">
        <v>0</v>
      </c>
      <c r="IJ117" s="38">
        <v>0</v>
      </c>
      <c r="IK117" s="38">
        <v>0</v>
      </c>
      <c r="IL117" s="38">
        <v>0</v>
      </c>
      <c r="IM117" s="38">
        <v>0</v>
      </c>
      <c r="IN117" s="38">
        <v>0</v>
      </c>
      <c r="IO117" s="38">
        <v>0</v>
      </c>
      <c r="IP117" s="38">
        <v>0</v>
      </c>
      <c r="IQ117" s="38">
        <v>0</v>
      </c>
      <c r="IR117" s="38">
        <v>0</v>
      </c>
      <c r="IS117" s="38">
        <v>0</v>
      </c>
      <c r="IT117" s="38">
        <v>0</v>
      </c>
      <c r="IU117" s="38">
        <v>0</v>
      </c>
      <c r="IV117" s="38">
        <v>0</v>
      </c>
      <c r="IW117" s="38">
        <v>0</v>
      </c>
      <c r="IX117" s="38">
        <v>0</v>
      </c>
      <c r="IY117" s="38">
        <v>0</v>
      </c>
      <c r="IZ117" s="38">
        <v>0</v>
      </c>
      <c r="JA117" s="38">
        <v>0</v>
      </c>
    </row>
    <row r="118" spans="1:261" x14ac:dyDescent="0.2">
      <c r="A118" s="38">
        <v>220819</v>
      </c>
      <c r="B118" s="38">
        <v>27549</v>
      </c>
      <c r="C118" s="38">
        <v>35</v>
      </c>
      <c r="D118" s="38">
        <v>2020</v>
      </c>
      <c r="E118" s="38">
        <v>5393</v>
      </c>
      <c r="F118" s="38">
        <v>0</v>
      </c>
      <c r="G118" s="38">
        <v>1606.915</v>
      </c>
      <c r="H118" s="38">
        <v>1557.65</v>
      </c>
      <c r="I118" s="38">
        <v>1557.65</v>
      </c>
      <c r="J118" s="38">
        <v>1606.915</v>
      </c>
      <c r="K118" s="38">
        <v>0</v>
      </c>
      <c r="L118" s="38">
        <v>6544</v>
      </c>
      <c r="M118" s="38">
        <v>0</v>
      </c>
      <c r="N118" s="38">
        <v>0</v>
      </c>
      <c r="P118" s="38">
        <v>1326.5719999999999</v>
      </c>
      <c r="Q118" s="38">
        <v>0</v>
      </c>
      <c r="R118" s="38">
        <v>343857</v>
      </c>
      <c r="S118" s="38">
        <v>259.20699999999999</v>
      </c>
      <c r="U118" s="38">
        <v>222889</v>
      </c>
      <c r="V118" s="38">
        <v>80.844999999999999</v>
      </c>
      <c r="W118" s="38">
        <v>52905</v>
      </c>
      <c r="X118" s="38">
        <v>52905</v>
      </c>
      <c r="Z118" s="38">
        <v>0</v>
      </c>
      <c r="AA118" s="38">
        <v>1</v>
      </c>
      <c r="AB118" s="38">
        <v>1</v>
      </c>
      <c r="AC118" s="38">
        <v>0</v>
      </c>
      <c r="AD118" s="38" t="s">
        <v>303</v>
      </c>
      <c r="AE118" s="38">
        <v>0</v>
      </c>
      <c r="AH118" s="38">
        <v>0</v>
      </c>
      <c r="AI118" s="38">
        <v>0</v>
      </c>
      <c r="AJ118" s="38">
        <v>5105</v>
      </c>
      <c r="AK118" s="38">
        <v>1</v>
      </c>
      <c r="AL118" s="38" t="s">
        <v>361</v>
      </c>
      <c r="AM118" s="38">
        <v>0</v>
      </c>
      <c r="AN118" s="38">
        <v>0</v>
      </c>
      <c r="AO118" s="38">
        <v>0</v>
      </c>
      <c r="AP118" s="38">
        <v>0</v>
      </c>
      <c r="AQ118" s="38">
        <v>0</v>
      </c>
      <c r="AR118" s="38">
        <v>0</v>
      </c>
      <c r="AS118" s="38">
        <v>0</v>
      </c>
      <c r="AT118" s="38">
        <v>0</v>
      </c>
      <c r="AU118" s="38">
        <v>0</v>
      </c>
      <c r="AV118" s="38">
        <v>0</v>
      </c>
      <c r="AW118" s="38">
        <v>14297506</v>
      </c>
      <c r="AX118" s="38">
        <v>13865556</v>
      </c>
      <c r="AY118" s="38">
        <v>10862909</v>
      </c>
      <c r="AZ118" s="38">
        <v>461267</v>
      </c>
      <c r="BA118" s="38">
        <v>0</v>
      </c>
      <c r="BB118" s="38">
        <v>63093</v>
      </c>
      <c r="BC118" s="38">
        <v>63093</v>
      </c>
      <c r="BD118" s="38">
        <v>80.344999999999999</v>
      </c>
      <c r="BE118" s="38">
        <v>0</v>
      </c>
      <c r="BF118" s="38">
        <v>11708978</v>
      </c>
      <c r="BG118" s="38">
        <v>0</v>
      </c>
      <c r="BH118" s="38">
        <v>192.96</v>
      </c>
      <c r="BI118" s="38">
        <v>53064</v>
      </c>
      <c r="BJ118" s="38">
        <v>12</v>
      </c>
      <c r="BK118" s="38">
        <v>0</v>
      </c>
      <c r="BL118" s="38">
        <v>0</v>
      </c>
      <c r="BM118" s="38">
        <v>0</v>
      </c>
      <c r="BN118" s="38">
        <v>0</v>
      </c>
      <c r="BO118" s="38">
        <v>0</v>
      </c>
      <c r="BP118" s="38">
        <v>0</v>
      </c>
      <c r="BQ118" s="38">
        <v>5393</v>
      </c>
      <c r="BR118" s="38">
        <v>1</v>
      </c>
      <c r="BS118" s="38">
        <v>0</v>
      </c>
      <c r="BT118" s="38">
        <v>0</v>
      </c>
      <c r="BU118" s="38">
        <v>0</v>
      </c>
      <c r="BV118" s="38">
        <v>0</v>
      </c>
      <c r="BW118" s="38">
        <v>0</v>
      </c>
      <c r="BX118" s="38">
        <v>0</v>
      </c>
      <c r="BY118" s="38">
        <v>0</v>
      </c>
      <c r="BZ118" s="38">
        <v>0</v>
      </c>
      <c r="CA118" s="38">
        <v>168.33099999999999</v>
      </c>
      <c r="CB118" s="38">
        <v>64346</v>
      </c>
      <c r="CC118" s="38">
        <v>0</v>
      </c>
      <c r="CD118" s="38">
        <v>0</v>
      </c>
      <c r="CE118" s="38">
        <v>0</v>
      </c>
      <c r="CF118" s="38">
        <v>0</v>
      </c>
      <c r="CG118" s="38">
        <v>0</v>
      </c>
      <c r="CH118" s="38">
        <v>314540</v>
      </c>
      <c r="CI118" s="38">
        <v>0</v>
      </c>
      <c r="CJ118" s="38">
        <v>5</v>
      </c>
      <c r="CK118" s="38">
        <v>0</v>
      </c>
      <c r="CL118" s="38">
        <v>0</v>
      </c>
      <c r="CN118" s="38">
        <v>0</v>
      </c>
      <c r="CO118" s="38">
        <v>1</v>
      </c>
      <c r="CP118" s="38">
        <v>0</v>
      </c>
      <c r="CQ118" s="38">
        <v>0</v>
      </c>
      <c r="CR118" s="38">
        <v>1324.8389999999999</v>
      </c>
      <c r="CS118" s="38">
        <v>0</v>
      </c>
      <c r="CT118" s="38">
        <v>0</v>
      </c>
      <c r="CU118" s="38">
        <v>0</v>
      </c>
      <c r="CV118" s="38">
        <v>0</v>
      </c>
      <c r="CW118" s="38">
        <v>0</v>
      </c>
      <c r="CX118" s="38">
        <v>0</v>
      </c>
      <c r="CY118" s="38">
        <v>0</v>
      </c>
      <c r="CZ118" s="38">
        <v>0</v>
      </c>
      <c r="DA118" s="38">
        <v>1</v>
      </c>
      <c r="DB118" s="38">
        <v>10193262</v>
      </c>
      <c r="DC118" s="38">
        <v>0</v>
      </c>
      <c r="DD118" s="38">
        <v>0</v>
      </c>
      <c r="DE118" s="38">
        <v>564747</v>
      </c>
      <c r="DF118" s="38">
        <v>564747</v>
      </c>
      <c r="DG118" s="38">
        <v>431.5</v>
      </c>
      <c r="DH118" s="38">
        <v>0</v>
      </c>
      <c r="DI118" s="38">
        <v>0</v>
      </c>
      <c r="DK118" s="38">
        <v>5393</v>
      </c>
      <c r="DL118" s="38">
        <v>0</v>
      </c>
      <c r="DM118" s="38">
        <v>1019828</v>
      </c>
      <c r="DN118" s="38">
        <v>0</v>
      </c>
      <c r="DO118" s="38">
        <v>0</v>
      </c>
      <c r="DP118" s="38">
        <v>0</v>
      </c>
      <c r="DQ118" s="38">
        <v>0</v>
      </c>
      <c r="DR118" s="38">
        <v>0</v>
      </c>
      <c r="DS118" s="38">
        <v>0</v>
      </c>
      <c r="DT118" s="38">
        <v>0</v>
      </c>
      <c r="DU118" s="38">
        <v>0</v>
      </c>
      <c r="DV118" s="38">
        <v>0</v>
      </c>
      <c r="DW118" s="38">
        <v>0</v>
      </c>
      <c r="DX118" s="38">
        <v>0</v>
      </c>
      <c r="DY118" s="38">
        <v>0</v>
      </c>
      <c r="DZ118" s="38">
        <v>0</v>
      </c>
      <c r="EA118" s="38">
        <v>7.0000000000000001E-3</v>
      </c>
      <c r="EB118" s="38">
        <v>0</v>
      </c>
      <c r="EC118" s="38">
        <v>43.557000000000002</v>
      </c>
      <c r="ED118" s="38">
        <v>313541</v>
      </c>
      <c r="EE118" s="38">
        <v>0</v>
      </c>
      <c r="EF118" s="38">
        <v>0</v>
      </c>
      <c r="EG118" s="38">
        <v>0</v>
      </c>
      <c r="EH118" s="38">
        <v>706287</v>
      </c>
      <c r="EI118" s="38">
        <v>0</v>
      </c>
      <c r="EJ118" s="38">
        <v>0</v>
      </c>
      <c r="EK118" s="38">
        <v>29.847999999999999</v>
      </c>
      <c r="EL118" s="38">
        <v>0</v>
      </c>
      <c r="EM118" s="38">
        <v>0.62</v>
      </c>
      <c r="EN118" s="38">
        <v>3.298</v>
      </c>
      <c r="EO118" s="38">
        <v>0</v>
      </c>
      <c r="EP118" s="38">
        <v>0</v>
      </c>
      <c r="EQ118" s="38">
        <v>33.773000000000003</v>
      </c>
      <c r="ER118" s="38">
        <v>0</v>
      </c>
      <c r="ES118" s="38">
        <v>107.929</v>
      </c>
      <c r="ET118" s="38">
        <v>0</v>
      </c>
      <c r="EU118" s="38">
        <v>461267</v>
      </c>
      <c r="EV118" s="38">
        <v>0</v>
      </c>
      <c r="EW118" s="38">
        <v>0</v>
      </c>
      <c r="EX118" s="38">
        <v>0</v>
      </c>
      <c r="EZ118" s="38">
        <v>11686841</v>
      </c>
      <c r="FA118" s="38">
        <v>0</v>
      </c>
      <c r="FB118" s="38">
        <v>12148108</v>
      </c>
      <c r="FC118" s="38">
        <v>0.97325799999999996</v>
      </c>
      <c r="FD118" s="38">
        <v>0</v>
      </c>
      <c r="FE118" s="38">
        <v>1773534</v>
      </c>
      <c r="FF118" s="38">
        <v>405181</v>
      </c>
      <c r="FG118" s="38">
        <v>6.0937999999999999E-2</v>
      </c>
      <c r="FH118" s="38">
        <v>5.5286000000000002E-2</v>
      </c>
      <c r="FI118" s="38">
        <v>0</v>
      </c>
      <c r="FJ118" s="38">
        <v>0</v>
      </c>
      <c r="FK118" s="38">
        <v>2293.8249999999998</v>
      </c>
      <c r="FL118" s="38">
        <v>14641363</v>
      </c>
      <c r="FM118" s="38">
        <v>0</v>
      </c>
      <c r="FN118" s="38">
        <v>0</v>
      </c>
      <c r="FO118" s="38">
        <v>0</v>
      </c>
      <c r="FP118" s="38">
        <v>0</v>
      </c>
      <c r="FQ118" s="38">
        <v>0</v>
      </c>
      <c r="FR118" s="38">
        <v>0</v>
      </c>
      <c r="FS118" s="38">
        <v>0</v>
      </c>
      <c r="FT118" s="38">
        <v>0</v>
      </c>
      <c r="FU118" s="38">
        <v>0</v>
      </c>
      <c r="FV118" s="38">
        <v>0</v>
      </c>
      <c r="FW118" s="38">
        <v>0</v>
      </c>
      <c r="FX118" s="38">
        <v>0</v>
      </c>
      <c r="FY118" s="38">
        <v>0</v>
      </c>
      <c r="FZ118" s="38">
        <v>0</v>
      </c>
      <c r="GA118" s="38">
        <v>0</v>
      </c>
      <c r="GB118" s="38">
        <v>136863</v>
      </c>
      <c r="GC118" s="38">
        <v>136863</v>
      </c>
      <c r="GD118" s="38">
        <v>15.492000000000001</v>
      </c>
      <c r="GF118" s="38">
        <v>0</v>
      </c>
      <c r="GG118" s="38">
        <v>0</v>
      </c>
      <c r="GH118" s="38">
        <v>0</v>
      </c>
      <c r="GI118" s="38">
        <v>0</v>
      </c>
      <c r="GJ118" s="38">
        <v>0</v>
      </c>
      <c r="GK118" s="38">
        <v>0</v>
      </c>
      <c r="GL118" s="38">
        <v>0</v>
      </c>
      <c r="GM118" s="38">
        <v>0</v>
      </c>
      <c r="GN118" s="38">
        <v>0</v>
      </c>
      <c r="GO118" s="38">
        <v>0</v>
      </c>
      <c r="GP118" s="38">
        <v>14326823</v>
      </c>
      <c r="GQ118" s="38">
        <v>14326823</v>
      </c>
      <c r="GR118" s="38">
        <v>0</v>
      </c>
      <c r="GS118" s="38">
        <v>0</v>
      </c>
      <c r="GT118" s="38">
        <v>0</v>
      </c>
      <c r="HB118" s="38">
        <v>261892303</v>
      </c>
      <c r="HC118" s="38">
        <v>5.0736000000000003E-2</v>
      </c>
      <c r="HD118" s="38">
        <v>314540</v>
      </c>
      <c r="HE118" s="38">
        <v>0</v>
      </c>
      <c r="HF118" s="38">
        <v>0</v>
      </c>
      <c r="HG118" s="38">
        <v>0</v>
      </c>
      <c r="HH118" s="38">
        <v>0</v>
      </c>
      <c r="HI118" s="38">
        <v>0</v>
      </c>
      <c r="HJ118" s="38">
        <v>0</v>
      </c>
      <c r="HK118" s="38">
        <v>0</v>
      </c>
      <c r="HL118" s="38">
        <v>0</v>
      </c>
      <c r="HM118" s="38">
        <v>0</v>
      </c>
      <c r="HN118" s="38">
        <v>0</v>
      </c>
      <c r="HO118" s="38">
        <v>0</v>
      </c>
      <c r="HP118" s="38">
        <v>0</v>
      </c>
      <c r="HQ118" s="38">
        <v>0</v>
      </c>
      <c r="HR118" s="38">
        <v>0</v>
      </c>
      <c r="HS118" s="38">
        <v>0</v>
      </c>
      <c r="HT118" s="38">
        <v>0</v>
      </c>
      <c r="HU118" s="38">
        <v>0</v>
      </c>
      <c r="HV118" s="38">
        <v>0</v>
      </c>
      <c r="HW118" s="38">
        <v>0</v>
      </c>
      <c r="HX118" s="38">
        <v>0</v>
      </c>
      <c r="HY118" s="38">
        <v>0</v>
      </c>
      <c r="HZ118" s="38">
        <v>0</v>
      </c>
      <c r="IA118" s="38">
        <v>0</v>
      </c>
      <c r="IB118" s="38">
        <v>0</v>
      </c>
      <c r="IC118" s="38">
        <v>0</v>
      </c>
      <c r="ID118" s="38">
        <v>0</v>
      </c>
      <c r="IE118" s="38">
        <v>0</v>
      </c>
      <c r="IF118" s="38">
        <v>0</v>
      </c>
      <c r="IG118" s="38">
        <v>0</v>
      </c>
      <c r="IH118" s="38">
        <v>130</v>
      </c>
      <c r="II118" s="38">
        <v>0</v>
      </c>
      <c r="IJ118" s="38">
        <v>0</v>
      </c>
      <c r="IK118" s="38">
        <v>0</v>
      </c>
      <c r="IL118" s="38">
        <v>0</v>
      </c>
      <c r="IM118" s="38">
        <v>0</v>
      </c>
      <c r="IN118" s="38">
        <v>0</v>
      </c>
      <c r="IO118" s="38">
        <v>0</v>
      </c>
      <c r="IP118" s="38">
        <v>0</v>
      </c>
      <c r="IQ118" s="38">
        <v>0</v>
      </c>
      <c r="IR118" s="38">
        <v>0</v>
      </c>
      <c r="IS118" s="38">
        <v>0</v>
      </c>
      <c r="IT118" s="38">
        <v>0</v>
      </c>
      <c r="IU118" s="38">
        <v>0</v>
      </c>
      <c r="IV118" s="38">
        <v>0</v>
      </c>
      <c r="IW118" s="38">
        <v>0</v>
      </c>
      <c r="IX118" s="38">
        <v>0</v>
      </c>
      <c r="IY118" s="38">
        <v>0</v>
      </c>
      <c r="IZ118" s="38">
        <v>0</v>
      </c>
      <c r="JA118" s="38">
        <v>0</v>
      </c>
    </row>
    <row r="119" spans="1:261" x14ac:dyDescent="0.2">
      <c r="A119" s="38">
        <v>227819</v>
      </c>
      <c r="B119" s="38">
        <v>27549</v>
      </c>
      <c r="C119" s="38">
        <v>35</v>
      </c>
      <c r="D119" s="38">
        <v>2020</v>
      </c>
      <c r="E119" s="38">
        <v>5393</v>
      </c>
      <c r="F119" s="38">
        <v>0</v>
      </c>
      <c r="G119" s="38">
        <v>260.952</v>
      </c>
      <c r="H119" s="38">
        <v>247.63499999999999</v>
      </c>
      <c r="I119" s="38">
        <v>247.63499999999999</v>
      </c>
      <c r="J119" s="38">
        <v>260.952</v>
      </c>
      <c r="K119" s="38">
        <v>0</v>
      </c>
      <c r="L119" s="38">
        <v>6544</v>
      </c>
      <c r="M119" s="38">
        <v>0</v>
      </c>
      <c r="N119" s="38">
        <v>0</v>
      </c>
      <c r="P119" s="38">
        <v>260.815</v>
      </c>
      <c r="Q119" s="38">
        <v>0</v>
      </c>
      <c r="R119" s="38">
        <v>67605</v>
      </c>
      <c r="S119" s="38">
        <v>259.20699999999999</v>
      </c>
      <c r="U119" s="38">
        <v>43820</v>
      </c>
      <c r="V119" s="38">
        <v>42.26</v>
      </c>
      <c r="W119" s="38">
        <v>27655</v>
      </c>
      <c r="X119" s="38">
        <v>27655</v>
      </c>
      <c r="Z119" s="38">
        <v>0</v>
      </c>
      <c r="AA119" s="38">
        <v>1</v>
      </c>
      <c r="AB119" s="38">
        <v>1</v>
      </c>
      <c r="AC119" s="38">
        <v>0</v>
      </c>
      <c r="AD119" s="38" t="s">
        <v>303</v>
      </c>
      <c r="AE119" s="38">
        <v>0</v>
      </c>
      <c r="AH119" s="38">
        <v>0</v>
      </c>
      <c r="AI119" s="38">
        <v>0</v>
      </c>
      <c r="AJ119" s="38">
        <v>5105</v>
      </c>
      <c r="AK119" s="38">
        <v>1</v>
      </c>
      <c r="AL119" s="38" t="s">
        <v>86</v>
      </c>
      <c r="AM119" s="38">
        <v>0</v>
      </c>
      <c r="AN119" s="38">
        <v>0</v>
      </c>
      <c r="AO119" s="38">
        <v>0</v>
      </c>
      <c r="AP119" s="38">
        <v>0</v>
      </c>
      <c r="AQ119" s="38">
        <v>0</v>
      </c>
      <c r="AR119" s="38">
        <v>0</v>
      </c>
      <c r="AS119" s="38">
        <v>0</v>
      </c>
      <c r="AT119" s="38">
        <v>0</v>
      </c>
      <c r="AU119" s="38">
        <v>0</v>
      </c>
      <c r="AV119" s="38">
        <v>0</v>
      </c>
      <c r="AW119" s="38">
        <v>2575508</v>
      </c>
      <c r="AX119" s="38">
        <v>2524429</v>
      </c>
      <c r="AY119" s="38">
        <v>1805186</v>
      </c>
      <c r="AZ119" s="38">
        <v>67605</v>
      </c>
      <c r="BA119" s="38">
        <v>0</v>
      </c>
      <c r="BB119" s="38">
        <v>9110</v>
      </c>
      <c r="BC119" s="38">
        <v>9110</v>
      </c>
      <c r="BD119" s="38">
        <v>11.601000000000001</v>
      </c>
      <c r="BE119" s="38">
        <v>0</v>
      </c>
      <c r="BF119" s="38">
        <v>2127693</v>
      </c>
      <c r="BG119" s="38">
        <v>0</v>
      </c>
      <c r="BH119" s="38">
        <v>0</v>
      </c>
      <c r="BI119" s="38">
        <v>0</v>
      </c>
      <c r="BJ119" s="38">
        <v>12</v>
      </c>
      <c r="BK119" s="38">
        <v>0</v>
      </c>
      <c r="BL119" s="38">
        <v>0</v>
      </c>
      <c r="BM119" s="38">
        <v>0</v>
      </c>
      <c r="BN119" s="38">
        <v>0</v>
      </c>
      <c r="BO119" s="38">
        <v>0</v>
      </c>
      <c r="BP119" s="38">
        <v>0</v>
      </c>
      <c r="BQ119" s="38">
        <v>5393</v>
      </c>
      <c r="BR119" s="38">
        <v>1</v>
      </c>
      <c r="BS119" s="38">
        <v>0</v>
      </c>
      <c r="BT119" s="38">
        <v>0</v>
      </c>
      <c r="BU119" s="38">
        <v>0</v>
      </c>
      <c r="BV119" s="38">
        <v>0</v>
      </c>
      <c r="BW119" s="38">
        <v>0</v>
      </c>
      <c r="BX119" s="38">
        <v>0</v>
      </c>
      <c r="BY119" s="38">
        <v>0</v>
      </c>
      <c r="BZ119" s="38">
        <v>0</v>
      </c>
      <c r="CA119" s="38">
        <v>0</v>
      </c>
      <c r="CB119" s="38">
        <v>0</v>
      </c>
      <c r="CC119" s="38">
        <v>0</v>
      </c>
      <c r="CD119" s="38">
        <v>0</v>
      </c>
      <c r="CE119" s="38">
        <v>0</v>
      </c>
      <c r="CF119" s="38">
        <v>0</v>
      </c>
      <c r="CG119" s="38">
        <v>0</v>
      </c>
      <c r="CH119" s="38">
        <v>51079</v>
      </c>
      <c r="CI119" s="38">
        <v>0</v>
      </c>
      <c r="CJ119" s="38">
        <v>4</v>
      </c>
      <c r="CK119" s="38">
        <v>0</v>
      </c>
      <c r="CL119" s="38">
        <v>0</v>
      </c>
      <c r="CN119" s="38">
        <v>0</v>
      </c>
      <c r="CO119" s="38">
        <v>1</v>
      </c>
      <c r="CP119" s="38">
        <v>0</v>
      </c>
      <c r="CQ119" s="38">
        <v>0</v>
      </c>
      <c r="CR119" s="38">
        <v>261.57600000000002</v>
      </c>
      <c r="CS119" s="38">
        <v>0</v>
      </c>
      <c r="CT119" s="38">
        <v>0</v>
      </c>
      <c r="CU119" s="38">
        <v>0</v>
      </c>
      <c r="CV119" s="38">
        <v>0</v>
      </c>
      <c r="CW119" s="38">
        <v>0</v>
      </c>
      <c r="CX119" s="38">
        <v>0</v>
      </c>
      <c r="CY119" s="38">
        <v>0</v>
      </c>
      <c r="CZ119" s="38">
        <v>0</v>
      </c>
      <c r="DA119" s="38">
        <v>1</v>
      </c>
      <c r="DB119" s="38">
        <v>1620523</v>
      </c>
      <c r="DC119" s="38">
        <v>0</v>
      </c>
      <c r="DD119" s="38">
        <v>0</v>
      </c>
      <c r="DE119" s="38">
        <v>231658</v>
      </c>
      <c r="DF119" s="38">
        <v>231658</v>
      </c>
      <c r="DG119" s="38">
        <v>177</v>
      </c>
      <c r="DH119" s="38">
        <v>0</v>
      </c>
      <c r="DI119" s="38">
        <v>0</v>
      </c>
      <c r="DK119" s="38">
        <v>5393</v>
      </c>
      <c r="DL119" s="38">
        <v>0</v>
      </c>
      <c r="DM119" s="38">
        <v>297208</v>
      </c>
      <c r="DN119" s="38">
        <v>0</v>
      </c>
      <c r="DO119" s="38">
        <v>0</v>
      </c>
      <c r="DP119" s="38">
        <v>0</v>
      </c>
      <c r="DQ119" s="38">
        <v>0</v>
      </c>
      <c r="DR119" s="38">
        <v>0</v>
      </c>
      <c r="DS119" s="38">
        <v>0</v>
      </c>
      <c r="DT119" s="38">
        <v>0</v>
      </c>
      <c r="DU119" s="38">
        <v>0</v>
      </c>
      <c r="DV119" s="38">
        <v>0</v>
      </c>
      <c r="DW119" s="38">
        <v>0</v>
      </c>
      <c r="DX119" s="38">
        <v>0</v>
      </c>
      <c r="DY119" s="38">
        <v>0</v>
      </c>
      <c r="DZ119" s="38">
        <v>0</v>
      </c>
      <c r="EA119" s="38">
        <v>0</v>
      </c>
      <c r="EB119" s="38">
        <v>0</v>
      </c>
      <c r="EC119" s="38">
        <v>2.82</v>
      </c>
      <c r="ED119" s="38">
        <v>20299</v>
      </c>
      <c r="EE119" s="38">
        <v>0</v>
      </c>
      <c r="EF119" s="38">
        <v>0</v>
      </c>
      <c r="EG119" s="38">
        <v>0</v>
      </c>
      <c r="EH119" s="38">
        <v>276909</v>
      </c>
      <c r="EI119" s="38">
        <v>0</v>
      </c>
      <c r="EJ119" s="38">
        <v>0</v>
      </c>
      <c r="EK119" s="38">
        <v>12.135</v>
      </c>
      <c r="EL119" s="38">
        <v>0</v>
      </c>
      <c r="EM119" s="38">
        <v>0</v>
      </c>
      <c r="EN119" s="38">
        <v>1.1819999999999999</v>
      </c>
      <c r="EO119" s="38">
        <v>0</v>
      </c>
      <c r="EP119" s="38">
        <v>0</v>
      </c>
      <c r="EQ119" s="38">
        <v>13.317</v>
      </c>
      <c r="ER119" s="38">
        <v>0</v>
      </c>
      <c r="ES119" s="38">
        <v>42.314999999999998</v>
      </c>
      <c r="ET119" s="38">
        <v>0</v>
      </c>
      <c r="EU119" s="38">
        <v>67605</v>
      </c>
      <c r="EV119" s="38">
        <v>0</v>
      </c>
      <c r="EW119" s="38">
        <v>0</v>
      </c>
      <c r="EX119" s="38">
        <v>0</v>
      </c>
      <c r="EZ119" s="38">
        <v>2128525</v>
      </c>
      <c r="FA119" s="38">
        <v>0</v>
      </c>
      <c r="FB119" s="38">
        <v>2196130</v>
      </c>
      <c r="FC119" s="38">
        <v>0.97325799999999996</v>
      </c>
      <c r="FD119" s="38">
        <v>0</v>
      </c>
      <c r="FE119" s="38">
        <v>322277</v>
      </c>
      <c r="FF119" s="38">
        <v>73627</v>
      </c>
      <c r="FG119" s="38">
        <v>6.0937999999999999E-2</v>
      </c>
      <c r="FH119" s="38">
        <v>5.5286000000000002E-2</v>
      </c>
      <c r="FI119" s="38">
        <v>0</v>
      </c>
      <c r="FJ119" s="38">
        <v>0</v>
      </c>
      <c r="FK119" s="38">
        <v>416.822</v>
      </c>
      <c r="FL119" s="38">
        <v>2643113</v>
      </c>
      <c r="FM119" s="38">
        <v>0</v>
      </c>
      <c r="FN119" s="38">
        <v>0</v>
      </c>
      <c r="FO119" s="38">
        <v>9976</v>
      </c>
      <c r="FP119" s="38">
        <v>0</v>
      </c>
      <c r="FQ119" s="38">
        <v>9976</v>
      </c>
      <c r="FR119" s="38">
        <v>9976</v>
      </c>
      <c r="FS119" s="38">
        <v>0</v>
      </c>
      <c r="FT119" s="38">
        <v>0</v>
      </c>
      <c r="FU119" s="38">
        <v>0</v>
      </c>
      <c r="FV119" s="38">
        <v>0</v>
      </c>
      <c r="FW119" s="38">
        <v>0</v>
      </c>
      <c r="FX119" s="38">
        <v>0</v>
      </c>
      <c r="FY119" s="38">
        <v>0</v>
      </c>
      <c r="FZ119" s="38">
        <v>0</v>
      </c>
      <c r="GA119" s="38">
        <v>0</v>
      </c>
      <c r="GB119" s="38">
        <v>0</v>
      </c>
      <c r="GC119" s="38">
        <v>0</v>
      </c>
      <c r="GD119" s="38">
        <v>0</v>
      </c>
      <c r="GF119" s="38">
        <v>0</v>
      </c>
      <c r="GG119" s="38">
        <v>0</v>
      </c>
      <c r="GH119" s="38">
        <v>0</v>
      </c>
      <c r="GI119" s="38">
        <v>0</v>
      </c>
      <c r="GJ119" s="38">
        <v>0</v>
      </c>
      <c r="GK119" s="38">
        <v>5089</v>
      </c>
      <c r="GL119" s="38">
        <v>8007</v>
      </c>
      <c r="GM119" s="38">
        <v>0</v>
      </c>
      <c r="GN119" s="38">
        <v>7195</v>
      </c>
      <c r="GO119" s="38">
        <v>0</v>
      </c>
      <c r="GP119" s="38">
        <v>2592034</v>
      </c>
      <c r="GQ119" s="38">
        <v>2592034</v>
      </c>
      <c r="GR119" s="38">
        <v>0</v>
      </c>
      <c r="GS119" s="38">
        <v>0</v>
      </c>
      <c r="GT119" s="38">
        <v>0</v>
      </c>
      <c r="HB119" s="38">
        <v>261892303</v>
      </c>
      <c r="HC119" s="38">
        <v>5.0736000000000003E-2</v>
      </c>
      <c r="HD119" s="38">
        <v>51079</v>
      </c>
      <c r="HE119" s="38">
        <v>0</v>
      </c>
      <c r="HF119" s="38">
        <v>0</v>
      </c>
      <c r="HG119" s="38">
        <v>0</v>
      </c>
      <c r="HH119" s="38">
        <v>0</v>
      </c>
      <c r="HI119" s="38">
        <v>0</v>
      </c>
      <c r="HJ119" s="38">
        <v>0</v>
      </c>
      <c r="HK119" s="38">
        <v>0</v>
      </c>
      <c r="HL119" s="38">
        <v>0</v>
      </c>
      <c r="HM119" s="38">
        <v>0</v>
      </c>
      <c r="HN119" s="38">
        <v>0</v>
      </c>
      <c r="HO119" s="38">
        <v>0</v>
      </c>
      <c r="HP119" s="38">
        <v>0</v>
      </c>
      <c r="HQ119" s="38">
        <v>0</v>
      </c>
      <c r="HR119" s="38">
        <v>0</v>
      </c>
      <c r="HS119" s="38">
        <v>0</v>
      </c>
      <c r="HT119" s="38">
        <v>0</v>
      </c>
      <c r="HU119" s="38">
        <v>0</v>
      </c>
      <c r="HV119" s="38">
        <v>0</v>
      </c>
      <c r="HW119" s="38">
        <v>0</v>
      </c>
      <c r="HX119" s="38">
        <v>0</v>
      </c>
      <c r="HY119" s="38">
        <v>0</v>
      </c>
      <c r="HZ119" s="38">
        <v>0</v>
      </c>
      <c r="IA119" s="38">
        <v>0</v>
      </c>
      <c r="IB119" s="38">
        <v>0</v>
      </c>
      <c r="IC119" s="38">
        <v>0</v>
      </c>
      <c r="ID119" s="38">
        <v>0</v>
      </c>
      <c r="IE119" s="38">
        <v>0</v>
      </c>
      <c r="IF119" s="38">
        <v>0</v>
      </c>
      <c r="IG119" s="38">
        <v>0</v>
      </c>
      <c r="IH119" s="38">
        <v>127</v>
      </c>
      <c r="II119" s="38">
        <v>0</v>
      </c>
      <c r="IJ119" s="38">
        <v>0</v>
      </c>
      <c r="IK119" s="38">
        <v>0</v>
      </c>
      <c r="IL119" s="38">
        <v>0</v>
      </c>
      <c r="IM119" s="38">
        <v>0</v>
      </c>
      <c r="IN119" s="38">
        <v>0</v>
      </c>
      <c r="IO119" s="38">
        <v>0</v>
      </c>
      <c r="IP119" s="38">
        <v>0</v>
      </c>
      <c r="IQ119" s="38">
        <v>0</v>
      </c>
      <c r="IR119" s="38">
        <v>0</v>
      </c>
      <c r="IS119" s="38">
        <v>0</v>
      </c>
      <c r="IT119" s="38">
        <v>0</v>
      </c>
      <c r="IU119" s="38">
        <v>0</v>
      </c>
      <c r="IV119" s="38">
        <v>0</v>
      </c>
      <c r="IW119" s="38">
        <v>0</v>
      </c>
      <c r="IX119" s="38">
        <v>0</v>
      </c>
      <c r="IY119" s="38">
        <v>0</v>
      </c>
      <c r="IZ119" s="38">
        <v>0</v>
      </c>
      <c r="JA119" s="38">
        <v>0</v>
      </c>
    </row>
    <row r="120" spans="1:261" x14ac:dyDescent="0.2">
      <c r="A120" s="38">
        <v>227820</v>
      </c>
      <c r="B120" s="38">
        <v>27549</v>
      </c>
      <c r="C120" s="38">
        <v>35</v>
      </c>
      <c r="D120" s="38">
        <v>2020</v>
      </c>
      <c r="E120" s="38">
        <v>5393</v>
      </c>
      <c r="F120" s="38">
        <v>0</v>
      </c>
      <c r="G120" s="38">
        <v>26167.39</v>
      </c>
      <c r="H120" s="38">
        <v>25148.81</v>
      </c>
      <c r="I120" s="38">
        <v>25148.81</v>
      </c>
      <c r="J120" s="38">
        <v>26167.39</v>
      </c>
      <c r="K120" s="38">
        <v>0</v>
      </c>
      <c r="L120" s="38">
        <v>6544</v>
      </c>
      <c r="M120" s="38">
        <v>0</v>
      </c>
      <c r="N120" s="38">
        <v>0</v>
      </c>
      <c r="P120" s="38">
        <v>24774.816999999999</v>
      </c>
      <c r="Q120" s="38">
        <v>0</v>
      </c>
      <c r="R120" s="38">
        <v>6421806</v>
      </c>
      <c r="S120" s="38">
        <v>259.20699999999999</v>
      </c>
      <c r="U120" s="38">
        <v>4162649</v>
      </c>
      <c r="V120" s="38">
        <v>9428.9549999999999</v>
      </c>
      <c r="W120" s="38">
        <v>6170308</v>
      </c>
      <c r="X120" s="38">
        <v>6170308</v>
      </c>
      <c r="Z120" s="38">
        <v>0</v>
      </c>
      <c r="AA120" s="38">
        <v>1</v>
      </c>
      <c r="AB120" s="38">
        <v>1</v>
      </c>
      <c r="AC120" s="38">
        <v>0</v>
      </c>
      <c r="AD120" s="38" t="s">
        <v>303</v>
      </c>
      <c r="AE120" s="38">
        <v>0</v>
      </c>
      <c r="AH120" s="38">
        <v>0</v>
      </c>
      <c r="AI120" s="38">
        <v>0</v>
      </c>
      <c r="AJ120" s="38">
        <v>5105</v>
      </c>
      <c r="AK120" s="38">
        <v>1</v>
      </c>
      <c r="AL120" s="38" t="s">
        <v>481</v>
      </c>
      <c r="AM120" s="38">
        <v>0</v>
      </c>
      <c r="AN120" s="38">
        <v>0</v>
      </c>
      <c r="AO120" s="38">
        <v>0</v>
      </c>
      <c r="AP120" s="38">
        <v>0</v>
      </c>
      <c r="AQ120" s="38">
        <v>0</v>
      </c>
      <c r="AR120" s="38">
        <v>0</v>
      </c>
      <c r="AS120" s="38">
        <v>0</v>
      </c>
      <c r="AT120" s="38">
        <v>0</v>
      </c>
      <c r="AU120" s="38">
        <v>0</v>
      </c>
      <c r="AV120" s="38">
        <v>0</v>
      </c>
      <c r="AW120" s="38">
        <v>265866496</v>
      </c>
      <c r="AX120" s="38">
        <v>260744457</v>
      </c>
      <c r="AY120" s="38">
        <v>202710597</v>
      </c>
      <c r="AZ120" s="38">
        <v>6421806</v>
      </c>
      <c r="BA120" s="38">
        <v>0</v>
      </c>
      <c r="BB120" s="38">
        <v>0</v>
      </c>
      <c r="BC120" s="38">
        <v>0</v>
      </c>
      <c r="BD120" s="38">
        <v>0</v>
      </c>
      <c r="BE120" s="38">
        <v>0</v>
      </c>
      <c r="BF120" s="38">
        <v>218412059</v>
      </c>
      <c r="BG120" s="38">
        <v>0</v>
      </c>
      <c r="BH120" s="38">
        <v>0</v>
      </c>
      <c r="BI120" s="38">
        <v>0</v>
      </c>
      <c r="BJ120" s="38">
        <v>12</v>
      </c>
      <c r="BK120" s="38">
        <v>0</v>
      </c>
      <c r="BL120" s="38">
        <v>0</v>
      </c>
      <c r="BM120" s="38">
        <v>0</v>
      </c>
      <c r="BN120" s="38">
        <v>0</v>
      </c>
      <c r="BO120" s="38">
        <v>0</v>
      </c>
      <c r="BP120" s="38">
        <v>0</v>
      </c>
      <c r="BQ120" s="38">
        <v>5393</v>
      </c>
      <c r="BR120" s="38">
        <v>1</v>
      </c>
      <c r="BS120" s="38">
        <v>0</v>
      </c>
      <c r="BT120" s="38">
        <v>0</v>
      </c>
      <c r="BU120" s="38">
        <v>0</v>
      </c>
      <c r="BV120" s="38">
        <v>0</v>
      </c>
      <c r="BW120" s="38">
        <v>0</v>
      </c>
      <c r="BX120" s="38">
        <v>0</v>
      </c>
      <c r="BY120" s="38">
        <v>0</v>
      </c>
      <c r="BZ120" s="38">
        <v>0</v>
      </c>
      <c r="CA120" s="38">
        <v>0</v>
      </c>
      <c r="CB120" s="38">
        <v>0</v>
      </c>
      <c r="CC120" s="38">
        <v>0</v>
      </c>
      <c r="CD120" s="38">
        <v>0</v>
      </c>
      <c r="CE120" s="38">
        <v>0</v>
      </c>
      <c r="CF120" s="38">
        <v>0</v>
      </c>
      <c r="CG120" s="38">
        <v>0</v>
      </c>
      <c r="CH120" s="38">
        <v>5122039</v>
      </c>
      <c r="CI120" s="38">
        <v>0</v>
      </c>
      <c r="CJ120" s="38">
        <v>5</v>
      </c>
      <c r="CK120" s="38">
        <v>0</v>
      </c>
      <c r="CL120" s="38">
        <v>0</v>
      </c>
      <c r="CN120" s="38">
        <v>0</v>
      </c>
      <c r="CO120" s="38">
        <v>1</v>
      </c>
      <c r="CP120" s="38">
        <v>0</v>
      </c>
      <c r="CQ120" s="38">
        <v>0</v>
      </c>
      <c r="CR120" s="38">
        <v>24657.973999999998</v>
      </c>
      <c r="CS120" s="38">
        <v>0</v>
      </c>
      <c r="CT120" s="38">
        <v>0</v>
      </c>
      <c r="CU120" s="38">
        <v>0</v>
      </c>
      <c r="CV120" s="38">
        <v>0</v>
      </c>
      <c r="CW120" s="38">
        <v>0</v>
      </c>
      <c r="CX120" s="38">
        <v>0</v>
      </c>
      <c r="CY120" s="38">
        <v>0</v>
      </c>
      <c r="CZ120" s="38">
        <v>0</v>
      </c>
      <c r="DA120" s="38">
        <v>1</v>
      </c>
      <c r="DB120" s="38">
        <v>164573813</v>
      </c>
      <c r="DC120" s="38">
        <v>0</v>
      </c>
      <c r="DD120" s="38">
        <v>0</v>
      </c>
      <c r="DE120" s="38">
        <v>33457731</v>
      </c>
      <c r="DF120" s="38">
        <v>33457731</v>
      </c>
      <c r="DG120" s="38">
        <v>25563.67</v>
      </c>
      <c r="DH120" s="38">
        <v>0</v>
      </c>
      <c r="DI120" s="38">
        <v>0</v>
      </c>
      <c r="DK120" s="38">
        <v>5393</v>
      </c>
      <c r="DL120" s="38">
        <v>0</v>
      </c>
      <c r="DM120" s="38">
        <v>16224902</v>
      </c>
      <c r="DN120" s="38">
        <v>0</v>
      </c>
      <c r="DO120" s="38">
        <v>0</v>
      </c>
      <c r="DP120" s="38">
        <v>0</v>
      </c>
      <c r="DQ120" s="38">
        <v>0</v>
      </c>
      <c r="DR120" s="38">
        <v>0</v>
      </c>
      <c r="DS120" s="38">
        <v>0</v>
      </c>
      <c r="DT120" s="38">
        <v>0</v>
      </c>
      <c r="DU120" s="38">
        <v>0</v>
      </c>
      <c r="DV120" s="38">
        <v>0</v>
      </c>
      <c r="DW120" s="38">
        <v>0</v>
      </c>
      <c r="DX120" s="38">
        <v>0</v>
      </c>
      <c r="DY120" s="38">
        <v>0</v>
      </c>
      <c r="DZ120" s="38">
        <v>0</v>
      </c>
      <c r="EA120" s="38">
        <v>0.36699999999999999</v>
      </c>
      <c r="EB120" s="38">
        <v>0</v>
      </c>
      <c r="EC120" s="38">
        <v>628.42499999999995</v>
      </c>
      <c r="ED120" s="38">
        <v>4523655</v>
      </c>
      <c r="EE120" s="38">
        <v>0</v>
      </c>
      <c r="EF120" s="38">
        <v>0</v>
      </c>
      <c r="EG120" s="38">
        <v>1.4770000000000001</v>
      </c>
      <c r="EH120" s="38">
        <v>11693237</v>
      </c>
      <c r="EI120" s="38">
        <v>8010</v>
      </c>
      <c r="EJ120" s="38">
        <v>0.30599999999999999</v>
      </c>
      <c r="EK120" s="38">
        <v>445.26</v>
      </c>
      <c r="EL120" s="38">
        <v>0.49</v>
      </c>
      <c r="EM120" s="38">
        <v>77.182000000000002</v>
      </c>
      <c r="EN120" s="38">
        <v>42.743000000000002</v>
      </c>
      <c r="EO120" s="38">
        <v>0</v>
      </c>
      <c r="EP120" s="38">
        <v>0</v>
      </c>
      <c r="EQ120" s="38">
        <v>567.33500000000004</v>
      </c>
      <c r="ER120" s="38">
        <v>0</v>
      </c>
      <c r="ES120" s="38">
        <v>1786.864</v>
      </c>
      <c r="ET120" s="38">
        <v>0</v>
      </c>
      <c r="EU120" s="38">
        <v>6421806</v>
      </c>
      <c r="EV120" s="38">
        <v>0</v>
      </c>
      <c r="EW120" s="38">
        <v>0</v>
      </c>
      <c r="EX120" s="38">
        <v>0</v>
      </c>
      <c r="EZ120" s="38">
        <v>220104046</v>
      </c>
      <c r="FA120" s="38">
        <v>0</v>
      </c>
      <c r="FB120" s="38">
        <v>226525852</v>
      </c>
      <c r="FC120" s="38">
        <v>0.97325799999999996</v>
      </c>
      <c r="FD120" s="38">
        <v>0</v>
      </c>
      <c r="FE120" s="38">
        <v>33082406</v>
      </c>
      <c r="FF120" s="38">
        <v>7558005</v>
      </c>
      <c r="FG120" s="38">
        <v>6.0937999999999999E-2</v>
      </c>
      <c r="FH120" s="38">
        <v>5.5286000000000002E-2</v>
      </c>
      <c r="FI120" s="38">
        <v>0</v>
      </c>
      <c r="FJ120" s="38">
        <v>0</v>
      </c>
      <c r="FK120" s="38">
        <v>42787.595999999998</v>
      </c>
      <c r="FL120" s="38">
        <v>272288302</v>
      </c>
      <c r="FM120" s="38">
        <v>0</v>
      </c>
      <c r="FN120" s="38">
        <v>0</v>
      </c>
      <c r="FO120" s="38">
        <v>1948358</v>
      </c>
      <c r="FP120" s="38">
        <v>164261</v>
      </c>
      <c r="FQ120" s="38">
        <v>2112619</v>
      </c>
      <c r="FR120" s="38">
        <v>1948358</v>
      </c>
      <c r="FS120" s="38">
        <v>0</v>
      </c>
      <c r="FT120" s="38">
        <v>0</v>
      </c>
      <c r="FU120" s="38">
        <v>0</v>
      </c>
      <c r="FV120" s="38">
        <v>0</v>
      </c>
      <c r="FW120" s="38">
        <v>0</v>
      </c>
      <c r="FX120" s="38">
        <v>0</v>
      </c>
      <c r="FY120" s="38">
        <v>0</v>
      </c>
      <c r="FZ120" s="38">
        <v>0</v>
      </c>
      <c r="GA120" s="38">
        <v>0</v>
      </c>
      <c r="GB120" s="38">
        <v>3986479</v>
      </c>
      <c r="GC120" s="38">
        <v>3986479</v>
      </c>
      <c r="GD120" s="38">
        <v>451.245</v>
      </c>
      <c r="GF120" s="38">
        <v>0</v>
      </c>
      <c r="GG120" s="38">
        <v>0</v>
      </c>
      <c r="GH120" s="38">
        <v>0</v>
      </c>
      <c r="GI120" s="38">
        <v>0</v>
      </c>
      <c r="GJ120" s="38">
        <v>0</v>
      </c>
      <c r="GK120" s="38">
        <v>5220</v>
      </c>
      <c r="GL120" s="38">
        <v>16538</v>
      </c>
      <c r="GM120" s="38">
        <v>0</v>
      </c>
      <c r="GN120" s="38">
        <v>87195</v>
      </c>
      <c r="GO120" s="38">
        <v>0</v>
      </c>
      <c r="GP120" s="38">
        <v>267166263</v>
      </c>
      <c r="GQ120" s="38">
        <v>267166263</v>
      </c>
      <c r="GR120" s="38">
        <v>0</v>
      </c>
      <c r="GS120" s="38">
        <v>0</v>
      </c>
      <c r="GT120" s="38">
        <v>0</v>
      </c>
      <c r="HB120" s="38">
        <v>261892303</v>
      </c>
      <c r="HC120" s="38">
        <v>5.0736000000000003E-2</v>
      </c>
      <c r="HD120" s="38">
        <v>5122039</v>
      </c>
      <c r="HE120" s="38">
        <v>0</v>
      </c>
      <c r="HF120" s="38">
        <v>0</v>
      </c>
      <c r="HG120" s="38">
        <v>0</v>
      </c>
      <c r="HH120" s="38">
        <v>0</v>
      </c>
      <c r="HI120" s="38">
        <v>0</v>
      </c>
      <c r="HJ120" s="38">
        <v>0</v>
      </c>
      <c r="HK120" s="38">
        <v>0</v>
      </c>
      <c r="HL120" s="38">
        <v>0</v>
      </c>
      <c r="HM120" s="38">
        <v>0</v>
      </c>
      <c r="HN120" s="38">
        <v>0</v>
      </c>
      <c r="HO120" s="38">
        <v>0</v>
      </c>
      <c r="HP120" s="38">
        <v>0</v>
      </c>
      <c r="HQ120" s="38">
        <v>0</v>
      </c>
      <c r="HR120" s="38">
        <v>0</v>
      </c>
      <c r="HS120" s="38">
        <v>0</v>
      </c>
      <c r="HT120" s="38">
        <v>0</v>
      </c>
      <c r="HU120" s="38">
        <v>0</v>
      </c>
      <c r="HV120" s="38">
        <v>0</v>
      </c>
      <c r="HW120" s="38">
        <v>0</v>
      </c>
      <c r="HX120" s="38">
        <v>0</v>
      </c>
      <c r="HY120" s="38">
        <v>0</v>
      </c>
      <c r="HZ120" s="38">
        <v>0</v>
      </c>
      <c r="IA120" s="38">
        <v>0</v>
      </c>
      <c r="IB120" s="38">
        <v>0</v>
      </c>
      <c r="IC120" s="38">
        <v>0</v>
      </c>
      <c r="ID120" s="38">
        <v>0</v>
      </c>
      <c r="IE120" s="38">
        <v>0</v>
      </c>
      <c r="IF120" s="38">
        <v>0</v>
      </c>
      <c r="IG120" s="38">
        <v>0</v>
      </c>
      <c r="IH120" s="38">
        <v>2641</v>
      </c>
      <c r="II120" s="38">
        <v>0</v>
      </c>
      <c r="IJ120" s="38">
        <v>0</v>
      </c>
      <c r="IK120" s="38">
        <v>0</v>
      </c>
      <c r="IL120" s="38">
        <v>0</v>
      </c>
      <c r="IM120" s="38">
        <v>0</v>
      </c>
      <c r="IN120" s="38">
        <v>0</v>
      </c>
      <c r="IO120" s="38">
        <v>0</v>
      </c>
      <c r="IP120" s="38">
        <v>0</v>
      </c>
      <c r="IQ120" s="38">
        <v>0</v>
      </c>
      <c r="IR120" s="38">
        <v>0</v>
      </c>
      <c r="IS120" s="38">
        <v>0</v>
      </c>
      <c r="IT120" s="38">
        <v>0</v>
      </c>
      <c r="IU120" s="38">
        <v>0</v>
      </c>
      <c r="IV120" s="38">
        <v>0</v>
      </c>
      <c r="IW120" s="38">
        <v>0</v>
      </c>
      <c r="IX120" s="38">
        <v>0</v>
      </c>
      <c r="IY120" s="38">
        <v>0</v>
      </c>
      <c r="IZ120" s="38">
        <v>0</v>
      </c>
      <c r="JA120" s="38">
        <v>0</v>
      </c>
    </row>
    <row r="121" spans="1:261" x14ac:dyDescent="0.2">
      <c r="A121" s="38">
        <v>101821</v>
      </c>
      <c r="B121" s="38">
        <v>27549</v>
      </c>
      <c r="C121" s="38">
        <v>35</v>
      </c>
      <c r="D121" s="38">
        <v>2020</v>
      </c>
      <c r="E121" s="38">
        <v>5393</v>
      </c>
      <c r="F121" s="38">
        <v>0</v>
      </c>
      <c r="G121" s="38">
        <v>158.63200000000001</v>
      </c>
      <c r="H121" s="38">
        <v>134.97399999999999</v>
      </c>
      <c r="I121" s="38">
        <v>134.97399999999999</v>
      </c>
      <c r="J121" s="38">
        <v>158.63200000000001</v>
      </c>
      <c r="K121" s="38">
        <v>0</v>
      </c>
      <c r="L121" s="38">
        <v>6544</v>
      </c>
      <c r="M121" s="38">
        <v>0</v>
      </c>
      <c r="N121" s="38">
        <v>0</v>
      </c>
      <c r="P121" s="38">
        <v>189.92500000000001</v>
      </c>
      <c r="Q121" s="38">
        <v>0</v>
      </c>
      <c r="R121" s="38">
        <v>49230</v>
      </c>
      <c r="S121" s="38">
        <v>259.20699999999999</v>
      </c>
      <c r="U121" s="38">
        <v>31912</v>
      </c>
      <c r="V121" s="38">
        <v>0</v>
      </c>
      <c r="W121" s="38">
        <v>0</v>
      </c>
      <c r="X121" s="38">
        <v>0</v>
      </c>
      <c r="Z121" s="38">
        <v>0</v>
      </c>
      <c r="AA121" s="38">
        <v>1</v>
      </c>
      <c r="AB121" s="38">
        <v>1</v>
      </c>
      <c r="AC121" s="38">
        <v>0</v>
      </c>
      <c r="AD121" s="38" t="s">
        <v>303</v>
      </c>
      <c r="AE121" s="38">
        <v>0</v>
      </c>
      <c r="AH121" s="38">
        <v>0</v>
      </c>
      <c r="AI121" s="38">
        <v>0</v>
      </c>
      <c r="AJ121" s="38">
        <v>5105</v>
      </c>
      <c r="AK121" s="38">
        <v>1</v>
      </c>
      <c r="AL121" s="38" t="s">
        <v>10</v>
      </c>
      <c r="AM121" s="38">
        <v>0</v>
      </c>
      <c r="AN121" s="38">
        <v>0</v>
      </c>
      <c r="AO121" s="38">
        <v>0</v>
      </c>
      <c r="AP121" s="38">
        <v>0</v>
      </c>
      <c r="AQ121" s="38">
        <v>0</v>
      </c>
      <c r="AR121" s="38">
        <v>0</v>
      </c>
      <c r="AS121" s="38">
        <v>0</v>
      </c>
      <c r="AT121" s="38">
        <v>0</v>
      </c>
      <c r="AU121" s="38">
        <v>0</v>
      </c>
      <c r="AV121" s="38">
        <v>0</v>
      </c>
      <c r="AW121" s="38">
        <v>1783680</v>
      </c>
      <c r="AX121" s="38">
        <v>1709005</v>
      </c>
      <c r="AY121" s="38">
        <v>1187322</v>
      </c>
      <c r="AZ121" s="38">
        <v>92854</v>
      </c>
      <c r="BA121" s="38">
        <v>0</v>
      </c>
      <c r="BB121" s="38">
        <v>0</v>
      </c>
      <c r="BC121" s="38">
        <v>0</v>
      </c>
      <c r="BD121" s="38">
        <v>0</v>
      </c>
      <c r="BE121" s="38">
        <v>0</v>
      </c>
      <c r="BF121" s="38">
        <v>1448837</v>
      </c>
      <c r="BG121" s="38">
        <v>0</v>
      </c>
      <c r="BH121" s="38">
        <v>190</v>
      </c>
      <c r="BI121" s="38">
        <v>43624</v>
      </c>
      <c r="BJ121" s="38">
        <v>12</v>
      </c>
      <c r="BK121" s="38">
        <v>0</v>
      </c>
      <c r="BL121" s="38">
        <v>0</v>
      </c>
      <c r="BM121" s="38">
        <v>0</v>
      </c>
      <c r="BN121" s="38">
        <v>0</v>
      </c>
      <c r="BO121" s="38">
        <v>0</v>
      </c>
      <c r="BP121" s="38">
        <v>0</v>
      </c>
      <c r="BQ121" s="38">
        <v>5393</v>
      </c>
      <c r="BR121" s="38">
        <v>1</v>
      </c>
      <c r="BS121" s="38">
        <v>0</v>
      </c>
      <c r="BT121" s="38">
        <v>0</v>
      </c>
      <c r="BU121" s="38">
        <v>0</v>
      </c>
      <c r="BV121" s="38">
        <v>0</v>
      </c>
      <c r="BW121" s="38">
        <v>0</v>
      </c>
      <c r="BX121" s="38">
        <v>0</v>
      </c>
      <c r="BY121" s="38">
        <v>0</v>
      </c>
      <c r="BZ121" s="38">
        <v>0</v>
      </c>
      <c r="CA121" s="38">
        <v>0</v>
      </c>
      <c r="CB121" s="38">
        <v>0</v>
      </c>
      <c r="CC121" s="38">
        <v>0</v>
      </c>
      <c r="CD121" s="38">
        <v>0</v>
      </c>
      <c r="CE121" s="38">
        <v>0</v>
      </c>
      <c r="CF121" s="38">
        <v>0</v>
      </c>
      <c r="CG121" s="38">
        <v>0</v>
      </c>
      <c r="CH121" s="38">
        <v>31051</v>
      </c>
      <c r="CI121" s="38">
        <v>0</v>
      </c>
      <c r="CJ121" s="38">
        <v>4</v>
      </c>
      <c r="CK121" s="38">
        <v>0</v>
      </c>
      <c r="CL121" s="38">
        <v>0</v>
      </c>
      <c r="CN121" s="38">
        <v>0</v>
      </c>
      <c r="CO121" s="38">
        <v>1</v>
      </c>
      <c r="CP121" s="38">
        <v>0.245</v>
      </c>
      <c r="CQ121" s="38">
        <v>0</v>
      </c>
      <c r="CR121" s="38">
        <v>193.67500000000001</v>
      </c>
      <c r="CS121" s="38">
        <v>0</v>
      </c>
      <c r="CT121" s="38">
        <v>0</v>
      </c>
      <c r="CU121" s="38">
        <v>0</v>
      </c>
      <c r="CV121" s="38">
        <v>0</v>
      </c>
      <c r="CW121" s="38">
        <v>0</v>
      </c>
      <c r="CX121" s="38">
        <v>0</v>
      </c>
      <c r="CY121" s="38">
        <v>0</v>
      </c>
      <c r="CZ121" s="38">
        <v>0</v>
      </c>
      <c r="DA121" s="38">
        <v>1</v>
      </c>
      <c r="DB121" s="38">
        <v>883270</v>
      </c>
      <c r="DC121" s="38">
        <v>0</v>
      </c>
      <c r="DD121" s="38">
        <v>0</v>
      </c>
      <c r="DE121" s="38">
        <v>267650</v>
      </c>
      <c r="DF121" s="38">
        <v>271514</v>
      </c>
      <c r="DG121" s="38">
        <v>204.5</v>
      </c>
      <c r="DH121" s="38">
        <v>0</v>
      </c>
      <c r="DI121" s="38">
        <v>3864</v>
      </c>
      <c r="DK121" s="38">
        <v>5393</v>
      </c>
      <c r="DL121" s="38">
        <v>0</v>
      </c>
      <c r="DM121" s="38">
        <v>188801</v>
      </c>
      <c r="DN121" s="38">
        <v>0</v>
      </c>
      <c r="DO121" s="38">
        <v>0</v>
      </c>
      <c r="DP121" s="38">
        <v>0</v>
      </c>
      <c r="DQ121" s="38">
        <v>0</v>
      </c>
      <c r="DR121" s="38">
        <v>0</v>
      </c>
      <c r="DS121" s="38">
        <v>0</v>
      </c>
      <c r="DT121" s="38">
        <v>0</v>
      </c>
      <c r="DU121" s="38">
        <v>0</v>
      </c>
      <c r="DV121" s="38">
        <v>0</v>
      </c>
      <c r="DW121" s="38">
        <v>0</v>
      </c>
      <c r="DX121" s="38">
        <v>0</v>
      </c>
      <c r="DY121" s="38">
        <v>0</v>
      </c>
      <c r="DZ121" s="38">
        <v>0</v>
      </c>
      <c r="EA121" s="38">
        <v>0</v>
      </c>
      <c r="EB121" s="38">
        <v>0</v>
      </c>
      <c r="EC121" s="38">
        <v>6.37</v>
      </c>
      <c r="ED121" s="38">
        <v>45854</v>
      </c>
      <c r="EE121" s="38">
        <v>0</v>
      </c>
      <c r="EF121" s="38">
        <v>0</v>
      </c>
      <c r="EG121" s="38">
        <v>0</v>
      </c>
      <c r="EH121" s="38">
        <v>142947</v>
      </c>
      <c r="EI121" s="38">
        <v>0</v>
      </c>
      <c r="EJ121" s="38">
        <v>0</v>
      </c>
      <c r="EK121" s="38">
        <v>7.173</v>
      </c>
      <c r="EL121" s="38">
        <v>0</v>
      </c>
      <c r="EM121" s="38">
        <v>0</v>
      </c>
      <c r="EN121" s="38">
        <v>6.5000000000000002E-2</v>
      </c>
      <c r="EO121" s="38">
        <v>0</v>
      </c>
      <c r="EP121" s="38">
        <v>0</v>
      </c>
      <c r="EQ121" s="38">
        <v>7.2380000000000004</v>
      </c>
      <c r="ER121" s="38">
        <v>0</v>
      </c>
      <c r="ES121" s="38">
        <v>21.844000000000001</v>
      </c>
      <c r="ET121" s="38">
        <v>0</v>
      </c>
      <c r="EU121" s="38">
        <v>92854</v>
      </c>
      <c r="EV121" s="38">
        <v>0</v>
      </c>
      <c r="EW121" s="38">
        <v>0</v>
      </c>
      <c r="EX121" s="38">
        <v>0</v>
      </c>
      <c r="EZ121" s="38">
        <v>1439416</v>
      </c>
      <c r="FA121" s="38">
        <v>0</v>
      </c>
      <c r="FB121" s="38">
        <v>1532270</v>
      </c>
      <c r="FC121" s="38">
        <v>0.97325799999999996</v>
      </c>
      <c r="FD121" s="38">
        <v>0</v>
      </c>
      <c r="FE121" s="38">
        <v>219453</v>
      </c>
      <c r="FF121" s="38">
        <v>50136</v>
      </c>
      <c r="FG121" s="38">
        <v>6.0937999999999999E-2</v>
      </c>
      <c r="FH121" s="38">
        <v>5.5286000000000002E-2</v>
      </c>
      <c r="FI121" s="38">
        <v>0</v>
      </c>
      <c r="FJ121" s="38">
        <v>0</v>
      </c>
      <c r="FK121" s="38">
        <v>283.83199999999999</v>
      </c>
      <c r="FL121" s="38">
        <v>1832910</v>
      </c>
      <c r="FM121" s="38">
        <v>0</v>
      </c>
      <c r="FN121" s="38">
        <v>0</v>
      </c>
      <c r="FO121" s="38">
        <v>0</v>
      </c>
      <c r="FP121" s="38">
        <v>0</v>
      </c>
      <c r="FQ121" s="38">
        <v>0</v>
      </c>
      <c r="FR121" s="38">
        <v>0</v>
      </c>
      <c r="FS121" s="38">
        <v>0</v>
      </c>
      <c r="FT121" s="38">
        <v>0</v>
      </c>
      <c r="FU121" s="38">
        <v>0</v>
      </c>
      <c r="FV121" s="38">
        <v>0</v>
      </c>
      <c r="FW121" s="38">
        <v>0</v>
      </c>
      <c r="FX121" s="38">
        <v>0</v>
      </c>
      <c r="FY121" s="38">
        <v>0</v>
      </c>
      <c r="FZ121" s="38">
        <v>0</v>
      </c>
      <c r="GA121" s="38">
        <v>0</v>
      </c>
      <c r="GB121" s="38">
        <v>145061</v>
      </c>
      <c r="GC121" s="38">
        <v>145061</v>
      </c>
      <c r="GD121" s="38">
        <v>16.420000000000002</v>
      </c>
      <c r="GF121" s="38">
        <v>0</v>
      </c>
      <c r="GG121" s="38">
        <v>0</v>
      </c>
      <c r="GH121" s="38">
        <v>0</v>
      </c>
      <c r="GI121" s="38">
        <v>0</v>
      </c>
      <c r="GJ121" s="38">
        <v>0</v>
      </c>
      <c r="GK121" s="38">
        <v>5208</v>
      </c>
      <c r="GL121" s="38">
        <v>7250</v>
      </c>
      <c r="GM121" s="38">
        <v>0</v>
      </c>
      <c r="GN121" s="38">
        <v>0</v>
      </c>
      <c r="GO121" s="38">
        <v>0</v>
      </c>
      <c r="GP121" s="38">
        <v>1801859</v>
      </c>
      <c r="GQ121" s="38">
        <v>1801859</v>
      </c>
      <c r="GR121" s="38">
        <v>0</v>
      </c>
      <c r="GS121" s="38">
        <v>0</v>
      </c>
      <c r="GT121" s="38">
        <v>0</v>
      </c>
      <c r="HB121" s="38">
        <v>261892303</v>
      </c>
      <c r="HC121" s="38">
        <v>5.0736000000000003E-2</v>
      </c>
      <c r="HD121" s="38">
        <v>31051</v>
      </c>
      <c r="HE121" s="38">
        <v>0</v>
      </c>
      <c r="HF121" s="38">
        <v>0</v>
      </c>
      <c r="HG121" s="38">
        <v>0</v>
      </c>
      <c r="HH121" s="38">
        <v>0</v>
      </c>
      <c r="HI121" s="38">
        <v>0</v>
      </c>
      <c r="HJ121" s="38">
        <v>0</v>
      </c>
      <c r="HK121" s="38">
        <v>0</v>
      </c>
      <c r="HL121" s="38">
        <v>0</v>
      </c>
      <c r="HM121" s="38">
        <v>0</v>
      </c>
      <c r="HN121" s="38">
        <v>0</v>
      </c>
      <c r="HO121" s="38">
        <v>0</v>
      </c>
      <c r="HP121" s="38">
        <v>0</v>
      </c>
      <c r="HQ121" s="38">
        <v>0</v>
      </c>
      <c r="HR121" s="38">
        <v>0</v>
      </c>
      <c r="HS121" s="38">
        <v>0</v>
      </c>
      <c r="HT121" s="38">
        <v>0</v>
      </c>
      <c r="HU121" s="38">
        <v>0</v>
      </c>
      <c r="HV121" s="38">
        <v>0</v>
      </c>
      <c r="HW121" s="38">
        <v>0</v>
      </c>
      <c r="HX121" s="38">
        <v>0</v>
      </c>
      <c r="HY121" s="38">
        <v>0</v>
      </c>
      <c r="HZ121" s="38">
        <v>0</v>
      </c>
      <c r="IA121" s="38">
        <v>0</v>
      </c>
      <c r="IB121" s="38">
        <v>0</v>
      </c>
      <c r="IC121" s="38">
        <v>0</v>
      </c>
      <c r="ID121" s="38">
        <v>0</v>
      </c>
      <c r="IE121" s="38">
        <v>0</v>
      </c>
      <c r="IF121" s="38">
        <v>0</v>
      </c>
      <c r="IG121" s="38">
        <v>0</v>
      </c>
      <c r="IH121" s="38">
        <v>0</v>
      </c>
      <c r="II121" s="38">
        <v>193.67500000000001</v>
      </c>
      <c r="IJ121" s="38">
        <v>0</v>
      </c>
      <c r="IK121" s="38">
        <v>0</v>
      </c>
      <c r="IL121" s="38">
        <v>0</v>
      </c>
      <c r="IM121" s="38">
        <v>0</v>
      </c>
      <c r="IN121" s="38">
        <v>0</v>
      </c>
      <c r="IO121" s="38">
        <v>0</v>
      </c>
      <c r="IP121" s="38">
        <v>0</v>
      </c>
      <c r="IQ121" s="38">
        <v>0</v>
      </c>
      <c r="IR121" s="38">
        <v>0</v>
      </c>
      <c r="IS121" s="38">
        <v>0</v>
      </c>
      <c r="IT121" s="38">
        <v>0</v>
      </c>
      <c r="IU121" s="38">
        <v>0</v>
      </c>
      <c r="IV121" s="38">
        <v>0</v>
      </c>
      <c r="IW121" s="38">
        <v>0</v>
      </c>
      <c r="IX121" s="38">
        <v>0</v>
      </c>
      <c r="IY121" s="38">
        <v>0</v>
      </c>
      <c r="IZ121" s="38">
        <v>0</v>
      </c>
      <c r="JA121" s="38">
        <v>0</v>
      </c>
    </row>
    <row r="122" spans="1:261" x14ac:dyDescent="0.2">
      <c r="A122" s="38">
        <v>227821</v>
      </c>
      <c r="B122" s="38">
        <v>27549</v>
      </c>
      <c r="C122" s="38">
        <v>35</v>
      </c>
      <c r="D122" s="38">
        <v>2020</v>
      </c>
      <c r="E122" s="38">
        <v>5393</v>
      </c>
      <c r="F122" s="38">
        <v>0</v>
      </c>
      <c r="G122" s="38">
        <v>430.22199999999998</v>
      </c>
      <c r="H122" s="38">
        <v>412.31299999999999</v>
      </c>
      <c r="I122" s="38">
        <v>412.31299999999999</v>
      </c>
      <c r="J122" s="38">
        <v>430.22199999999998</v>
      </c>
      <c r="K122" s="38">
        <v>0</v>
      </c>
      <c r="L122" s="38">
        <v>6544</v>
      </c>
      <c r="M122" s="38">
        <v>0</v>
      </c>
      <c r="N122" s="38">
        <v>0</v>
      </c>
      <c r="P122" s="38">
        <v>473.40800000000002</v>
      </c>
      <c r="Q122" s="38">
        <v>0</v>
      </c>
      <c r="R122" s="38">
        <v>122711</v>
      </c>
      <c r="S122" s="38">
        <v>259.20699999999999</v>
      </c>
      <c r="U122" s="38">
        <v>79542</v>
      </c>
      <c r="V122" s="38">
        <v>1.93</v>
      </c>
      <c r="W122" s="38">
        <v>1263</v>
      </c>
      <c r="X122" s="38">
        <v>1263</v>
      </c>
      <c r="Z122" s="38">
        <v>0</v>
      </c>
      <c r="AA122" s="38">
        <v>1</v>
      </c>
      <c r="AB122" s="38">
        <v>1</v>
      </c>
      <c r="AC122" s="38">
        <v>0</v>
      </c>
      <c r="AD122" s="38" t="s">
        <v>303</v>
      </c>
      <c r="AE122" s="38">
        <v>0</v>
      </c>
      <c r="AH122" s="38">
        <v>0</v>
      </c>
      <c r="AI122" s="38">
        <v>0</v>
      </c>
      <c r="AJ122" s="38">
        <v>5105</v>
      </c>
      <c r="AK122" s="38">
        <v>1</v>
      </c>
      <c r="AL122" s="38" t="s">
        <v>67</v>
      </c>
      <c r="AM122" s="38">
        <v>0</v>
      </c>
      <c r="AN122" s="38">
        <v>0</v>
      </c>
      <c r="AO122" s="38">
        <v>0</v>
      </c>
      <c r="AP122" s="38">
        <v>0</v>
      </c>
      <c r="AQ122" s="38">
        <v>0</v>
      </c>
      <c r="AR122" s="38">
        <v>0</v>
      </c>
      <c r="AS122" s="38">
        <v>0</v>
      </c>
      <c r="AT122" s="38">
        <v>0</v>
      </c>
      <c r="AU122" s="38">
        <v>0</v>
      </c>
      <c r="AV122" s="38">
        <v>0</v>
      </c>
      <c r="AW122" s="38">
        <v>3762834</v>
      </c>
      <c r="AX122" s="38">
        <v>3671039</v>
      </c>
      <c r="AY122" s="38">
        <v>2640315</v>
      </c>
      <c r="AZ122" s="38">
        <v>122711</v>
      </c>
      <c r="BA122" s="38">
        <v>8.3330000000000002</v>
      </c>
      <c r="BB122" s="38">
        <v>0</v>
      </c>
      <c r="BC122" s="38">
        <v>0</v>
      </c>
      <c r="BD122" s="38">
        <v>0</v>
      </c>
      <c r="BE122" s="38">
        <v>0</v>
      </c>
      <c r="BF122" s="38">
        <v>3126162</v>
      </c>
      <c r="BG122" s="38">
        <v>0</v>
      </c>
      <c r="BH122" s="38">
        <v>0</v>
      </c>
      <c r="BI122" s="38">
        <v>0</v>
      </c>
      <c r="BJ122" s="38">
        <v>12</v>
      </c>
      <c r="BK122" s="38">
        <v>0</v>
      </c>
      <c r="BL122" s="38">
        <v>0</v>
      </c>
      <c r="BM122" s="38">
        <v>0</v>
      </c>
      <c r="BN122" s="38">
        <v>0</v>
      </c>
      <c r="BO122" s="38">
        <v>0</v>
      </c>
      <c r="BP122" s="38">
        <v>0</v>
      </c>
      <c r="BQ122" s="38">
        <v>5393</v>
      </c>
      <c r="BR122" s="38">
        <v>1</v>
      </c>
      <c r="BS122" s="38">
        <v>0</v>
      </c>
      <c r="BT122" s="38">
        <v>0</v>
      </c>
      <c r="BU122" s="38">
        <v>0</v>
      </c>
      <c r="BV122" s="38">
        <v>0</v>
      </c>
      <c r="BW122" s="38">
        <v>0</v>
      </c>
      <c r="BX122" s="38">
        <v>0</v>
      </c>
      <c r="BY122" s="38">
        <v>0</v>
      </c>
      <c r="BZ122" s="38">
        <v>0</v>
      </c>
      <c r="CA122" s="38">
        <v>0</v>
      </c>
      <c r="CB122" s="38">
        <v>0</v>
      </c>
      <c r="CC122" s="38">
        <v>0</v>
      </c>
      <c r="CD122" s="38">
        <v>0</v>
      </c>
      <c r="CE122" s="38">
        <v>0</v>
      </c>
      <c r="CF122" s="38">
        <v>0</v>
      </c>
      <c r="CG122" s="38">
        <v>0</v>
      </c>
      <c r="CH122" s="38">
        <v>91795</v>
      </c>
      <c r="CI122" s="38">
        <v>0</v>
      </c>
      <c r="CJ122" s="38">
        <v>4</v>
      </c>
      <c r="CK122" s="38">
        <v>0</v>
      </c>
      <c r="CL122" s="38">
        <v>0</v>
      </c>
      <c r="CN122" s="38">
        <v>0</v>
      </c>
      <c r="CO122" s="38">
        <v>1</v>
      </c>
      <c r="CP122" s="38">
        <v>0</v>
      </c>
      <c r="CQ122" s="38">
        <v>13.667</v>
      </c>
      <c r="CR122" s="38">
        <v>475.51600000000002</v>
      </c>
      <c r="CS122" s="38">
        <v>0</v>
      </c>
      <c r="CT122" s="38">
        <v>0</v>
      </c>
      <c r="CU122" s="38">
        <v>0</v>
      </c>
      <c r="CV122" s="38">
        <v>0</v>
      </c>
      <c r="CW122" s="38">
        <v>0</v>
      </c>
      <c r="CX122" s="38">
        <v>0</v>
      </c>
      <c r="CY122" s="38">
        <v>0</v>
      </c>
      <c r="CZ122" s="38">
        <v>0</v>
      </c>
      <c r="DA122" s="38">
        <v>1</v>
      </c>
      <c r="DB122" s="38">
        <v>2698176</v>
      </c>
      <c r="DC122" s="38">
        <v>0</v>
      </c>
      <c r="DD122" s="38">
        <v>0</v>
      </c>
      <c r="DE122" s="38">
        <v>126077</v>
      </c>
      <c r="DF122" s="38">
        <v>126077</v>
      </c>
      <c r="DG122" s="38">
        <v>96.33</v>
      </c>
      <c r="DH122" s="38">
        <v>0</v>
      </c>
      <c r="DI122" s="38">
        <v>0</v>
      </c>
      <c r="DK122" s="38">
        <v>5393</v>
      </c>
      <c r="DL122" s="38">
        <v>0</v>
      </c>
      <c r="DM122" s="38">
        <v>386542</v>
      </c>
      <c r="DN122" s="38">
        <v>0</v>
      </c>
      <c r="DO122" s="38">
        <v>0</v>
      </c>
      <c r="DP122" s="38">
        <v>0</v>
      </c>
      <c r="DQ122" s="38">
        <v>0</v>
      </c>
      <c r="DR122" s="38">
        <v>0</v>
      </c>
      <c r="DS122" s="38">
        <v>0</v>
      </c>
      <c r="DT122" s="38">
        <v>0</v>
      </c>
      <c r="DU122" s="38">
        <v>0</v>
      </c>
      <c r="DV122" s="38">
        <v>0</v>
      </c>
      <c r="DW122" s="38">
        <v>0</v>
      </c>
      <c r="DX122" s="38">
        <v>0</v>
      </c>
      <c r="DY122" s="38">
        <v>0</v>
      </c>
      <c r="DZ122" s="38">
        <v>0</v>
      </c>
      <c r="EA122" s="38">
        <v>0</v>
      </c>
      <c r="EB122" s="38">
        <v>0</v>
      </c>
      <c r="EC122" s="38">
        <v>3.4319999999999999</v>
      </c>
      <c r="ED122" s="38">
        <v>24705</v>
      </c>
      <c r="EE122" s="38">
        <v>0</v>
      </c>
      <c r="EF122" s="38">
        <v>0</v>
      </c>
      <c r="EG122" s="38">
        <v>0</v>
      </c>
      <c r="EH122" s="38">
        <v>361837</v>
      </c>
      <c r="EI122" s="38">
        <v>0</v>
      </c>
      <c r="EJ122" s="38">
        <v>0</v>
      </c>
      <c r="EK122" s="38">
        <v>16.207999999999998</v>
      </c>
      <c r="EL122" s="38">
        <v>0</v>
      </c>
      <c r="EM122" s="38">
        <v>0.91800000000000004</v>
      </c>
      <c r="EN122" s="38">
        <v>0.78300000000000003</v>
      </c>
      <c r="EO122" s="38">
        <v>0</v>
      </c>
      <c r="EP122" s="38">
        <v>0</v>
      </c>
      <c r="EQ122" s="38">
        <v>17.908999999999999</v>
      </c>
      <c r="ER122" s="38">
        <v>0</v>
      </c>
      <c r="ES122" s="38">
        <v>55.292999999999999</v>
      </c>
      <c r="ET122" s="38">
        <v>7583</v>
      </c>
      <c r="EU122" s="38">
        <v>122711</v>
      </c>
      <c r="EV122" s="38">
        <v>0</v>
      </c>
      <c r="EW122" s="38">
        <v>0</v>
      </c>
      <c r="EX122" s="38">
        <v>0</v>
      </c>
      <c r="EZ122" s="38">
        <v>3089347</v>
      </c>
      <c r="FA122" s="38">
        <v>0</v>
      </c>
      <c r="FB122" s="38">
        <v>3212058</v>
      </c>
      <c r="FC122" s="38">
        <v>0.97325799999999996</v>
      </c>
      <c r="FD122" s="38">
        <v>0</v>
      </c>
      <c r="FE122" s="38">
        <v>473513</v>
      </c>
      <c r="FF122" s="38">
        <v>108179</v>
      </c>
      <c r="FG122" s="38">
        <v>6.0937999999999999E-2</v>
      </c>
      <c r="FH122" s="38">
        <v>5.5286000000000002E-2</v>
      </c>
      <c r="FI122" s="38">
        <v>0</v>
      </c>
      <c r="FJ122" s="38">
        <v>0</v>
      </c>
      <c r="FK122" s="38">
        <v>612.42499999999995</v>
      </c>
      <c r="FL122" s="38">
        <v>3885545</v>
      </c>
      <c r="FM122" s="38">
        <v>0</v>
      </c>
      <c r="FN122" s="38">
        <v>0</v>
      </c>
      <c r="FO122" s="38">
        <v>0</v>
      </c>
      <c r="FP122" s="38">
        <v>0</v>
      </c>
      <c r="FQ122" s="38">
        <v>0</v>
      </c>
      <c r="FR122" s="38">
        <v>0</v>
      </c>
      <c r="FS122" s="38">
        <v>0</v>
      </c>
      <c r="FT122" s="38">
        <v>0</v>
      </c>
      <c r="FU122" s="38">
        <v>0</v>
      </c>
      <c r="FV122" s="38">
        <v>0</v>
      </c>
      <c r="FW122" s="38">
        <v>0</v>
      </c>
      <c r="FX122" s="38">
        <v>0</v>
      </c>
      <c r="FY122" s="38">
        <v>0</v>
      </c>
      <c r="FZ122" s="38">
        <v>0</v>
      </c>
      <c r="GA122" s="38">
        <v>0</v>
      </c>
      <c r="GB122" s="38">
        <v>0</v>
      </c>
      <c r="GC122" s="38">
        <v>0</v>
      </c>
      <c r="GD122" s="38">
        <v>0</v>
      </c>
      <c r="GF122" s="38">
        <v>0</v>
      </c>
      <c r="GG122" s="38">
        <v>0</v>
      </c>
      <c r="GH122" s="38">
        <v>0</v>
      </c>
      <c r="GI122" s="38">
        <v>0</v>
      </c>
      <c r="GJ122" s="38">
        <v>0</v>
      </c>
      <c r="GK122" s="38">
        <v>5173</v>
      </c>
      <c r="GL122" s="38">
        <v>7158</v>
      </c>
      <c r="GM122" s="38">
        <v>0</v>
      </c>
      <c r="GN122" s="38">
        <v>0</v>
      </c>
      <c r="GO122" s="38">
        <v>0</v>
      </c>
      <c r="GP122" s="38">
        <v>3793750</v>
      </c>
      <c r="GQ122" s="38">
        <v>3793750</v>
      </c>
      <c r="GR122" s="38">
        <v>0</v>
      </c>
      <c r="GS122" s="38">
        <v>0</v>
      </c>
      <c r="GT122" s="38">
        <v>0</v>
      </c>
      <c r="HB122" s="38">
        <v>261892303</v>
      </c>
      <c r="HC122" s="38">
        <v>5.0736000000000003E-2</v>
      </c>
      <c r="HD122" s="38">
        <v>84212</v>
      </c>
      <c r="HE122" s="38">
        <v>0</v>
      </c>
      <c r="HF122" s="38">
        <v>0</v>
      </c>
      <c r="HG122" s="38">
        <v>0</v>
      </c>
      <c r="HH122" s="38">
        <v>0</v>
      </c>
      <c r="HI122" s="38">
        <v>0</v>
      </c>
      <c r="HJ122" s="38">
        <v>0</v>
      </c>
      <c r="HK122" s="38">
        <v>0</v>
      </c>
      <c r="HL122" s="38">
        <v>0</v>
      </c>
      <c r="HM122" s="38">
        <v>0</v>
      </c>
      <c r="HN122" s="38">
        <v>0</v>
      </c>
      <c r="HO122" s="38">
        <v>0</v>
      </c>
      <c r="HP122" s="38">
        <v>0</v>
      </c>
      <c r="HQ122" s="38">
        <v>0</v>
      </c>
      <c r="HR122" s="38">
        <v>0</v>
      </c>
      <c r="HS122" s="38">
        <v>0</v>
      </c>
      <c r="HT122" s="38">
        <v>0</v>
      </c>
      <c r="HU122" s="38">
        <v>0</v>
      </c>
      <c r="HV122" s="38">
        <v>0</v>
      </c>
      <c r="HW122" s="38">
        <v>0</v>
      </c>
      <c r="HX122" s="38">
        <v>0</v>
      </c>
      <c r="HY122" s="38">
        <v>0</v>
      </c>
      <c r="HZ122" s="38">
        <v>0</v>
      </c>
      <c r="IA122" s="38">
        <v>0</v>
      </c>
      <c r="IB122" s="38">
        <v>0</v>
      </c>
      <c r="IC122" s="38">
        <v>0</v>
      </c>
      <c r="ID122" s="38">
        <v>0</v>
      </c>
      <c r="IE122" s="38">
        <v>0</v>
      </c>
      <c r="IF122" s="38">
        <v>0</v>
      </c>
      <c r="IG122" s="38">
        <v>0</v>
      </c>
      <c r="IH122" s="38">
        <v>93</v>
      </c>
      <c r="II122" s="38">
        <v>0</v>
      </c>
      <c r="IJ122" s="38">
        <v>0</v>
      </c>
      <c r="IK122" s="38">
        <v>0</v>
      </c>
      <c r="IL122" s="38">
        <v>0</v>
      </c>
      <c r="IM122" s="38">
        <v>0</v>
      </c>
      <c r="IN122" s="38">
        <v>0</v>
      </c>
      <c r="IO122" s="38">
        <v>0</v>
      </c>
      <c r="IP122" s="38">
        <v>0</v>
      </c>
      <c r="IQ122" s="38">
        <v>0</v>
      </c>
      <c r="IR122" s="38">
        <v>0</v>
      </c>
      <c r="IS122" s="38">
        <v>0</v>
      </c>
      <c r="IT122" s="38">
        <v>0</v>
      </c>
      <c r="IU122" s="38">
        <v>0</v>
      </c>
      <c r="IV122" s="38">
        <v>0</v>
      </c>
      <c r="IW122" s="38">
        <v>0</v>
      </c>
      <c r="IX122" s="38">
        <v>0</v>
      </c>
      <c r="IY122" s="38">
        <v>0</v>
      </c>
      <c r="IZ122" s="38">
        <v>0</v>
      </c>
      <c r="JA122" s="38">
        <v>0</v>
      </c>
    </row>
    <row r="123" spans="1:261" x14ac:dyDescent="0.2">
      <c r="A123" s="38">
        <v>15822</v>
      </c>
      <c r="B123" s="38">
        <v>27549</v>
      </c>
      <c r="C123" s="38">
        <v>35</v>
      </c>
      <c r="D123" s="38">
        <v>2020</v>
      </c>
      <c r="E123" s="38">
        <v>5393</v>
      </c>
      <c r="F123" s="38">
        <v>0</v>
      </c>
      <c r="G123" s="38">
        <v>5982.415</v>
      </c>
      <c r="H123" s="38">
        <v>5677.5789999999997</v>
      </c>
      <c r="I123" s="38">
        <v>5677.5789999999997</v>
      </c>
      <c r="J123" s="38">
        <v>5982.415</v>
      </c>
      <c r="K123" s="38">
        <v>0</v>
      </c>
      <c r="L123" s="38">
        <v>6544</v>
      </c>
      <c r="M123" s="38">
        <v>0</v>
      </c>
      <c r="N123" s="38">
        <v>0</v>
      </c>
      <c r="P123" s="38">
        <v>5481.2479999999996</v>
      </c>
      <c r="Q123" s="38">
        <v>0</v>
      </c>
      <c r="R123" s="38">
        <v>1420778</v>
      </c>
      <c r="S123" s="38">
        <v>259.20699999999999</v>
      </c>
      <c r="U123" s="38">
        <v>920956</v>
      </c>
      <c r="V123" s="38">
        <v>834.86500000000001</v>
      </c>
      <c r="W123" s="38">
        <v>546336</v>
      </c>
      <c r="X123" s="38">
        <v>546336</v>
      </c>
      <c r="Z123" s="38">
        <v>0</v>
      </c>
      <c r="AA123" s="38">
        <v>1</v>
      </c>
      <c r="AB123" s="38">
        <v>1</v>
      </c>
      <c r="AC123" s="38">
        <v>0</v>
      </c>
      <c r="AD123" s="38" t="s">
        <v>303</v>
      </c>
      <c r="AE123" s="38">
        <v>0</v>
      </c>
      <c r="AH123" s="38">
        <v>0</v>
      </c>
      <c r="AI123" s="38">
        <v>0</v>
      </c>
      <c r="AJ123" s="38">
        <v>5105</v>
      </c>
      <c r="AK123" s="38">
        <v>1</v>
      </c>
      <c r="AL123" s="38" t="s">
        <v>393</v>
      </c>
      <c r="AM123" s="38">
        <v>0</v>
      </c>
      <c r="AN123" s="38">
        <v>0</v>
      </c>
      <c r="AO123" s="38">
        <v>0</v>
      </c>
      <c r="AP123" s="38">
        <v>0</v>
      </c>
      <c r="AQ123" s="38">
        <v>0</v>
      </c>
      <c r="AR123" s="38">
        <v>0</v>
      </c>
      <c r="AS123" s="38">
        <v>0</v>
      </c>
      <c r="AT123" s="38">
        <v>0</v>
      </c>
      <c r="AU123" s="38">
        <v>0</v>
      </c>
      <c r="AV123" s="38">
        <v>0</v>
      </c>
      <c r="AW123" s="38">
        <v>59384973</v>
      </c>
      <c r="AX123" s="38">
        <v>57716445</v>
      </c>
      <c r="AY123" s="38">
        <v>45380231</v>
      </c>
      <c r="AZ123" s="38">
        <v>1918300</v>
      </c>
      <c r="BA123" s="38">
        <v>0</v>
      </c>
      <c r="BB123" s="38">
        <v>234894</v>
      </c>
      <c r="BC123" s="38">
        <v>234894</v>
      </c>
      <c r="BD123" s="38">
        <v>299.12099999999998</v>
      </c>
      <c r="BE123" s="38">
        <v>0</v>
      </c>
      <c r="BF123" s="38">
        <v>48687805</v>
      </c>
      <c r="BG123" s="38">
        <v>0</v>
      </c>
      <c r="BH123" s="38">
        <v>609.6</v>
      </c>
      <c r="BI123" s="38">
        <v>167640</v>
      </c>
      <c r="BJ123" s="38">
        <v>12</v>
      </c>
      <c r="BK123" s="38">
        <v>0</v>
      </c>
      <c r="BL123" s="38">
        <v>0</v>
      </c>
      <c r="BM123" s="38">
        <v>0</v>
      </c>
      <c r="BN123" s="38">
        <v>0</v>
      </c>
      <c r="BO123" s="38">
        <v>0</v>
      </c>
      <c r="BP123" s="38">
        <v>0</v>
      </c>
      <c r="BQ123" s="38">
        <v>5393</v>
      </c>
      <c r="BR123" s="38">
        <v>1</v>
      </c>
      <c r="BS123" s="38">
        <v>0</v>
      </c>
      <c r="BT123" s="38">
        <v>0</v>
      </c>
      <c r="BU123" s="38">
        <v>0</v>
      </c>
      <c r="BV123" s="38">
        <v>0</v>
      </c>
      <c r="BW123" s="38">
        <v>0</v>
      </c>
      <c r="BX123" s="38">
        <v>0</v>
      </c>
      <c r="BY123" s="38">
        <v>0</v>
      </c>
      <c r="BZ123" s="38">
        <v>0</v>
      </c>
      <c r="CA123" s="38">
        <v>862.97699999999998</v>
      </c>
      <c r="CB123" s="38">
        <v>329882</v>
      </c>
      <c r="CC123" s="38">
        <v>0</v>
      </c>
      <c r="CD123" s="38">
        <v>0</v>
      </c>
      <c r="CE123" s="38">
        <v>0</v>
      </c>
      <c r="CF123" s="38">
        <v>0</v>
      </c>
      <c r="CG123" s="38">
        <v>0</v>
      </c>
      <c r="CH123" s="38">
        <v>1171006</v>
      </c>
      <c r="CI123" s="38">
        <v>0</v>
      </c>
      <c r="CJ123" s="38">
        <v>5</v>
      </c>
      <c r="CK123" s="38">
        <v>0</v>
      </c>
      <c r="CL123" s="38">
        <v>0</v>
      </c>
      <c r="CN123" s="38">
        <v>0</v>
      </c>
      <c r="CO123" s="38">
        <v>1</v>
      </c>
      <c r="CP123" s="38">
        <v>0</v>
      </c>
      <c r="CQ123" s="38">
        <v>0</v>
      </c>
      <c r="CR123" s="38">
        <v>5469.125</v>
      </c>
      <c r="CS123" s="38">
        <v>0</v>
      </c>
      <c r="CT123" s="38">
        <v>0</v>
      </c>
      <c r="CU123" s="38">
        <v>0</v>
      </c>
      <c r="CV123" s="38">
        <v>0</v>
      </c>
      <c r="CW123" s="38">
        <v>0</v>
      </c>
      <c r="CX123" s="38">
        <v>0</v>
      </c>
      <c r="CY123" s="38">
        <v>0</v>
      </c>
      <c r="CZ123" s="38">
        <v>0</v>
      </c>
      <c r="DA123" s="38">
        <v>1</v>
      </c>
      <c r="DB123" s="38">
        <v>37154077</v>
      </c>
      <c r="DC123" s="38">
        <v>0</v>
      </c>
      <c r="DD123" s="38">
        <v>0</v>
      </c>
      <c r="DE123" s="38">
        <v>6875126</v>
      </c>
      <c r="DF123" s="38">
        <v>6875126</v>
      </c>
      <c r="DG123" s="38">
        <v>5253</v>
      </c>
      <c r="DH123" s="38">
        <v>0</v>
      </c>
      <c r="DI123" s="38">
        <v>0</v>
      </c>
      <c r="DK123" s="38">
        <v>5393</v>
      </c>
      <c r="DL123" s="38">
        <v>0</v>
      </c>
      <c r="DM123" s="38">
        <v>3595447</v>
      </c>
      <c r="DN123" s="38">
        <v>0</v>
      </c>
      <c r="DO123" s="38">
        <v>0</v>
      </c>
      <c r="DP123" s="38">
        <v>0</v>
      </c>
      <c r="DQ123" s="38">
        <v>0</v>
      </c>
      <c r="DR123" s="38">
        <v>0</v>
      </c>
      <c r="DS123" s="38">
        <v>0</v>
      </c>
      <c r="DT123" s="38">
        <v>0</v>
      </c>
      <c r="DU123" s="38">
        <v>0</v>
      </c>
      <c r="DV123" s="38">
        <v>0</v>
      </c>
      <c r="DW123" s="38">
        <v>0</v>
      </c>
      <c r="DX123" s="38">
        <v>0</v>
      </c>
      <c r="DY123" s="38">
        <v>0</v>
      </c>
      <c r="DZ123" s="38">
        <v>0</v>
      </c>
      <c r="EA123" s="38">
        <v>0.191</v>
      </c>
      <c r="EB123" s="38">
        <v>0</v>
      </c>
      <c r="EC123" s="38">
        <v>151.66499999999999</v>
      </c>
      <c r="ED123" s="38">
        <v>1091745</v>
      </c>
      <c r="EE123" s="38">
        <v>0</v>
      </c>
      <c r="EF123" s="38">
        <v>0</v>
      </c>
      <c r="EG123" s="38">
        <v>0</v>
      </c>
      <c r="EH123" s="38">
        <v>2503702</v>
      </c>
      <c r="EI123" s="38">
        <v>0</v>
      </c>
      <c r="EJ123" s="38">
        <v>0</v>
      </c>
      <c r="EK123" s="38">
        <v>99.16</v>
      </c>
      <c r="EL123" s="38">
        <v>0</v>
      </c>
      <c r="EM123" s="38">
        <v>13.285</v>
      </c>
      <c r="EN123" s="38">
        <v>8.8610000000000007</v>
      </c>
      <c r="EO123" s="38">
        <v>0</v>
      </c>
      <c r="EP123" s="38">
        <v>0</v>
      </c>
      <c r="EQ123" s="38">
        <v>121.497</v>
      </c>
      <c r="ER123" s="38">
        <v>0</v>
      </c>
      <c r="ES123" s="38">
        <v>382.59500000000003</v>
      </c>
      <c r="ET123" s="38">
        <v>0</v>
      </c>
      <c r="EU123" s="38">
        <v>1918300</v>
      </c>
      <c r="EV123" s="38">
        <v>0</v>
      </c>
      <c r="EW123" s="38">
        <v>0</v>
      </c>
      <c r="EX123" s="38">
        <v>0</v>
      </c>
      <c r="EZ123" s="38">
        <v>48656999</v>
      </c>
      <c r="FA123" s="38">
        <v>0</v>
      </c>
      <c r="FB123" s="38">
        <v>50575299</v>
      </c>
      <c r="FC123" s="38">
        <v>0.97325799999999996</v>
      </c>
      <c r="FD123" s="38">
        <v>0</v>
      </c>
      <c r="FE123" s="38">
        <v>7374637</v>
      </c>
      <c r="FF123" s="38">
        <v>1684809</v>
      </c>
      <c r="FG123" s="38">
        <v>6.0937999999999999E-2</v>
      </c>
      <c r="FH123" s="38">
        <v>5.5286000000000002E-2</v>
      </c>
      <c r="FI123" s="38">
        <v>0</v>
      </c>
      <c r="FJ123" s="38">
        <v>0</v>
      </c>
      <c r="FK123" s="38">
        <v>9538.0910000000003</v>
      </c>
      <c r="FL123" s="38">
        <v>60805751</v>
      </c>
      <c r="FM123" s="38">
        <v>0</v>
      </c>
      <c r="FN123" s="38">
        <v>0</v>
      </c>
      <c r="FO123" s="38">
        <v>43503</v>
      </c>
      <c r="FP123" s="38">
        <v>0</v>
      </c>
      <c r="FQ123" s="38">
        <v>52207</v>
      </c>
      <c r="FR123" s="38">
        <v>43503</v>
      </c>
      <c r="FS123" s="38">
        <v>8704</v>
      </c>
      <c r="FT123" s="38">
        <v>0</v>
      </c>
      <c r="FU123" s="38">
        <v>0</v>
      </c>
      <c r="FV123" s="38">
        <v>0</v>
      </c>
      <c r="FW123" s="38">
        <v>0</v>
      </c>
      <c r="FX123" s="38">
        <v>0</v>
      </c>
      <c r="FY123" s="38">
        <v>0</v>
      </c>
      <c r="FZ123" s="38">
        <v>0</v>
      </c>
      <c r="GA123" s="38">
        <v>0</v>
      </c>
      <c r="GB123" s="38">
        <v>1619690</v>
      </c>
      <c r="GC123" s="38">
        <v>1619690</v>
      </c>
      <c r="GD123" s="38">
        <v>183.339</v>
      </c>
      <c r="GF123" s="38">
        <v>0</v>
      </c>
      <c r="GG123" s="38">
        <v>0</v>
      </c>
      <c r="GH123" s="38">
        <v>0</v>
      </c>
      <c r="GI123" s="38">
        <v>0</v>
      </c>
      <c r="GJ123" s="38">
        <v>0</v>
      </c>
      <c r="GK123" s="38">
        <v>5015</v>
      </c>
      <c r="GL123" s="38">
        <v>20669</v>
      </c>
      <c r="GM123" s="38">
        <v>0</v>
      </c>
      <c r="GN123" s="38">
        <v>0</v>
      </c>
      <c r="GO123" s="38">
        <v>0</v>
      </c>
      <c r="GP123" s="38">
        <v>59634745</v>
      </c>
      <c r="GQ123" s="38">
        <v>59634745</v>
      </c>
      <c r="GR123" s="38">
        <v>0</v>
      </c>
      <c r="GS123" s="38">
        <v>0</v>
      </c>
      <c r="GT123" s="38">
        <v>0</v>
      </c>
      <c r="HB123" s="38">
        <v>261892303</v>
      </c>
      <c r="HC123" s="38">
        <v>5.0736000000000003E-2</v>
      </c>
      <c r="HD123" s="38">
        <v>1171006</v>
      </c>
      <c r="HE123" s="38">
        <v>0</v>
      </c>
      <c r="HF123" s="38">
        <v>0</v>
      </c>
      <c r="HG123" s="38">
        <v>0</v>
      </c>
      <c r="HH123" s="38">
        <v>0</v>
      </c>
      <c r="HI123" s="38">
        <v>0</v>
      </c>
      <c r="HJ123" s="38">
        <v>0</v>
      </c>
      <c r="HK123" s="38">
        <v>0</v>
      </c>
      <c r="HL123" s="38">
        <v>0</v>
      </c>
      <c r="HM123" s="38">
        <v>0</v>
      </c>
      <c r="HN123" s="38">
        <v>0</v>
      </c>
      <c r="HO123" s="38">
        <v>0</v>
      </c>
      <c r="HP123" s="38">
        <v>0</v>
      </c>
      <c r="HQ123" s="38">
        <v>0</v>
      </c>
      <c r="HR123" s="38">
        <v>0</v>
      </c>
      <c r="HS123" s="38">
        <v>0</v>
      </c>
      <c r="HT123" s="38">
        <v>0</v>
      </c>
      <c r="HU123" s="38">
        <v>0</v>
      </c>
      <c r="HV123" s="38">
        <v>0</v>
      </c>
      <c r="HW123" s="38">
        <v>0</v>
      </c>
      <c r="HX123" s="38">
        <v>0</v>
      </c>
      <c r="HY123" s="38">
        <v>0</v>
      </c>
      <c r="HZ123" s="38">
        <v>0</v>
      </c>
      <c r="IA123" s="38">
        <v>0</v>
      </c>
      <c r="IB123" s="38">
        <v>0</v>
      </c>
      <c r="IC123" s="38">
        <v>0</v>
      </c>
      <c r="ID123" s="38">
        <v>0</v>
      </c>
      <c r="IE123" s="38">
        <v>0</v>
      </c>
      <c r="IF123" s="38">
        <v>0</v>
      </c>
      <c r="IG123" s="38">
        <v>0</v>
      </c>
      <c r="IH123" s="38">
        <v>1773</v>
      </c>
      <c r="II123" s="38">
        <v>0</v>
      </c>
      <c r="IJ123" s="38">
        <v>0</v>
      </c>
      <c r="IK123" s="38">
        <v>0</v>
      </c>
      <c r="IL123" s="38">
        <v>0</v>
      </c>
      <c r="IM123" s="38">
        <v>0</v>
      </c>
      <c r="IN123" s="38">
        <v>0</v>
      </c>
      <c r="IO123" s="38">
        <v>0</v>
      </c>
      <c r="IP123" s="38">
        <v>0</v>
      </c>
      <c r="IQ123" s="38">
        <v>0</v>
      </c>
      <c r="IR123" s="38">
        <v>0</v>
      </c>
      <c r="IS123" s="38">
        <v>0</v>
      </c>
      <c r="IT123" s="38">
        <v>0</v>
      </c>
      <c r="IU123" s="38">
        <v>0</v>
      </c>
      <c r="IV123" s="38">
        <v>0</v>
      </c>
      <c r="IW123" s="38">
        <v>0</v>
      </c>
      <c r="IX123" s="38">
        <v>0</v>
      </c>
      <c r="IY123" s="38">
        <v>0</v>
      </c>
      <c r="IZ123" s="38">
        <v>0</v>
      </c>
      <c r="JA123" s="38">
        <v>0</v>
      </c>
    </row>
    <row r="124" spans="1:261" x14ac:dyDescent="0.2">
      <c r="A124" s="38">
        <v>227824</v>
      </c>
      <c r="B124" s="38">
        <v>27549</v>
      </c>
      <c r="C124" s="38">
        <v>35</v>
      </c>
      <c r="D124" s="38">
        <v>2020</v>
      </c>
      <c r="E124" s="38">
        <v>5393</v>
      </c>
      <c r="F124" s="38">
        <v>0</v>
      </c>
      <c r="G124" s="38">
        <v>886.35699999999997</v>
      </c>
      <c r="H124" s="38">
        <v>880.58799999999997</v>
      </c>
      <c r="I124" s="38">
        <v>880.58799999999997</v>
      </c>
      <c r="J124" s="38">
        <v>886.35699999999997</v>
      </c>
      <c r="K124" s="38">
        <v>0</v>
      </c>
      <c r="L124" s="38">
        <v>6544</v>
      </c>
      <c r="M124" s="38">
        <v>0</v>
      </c>
      <c r="N124" s="38">
        <v>0</v>
      </c>
      <c r="P124" s="38">
        <v>854.44299999999998</v>
      </c>
      <c r="Q124" s="38">
        <v>0</v>
      </c>
      <c r="R124" s="38">
        <v>221478</v>
      </c>
      <c r="S124" s="38">
        <v>259.20699999999999</v>
      </c>
      <c r="U124" s="38">
        <v>143563</v>
      </c>
      <c r="V124" s="38">
        <v>319.63</v>
      </c>
      <c r="W124" s="38">
        <v>209166</v>
      </c>
      <c r="X124" s="38">
        <v>209166</v>
      </c>
      <c r="Z124" s="38">
        <v>0</v>
      </c>
      <c r="AA124" s="38">
        <v>1</v>
      </c>
      <c r="AB124" s="38">
        <v>1</v>
      </c>
      <c r="AC124" s="38">
        <v>0</v>
      </c>
      <c r="AD124" s="38" t="s">
        <v>303</v>
      </c>
      <c r="AE124" s="38">
        <v>0</v>
      </c>
      <c r="AH124" s="38">
        <v>0</v>
      </c>
      <c r="AI124" s="38">
        <v>0</v>
      </c>
      <c r="AJ124" s="38">
        <v>5105</v>
      </c>
      <c r="AK124" s="38">
        <v>1</v>
      </c>
      <c r="AL124" s="38" t="s">
        <v>413</v>
      </c>
      <c r="AM124" s="38">
        <v>0</v>
      </c>
      <c r="AN124" s="38">
        <v>0</v>
      </c>
      <c r="AO124" s="38">
        <v>0</v>
      </c>
      <c r="AP124" s="38">
        <v>0</v>
      </c>
      <c r="AQ124" s="38">
        <v>0</v>
      </c>
      <c r="AR124" s="38">
        <v>0</v>
      </c>
      <c r="AS124" s="38">
        <v>0</v>
      </c>
      <c r="AT124" s="38">
        <v>0</v>
      </c>
      <c r="AU124" s="38">
        <v>0</v>
      </c>
      <c r="AV124" s="38">
        <v>0</v>
      </c>
      <c r="AW124" s="38">
        <v>8818831</v>
      </c>
      <c r="AX124" s="38">
        <v>8549802</v>
      </c>
      <c r="AY124" s="38">
        <v>6195989</v>
      </c>
      <c r="AZ124" s="38">
        <v>317010</v>
      </c>
      <c r="BA124" s="38">
        <v>0</v>
      </c>
      <c r="BB124" s="38">
        <v>0</v>
      </c>
      <c r="BC124" s="38">
        <v>0</v>
      </c>
      <c r="BD124" s="38">
        <v>0</v>
      </c>
      <c r="BE124" s="38">
        <v>0</v>
      </c>
      <c r="BF124" s="38">
        <v>7178765</v>
      </c>
      <c r="BG124" s="38">
        <v>0</v>
      </c>
      <c r="BH124" s="38">
        <v>337.24200000000002</v>
      </c>
      <c r="BI124" s="38">
        <v>92742</v>
      </c>
      <c r="BJ124" s="38">
        <v>12</v>
      </c>
      <c r="BK124" s="38">
        <v>0</v>
      </c>
      <c r="BL124" s="38">
        <v>0</v>
      </c>
      <c r="BM124" s="38">
        <v>0</v>
      </c>
      <c r="BN124" s="38">
        <v>0</v>
      </c>
      <c r="BO124" s="38">
        <v>0</v>
      </c>
      <c r="BP124" s="38">
        <v>0</v>
      </c>
      <c r="BQ124" s="38">
        <v>5393</v>
      </c>
      <c r="BR124" s="38">
        <v>1</v>
      </c>
      <c r="BS124" s="38">
        <v>0</v>
      </c>
      <c r="BT124" s="38">
        <v>0</v>
      </c>
      <c r="BU124" s="38">
        <v>0</v>
      </c>
      <c r="BV124" s="38">
        <v>0</v>
      </c>
      <c r="BW124" s="38">
        <v>0</v>
      </c>
      <c r="BX124" s="38">
        <v>0</v>
      </c>
      <c r="BY124" s="38">
        <v>0</v>
      </c>
      <c r="BZ124" s="38">
        <v>0</v>
      </c>
      <c r="CA124" s="38">
        <v>7.3</v>
      </c>
      <c r="CB124" s="38">
        <v>2790</v>
      </c>
      <c r="CC124" s="38">
        <v>0</v>
      </c>
      <c r="CD124" s="38">
        <v>0</v>
      </c>
      <c r="CE124" s="38">
        <v>0</v>
      </c>
      <c r="CF124" s="38">
        <v>0</v>
      </c>
      <c r="CG124" s="38">
        <v>0</v>
      </c>
      <c r="CH124" s="38">
        <v>173497</v>
      </c>
      <c r="CI124" s="38">
        <v>0</v>
      </c>
      <c r="CJ124" s="38">
        <v>4</v>
      </c>
      <c r="CK124" s="38">
        <v>0</v>
      </c>
      <c r="CL124" s="38">
        <v>0</v>
      </c>
      <c r="CN124" s="38">
        <v>0</v>
      </c>
      <c r="CO124" s="38">
        <v>1</v>
      </c>
      <c r="CP124" s="38">
        <v>0</v>
      </c>
      <c r="CQ124" s="38">
        <v>0</v>
      </c>
      <c r="CR124" s="38">
        <v>846.04499999999996</v>
      </c>
      <c r="CS124" s="38">
        <v>0</v>
      </c>
      <c r="CT124" s="38">
        <v>0</v>
      </c>
      <c r="CU124" s="38">
        <v>0</v>
      </c>
      <c r="CV124" s="38">
        <v>0</v>
      </c>
      <c r="CW124" s="38">
        <v>0</v>
      </c>
      <c r="CX124" s="38">
        <v>0</v>
      </c>
      <c r="CY124" s="38">
        <v>0</v>
      </c>
      <c r="CZ124" s="38">
        <v>0</v>
      </c>
      <c r="DA124" s="38">
        <v>1</v>
      </c>
      <c r="DB124" s="38">
        <v>5762568</v>
      </c>
      <c r="DC124" s="38">
        <v>0</v>
      </c>
      <c r="DD124" s="38">
        <v>0</v>
      </c>
      <c r="DE124" s="38">
        <v>1119024</v>
      </c>
      <c r="DF124" s="38">
        <v>1119024</v>
      </c>
      <c r="DG124" s="38">
        <v>855</v>
      </c>
      <c r="DH124" s="38">
        <v>0</v>
      </c>
      <c r="DI124" s="38">
        <v>0</v>
      </c>
      <c r="DK124" s="38">
        <v>5393</v>
      </c>
      <c r="DL124" s="38">
        <v>0</v>
      </c>
      <c r="DM124" s="38">
        <v>285254</v>
      </c>
      <c r="DN124" s="38">
        <v>0</v>
      </c>
      <c r="DO124" s="38">
        <v>0</v>
      </c>
      <c r="DP124" s="38">
        <v>0</v>
      </c>
      <c r="DQ124" s="38">
        <v>0</v>
      </c>
      <c r="DR124" s="38">
        <v>0</v>
      </c>
      <c r="DS124" s="38">
        <v>0</v>
      </c>
      <c r="DT124" s="38">
        <v>0</v>
      </c>
      <c r="DU124" s="38">
        <v>0</v>
      </c>
      <c r="DV124" s="38">
        <v>0</v>
      </c>
      <c r="DW124" s="38">
        <v>0</v>
      </c>
      <c r="DX124" s="38">
        <v>0</v>
      </c>
      <c r="DY124" s="38">
        <v>0</v>
      </c>
      <c r="DZ124" s="38">
        <v>0</v>
      </c>
      <c r="EA124" s="38">
        <v>0</v>
      </c>
      <c r="EB124" s="38">
        <v>0</v>
      </c>
      <c r="EC124" s="38">
        <v>20.852</v>
      </c>
      <c r="ED124" s="38">
        <v>150101</v>
      </c>
      <c r="EE124" s="38">
        <v>0</v>
      </c>
      <c r="EF124" s="38">
        <v>0</v>
      </c>
      <c r="EG124" s="38">
        <v>0</v>
      </c>
      <c r="EH124" s="38">
        <v>135153</v>
      </c>
      <c r="EI124" s="38">
        <v>0</v>
      </c>
      <c r="EJ124" s="38">
        <v>0</v>
      </c>
      <c r="EK124" s="38">
        <v>4.0960000000000001</v>
      </c>
      <c r="EL124" s="38">
        <v>0</v>
      </c>
      <c r="EM124" s="38">
        <v>0</v>
      </c>
      <c r="EN124" s="38">
        <v>1.673</v>
      </c>
      <c r="EO124" s="38">
        <v>0</v>
      </c>
      <c r="EP124" s="38">
        <v>0</v>
      </c>
      <c r="EQ124" s="38">
        <v>5.7690000000000001</v>
      </c>
      <c r="ER124" s="38">
        <v>0</v>
      </c>
      <c r="ES124" s="38">
        <v>20.652999999999999</v>
      </c>
      <c r="ET124" s="38">
        <v>0</v>
      </c>
      <c r="EU124" s="38">
        <v>317010</v>
      </c>
      <c r="EV124" s="38">
        <v>0</v>
      </c>
      <c r="EW124" s="38">
        <v>0</v>
      </c>
      <c r="EX124" s="38">
        <v>0</v>
      </c>
      <c r="EZ124" s="38">
        <v>7214034</v>
      </c>
      <c r="FA124" s="38">
        <v>0</v>
      </c>
      <c r="FB124" s="38">
        <v>7531044</v>
      </c>
      <c r="FC124" s="38">
        <v>0.97325799999999996</v>
      </c>
      <c r="FD124" s="38">
        <v>0</v>
      </c>
      <c r="FE124" s="38">
        <v>1087352</v>
      </c>
      <c r="FF124" s="38">
        <v>248416</v>
      </c>
      <c r="FG124" s="38">
        <v>6.0937999999999999E-2</v>
      </c>
      <c r="FH124" s="38">
        <v>5.5286000000000002E-2</v>
      </c>
      <c r="FI124" s="38">
        <v>0</v>
      </c>
      <c r="FJ124" s="38">
        <v>0</v>
      </c>
      <c r="FK124" s="38">
        <v>1406.3420000000001</v>
      </c>
      <c r="FL124" s="38">
        <v>9040309</v>
      </c>
      <c r="FM124" s="38">
        <v>0</v>
      </c>
      <c r="FN124" s="38">
        <v>0</v>
      </c>
      <c r="FO124" s="38">
        <v>59500</v>
      </c>
      <c r="FP124" s="38">
        <v>0</v>
      </c>
      <c r="FQ124" s="38">
        <v>59500</v>
      </c>
      <c r="FR124" s="38">
        <v>59500</v>
      </c>
      <c r="FS124" s="38">
        <v>0</v>
      </c>
      <c r="FT124" s="38">
        <v>0</v>
      </c>
      <c r="FU124" s="38">
        <v>0</v>
      </c>
      <c r="FV124" s="38">
        <v>0</v>
      </c>
      <c r="FW124" s="38">
        <v>0</v>
      </c>
      <c r="FX124" s="38">
        <v>0</v>
      </c>
      <c r="FY124" s="38">
        <v>0</v>
      </c>
      <c r="FZ124" s="38">
        <v>0</v>
      </c>
      <c r="GA124" s="38">
        <v>0</v>
      </c>
      <c r="GB124" s="38">
        <v>0</v>
      </c>
      <c r="GC124" s="38">
        <v>0</v>
      </c>
      <c r="GD124" s="38">
        <v>0</v>
      </c>
      <c r="GF124" s="38">
        <v>0</v>
      </c>
      <c r="GG124" s="38">
        <v>0</v>
      </c>
      <c r="GH124" s="38">
        <v>0</v>
      </c>
      <c r="GI124" s="38">
        <v>0</v>
      </c>
      <c r="GJ124" s="38">
        <v>0</v>
      </c>
      <c r="GK124" s="38">
        <v>5068</v>
      </c>
      <c r="GL124" s="38">
        <v>0</v>
      </c>
      <c r="GM124" s="38">
        <v>0</v>
      </c>
      <c r="GN124" s="38">
        <v>13619</v>
      </c>
      <c r="GO124" s="38">
        <v>0</v>
      </c>
      <c r="GP124" s="38">
        <v>8866812</v>
      </c>
      <c r="GQ124" s="38">
        <v>8866812</v>
      </c>
      <c r="GR124" s="38">
        <v>0</v>
      </c>
      <c r="GS124" s="38">
        <v>0</v>
      </c>
      <c r="GT124" s="38">
        <v>0</v>
      </c>
      <c r="HB124" s="38">
        <v>261892303</v>
      </c>
      <c r="HC124" s="38">
        <v>5.0736000000000003E-2</v>
      </c>
      <c r="HD124" s="38">
        <v>173497</v>
      </c>
      <c r="HE124" s="38">
        <v>0</v>
      </c>
      <c r="HF124" s="38">
        <v>0</v>
      </c>
      <c r="HG124" s="38">
        <v>0</v>
      </c>
      <c r="HH124" s="38">
        <v>0</v>
      </c>
      <c r="HI124" s="38">
        <v>0</v>
      </c>
      <c r="HJ124" s="38">
        <v>0</v>
      </c>
      <c r="HK124" s="38">
        <v>0</v>
      </c>
      <c r="HL124" s="38">
        <v>0</v>
      </c>
      <c r="HM124" s="38">
        <v>0</v>
      </c>
      <c r="HN124" s="38">
        <v>0</v>
      </c>
      <c r="HO124" s="38">
        <v>0</v>
      </c>
      <c r="HP124" s="38">
        <v>0</v>
      </c>
      <c r="HQ124" s="38">
        <v>0</v>
      </c>
      <c r="HR124" s="38">
        <v>0</v>
      </c>
      <c r="HS124" s="38">
        <v>0</v>
      </c>
      <c r="HT124" s="38">
        <v>0</v>
      </c>
      <c r="HU124" s="38">
        <v>0</v>
      </c>
      <c r="HV124" s="38">
        <v>0</v>
      </c>
      <c r="HW124" s="38">
        <v>0</v>
      </c>
      <c r="HX124" s="38">
        <v>0</v>
      </c>
      <c r="HY124" s="38">
        <v>0</v>
      </c>
      <c r="HZ124" s="38">
        <v>0</v>
      </c>
      <c r="IA124" s="38">
        <v>0</v>
      </c>
      <c r="IB124" s="38">
        <v>0</v>
      </c>
      <c r="IC124" s="38">
        <v>0</v>
      </c>
      <c r="ID124" s="38">
        <v>0</v>
      </c>
      <c r="IE124" s="38">
        <v>0</v>
      </c>
      <c r="IF124" s="38">
        <v>0</v>
      </c>
      <c r="IG124" s="38">
        <v>0</v>
      </c>
      <c r="IH124" s="38">
        <v>59</v>
      </c>
      <c r="II124" s="38">
        <v>0</v>
      </c>
      <c r="IJ124" s="38">
        <v>0</v>
      </c>
      <c r="IK124" s="38">
        <v>0</v>
      </c>
      <c r="IL124" s="38">
        <v>0</v>
      </c>
      <c r="IM124" s="38">
        <v>0</v>
      </c>
      <c r="IN124" s="38">
        <v>0</v>
      </c>
      <c r="IO124" s="38">
        <v>0</v>
      </c>
      <c r="IP124" s="38">
        <v>0</v>
      </c>
      <c r="IQ124" s="38">
        <v>0</v>
      </c>
      <c r="IR124" s="38">
        <v>0</v>
      </c>
      <c r="IS124" s="38">
        <v>0</v>
      </c>
      <c r="IT124" s="38">
        <v>0</v>
      </c>
      <c r="IU124" s="38">
        <v>0</v>
      </c>
      <c r="IV124" s="38">
        <v>0</v>
      </c>
      <c r="IW124" s="38">
        <v>0</v>
      </c>
      <c r="IX124" s="38">
        <v>0</v>
      </c>
      <c r="IY124" s="38">
        <v>0</v>
      </c>
      <c r="IZ124" s="38">
        <v>0</v>
      </c>
      <c r="JA124" s="38">
        <v>0</v>
      </c>
    </row>
    <row r="125" spans="1:261" x14ac:dyDescent="0.2">
      <c r="A125" s="38">
        <v>15825</v>
      </c>
      <c r="B125" s="38">
        <v>27549</v>
      </c>
      <c r="C125" s="38">
        <v>35</v>
      </c>
      <c r="D125" s="38">
        <v>2020</v>
      </c>
      <c r="E125" s="38">
        <v>5393</v>
      </c>
      <c r="F125" s="38">
        <v>0</v>
      </c>
      <c r="G125" s="38">
        <v>291.42</v>
      </c>
      <c r="H125" s="38">
        <v>281.37299999999999</v>
      </c>
      <c r="I125" s="38">
        <v>281.37299999999999</v>
      </c>
      <c r="J125" s="38">
        <v>291.42</v>
      </c>
      <c r="K125" s="38">
        <v>0</v>
      </c>
      <c r="L125" s="38">
        <v>6544</v>
      </c>
      <c r="M125" s="38">
        <v>0</v>
      </c>
      <c r="N125" s="38">
        <v>0</v>
      </c>
      <c r="P125" s="38">
        <v>294.99299999999999</v>
      </c>
      <c r="Q125" s="38">
        <v>0</v>
      </c>
      <c r="R125" s="38">
        <v>76464</v>
      </c>
      <c r="S125" s="38">
        <v>259.20699999999999</v>
      </c>
      <c r="U125" s="38">
        <v>49564</v>
      </c>
      <c r="V125" s="38">
        <v>75.123000000000005</v>
      </c>
      <c r="W125" s="38">
        <v>49160</v>
      </c>
      <c r="X125" s="38">
        <v>49160</v>
      </c>
      <c r="Z125" s="38">
        <v>0</v>
      </c>
      <c r="AA125" s="38">
        <v>1</v>
      </c>
      <c r="AB125" s="38">
        <v>1</v>
      </c>
      <c r="AC125" s="38">
        <v>0</v>
      </c>
      <c r="AD125" s="38" t="s">
        <v>303</v>
      </c>
      <c r="AE125" s="38">
        <v>0</v>
      </c>
      <c r="AH125" s="38">
        <v>0</v>
      </c>
      <c r="AI125" s="38">
        <v>0</v>
      </c>
      <c r="AJ125" s="38">
        <v>5105</v>
      </c>
      <c r="AK125" s="38">
        <v>1</v>
      </c>
      <c r="AL125" s="38" t="s">
        <v>63</v>
      </c>
      <c r="AM125" s="38">
        <v>0</v>
      </c>
      <c r="AN125" s="38">
        <v>0</v>
      </c>
      <c r="AO125" s="38">
        <v>0</v>
      </c>
      <c r="AP125" s="38">
        <v>0</v>
      </c>
      <c r="AQ125" s="38">
        <v>0</v>
      </c>
      <c r="AR125" s="38">
        <v>0</v>
      </c>
      <c r="AS125" s="38">
        <v>0</v>
      </c>
      <c r="AT125" s="38">
        <v>0</v>
      </c>
      <c r="AU125" s="38">
        <v>0</v>
      </c>
      <c r="AV125" s="38">
        <v>0</v>
      </c>
      <c r="AW125" s="38">
        <v>2944778</v>
      </c>
      <c r="AX125" s="38">
        <v>2882735</v>
      </c>
      <c r="AY125" s="38">
        <v>2087112</v>
      </c>
      <c r="AZ125" s="38">
        <v>76464</v>
      </c>
      <c r="BA125" s="38">
        <v>10</v>
      </c>
      <c r="BB125" s="38">
        <v>11442</v>
      </c>
      <c r="BC125" s="38">
        <v>11442</v>
      </c>
      <c r="BD125" s="38">
        <v>14.571</v>
      </c>
      <c r="BE125" s="38">
        <v>0</v>
      </c>
      <c r="BF125" s="38">
        <v>2438468</v>
      </c>
      <c r="BG125" s="38">
        <v>0</v>
      </c>
      <c r="BH125" s="38">
        <v>0</v>
      </c>
      <c r="BI125" s="38">
        <v>0</v>
      </c>
      <c r="BJ125" s="38">
        <v>12</v>
      </c>
      <c r="BK125" s="38">
        <v>0</v>
      </c>
      <c r="BL125" s="38">
        <v>0</v>
      </c>
      <c r="BM125" s="38">
        <v>0</v>
      </c>
      <c r="BN125" s="38">
        <v>0</v>
      </c>
      <c r="BO125" s="38">
        <v>0</v>
      </c>
      <c r="BP125" s="38">
        <v>0</v>
      </c>
      <c r="BQ125" s="38">
        <v>5393</v>
      </c>
      <c r="BR125" s="38">
        <v>1</v>
      </c>
      <c r="BS125" s="38">
        <v>0</v>
      </c>
      <c r="BT125" s="38">
        <v>0</v>
      </c>
      <c r="BU125" s="38">
        <v>0</v>
      </c>
      <c r="BV125" s="38">
        <v>0</v>
      </c>
      <c r="BW125" s="38">
        <v>0</v>
      </c>
      <c r="BX125" s="38">
        <v>0</v>
      </c>
      <c r="BY125" s="38">
        <v>0</v>
      </c>
      <c r="BZ125" s="38">
        <v>0</v>
      </c>
      <c r="CA125" s="38">
        <v>0</v>
      </c>
      <c r="CB125" s="38">
        <v>0</v>
      </c>
      <c r="CC125" s="38">
        <v>0</v>
      </c>
      <c r="CD125" s="38">
        <v>0</v>
      </c>
      <c r="CE125" s="38">
        <v>0</v>
      </c>
      <c r="CF125" s="38">
        <v>0</v>
      </c>
      <c r="CG125" s="38">
        <v>0</v>
      </c>
      <c r="CH125" s="38">
        <v>62043</v>
      </c>
      <c r="CI125" s="38">
        <v>0</v>
      </c>
      <c r="CJ125" s="38">
        <v>4</v>
      </c>
      <c r="CK125" s="38">
        <v>0</v>
      </c>
      <c r="CL125" s="38">
        <v>0</v>
      </c>
      <c r="CN125" s="38">
        <v>0</v>
      </c>
      <c r="CO125" s="38">
        <v>1</v>
      </c>
      <c r="CP125" s="38">
        <v>0</v>
      </c>
      <c r="CQ125" s="38">
        <v>0</v>
      </c>
      <c r="CR125" s="38">
        <v>293.13299999999998</v>
      </c>
      <c r="CS125" s="38">
        <v>0</v>
      </c>
      <c r="CT125" s="38">
        <v>0</v>
      </c>
      <c r="CU125" s="38">
        <v>0</v>
      </c>
      <c r="CV125" s="38">
        <v>0</v>
      </c>
      <c r="CW125" s="38">
        <v>0</v>
      </c>
      <c r="CX125" s="38">
        <v>0</v>
      </c>
      <c r="CY125" s="38">
        <v>0</v>
      </c>
      <c r="CZ125" s="38">
        <v>0</v>
      </c>
      <c r="DA125" s="38">
        <v>1</v>
      </c>
      <c r="DB125" s="38">
        <v>1841305</v>
      </c>
      <c r="DC125" s="38">
        <v>0</v>
      </c>
      <c r="DD125" s="38">
        <v>0</v>
      </c>
      <c r="DE125" s="38">
        <v>397653</v>
      </c>
      <c r="DF125" s="38">
        <v>397653</v>
      </c>
      <c r="DG125" s="38">
        <v>303.83</v>
      </c>
      <c r="DH125" s="38">
        <v>0</v>
      </c>
      <c r="DI125" s="38">
        <v>0</v>
      </c>
      <c r="DK125" s="38">
        <v>5393</v>
      </c>
      <c r="DL125" s="38">
        <v>0</v>
      </c>
      <c r="DM125" s="38">
        <v>205908</v>
      </c>
      <c r="DN125" s="38">
        <v>0</v>
      </c>
      <c r="DO125" s="38">
        <v>0</v>
      </c>
      <c r="DP125" s="38">
        <v>0</v>
      </c>
      <c r="DQ125" s="38">
        <v>0</v>
      </c>
      <c r="DR125" s="38">
        <v>0</v>
      </c>
      <c r="DS125" s="38">
        <v>0</v>
      </c>
      <c r="DT125" s="38">
        <v>0</v>
      </c>
      <c r="DU125" s="38">
        <v>0</v>
      </c>
      <c r="DV125" s="38">
        <v>0</v>
      </c>
      <c r="DW125" s="38">
        <v>0</v>
      </c>
      <c r="DX125" s="38">
        <v>0</v>
      </c>
      <c r="DY125" s="38">
        <v>0</v>
      </c>
      <c r="DZ125" s="38">
        <v>0</v>
      </c>
      <c r="EA125" s="38">
        <v>0</v>
      </c>
      <c r="EB125" s="38">
        <v>0</v>
      </c>
      <c r="EC125" s="38">
        <v>0.58199999999999996</v>
      </c>
      <c r="ED125" s="38">
        <v>4189</v>
      </c>
      <c r="EE125" s="38">
        <v>0</v>
      </c>
      <c r="EF125" s="38">
        <v>0</v>
      </c>
      <c r="EG125" s="38">
        <v>0</v>
      </c>
      <c r="EH125" s="38">
        <v>201719</v>
      </c>
      <c r="EI125" s="38">
        <v>0</v>
      </c>
      <c r="EJ125" s="38">
        <v>0</v>
      </c>
      <c r="EK125" s="38">
        <v>9.5489999999999995</v>
      </c>
      <c r="EL125" s="38">
        <v>0</v>
      </c>
      <c r="EM125" s="38">
        <v>0.156</v>
      </c>
      <c r="EN125" s="38">
        <v>0.34200000000000003</v>
      </c>
      <c r="EO125" s="38">
        <v>0</v>
      </c>
      <c r="EP125" s="38">
        <v>0</v>
      </c>
      <c r="EQ125" s="38">
        <v>10.047000000000001</v>
      </c>
      <c r="ER125" s="38">
        <v>0</v>
      </c>
      <c r="ES125" s="38">
        <v>30.824999999999999</v>
      </c>
      <c r="ET125" s="38">
        <v>5000</v>
      </c>
      <c r="EU125" s="38">
        <v>76464</v>
      </c>
      <c r="EV125" s="38">
        <v>0</v>
      </c>
      <c r="EW125" s="38">
        <v>0</v>
      </c>
      <c r="EX125" s="38">
        <v>0</v>
      </c>
      <c r="EZ125" s="38">
        <v>2429004</v>
      </c>
      <c r="FA125" s="38">
        <v>0</v>
      </c>
      <c r="FB125" s="38">
        <v>2505468</v>
      </c>
      <c r="FC125" s="38">
        <v>0.97325799999999996</v>
      </c>
      <c r="FD125" s="38">
        <v>0</v>
      </c>
      <c r="FE125" s="38">
        <v>369349</v>
      </c>
      <c r="FF125" s="38">
        <v>84382</v>
      </c>
      <c r="FG125" s="38">
        <v>6.0937999999999999E-2</v>
      </c>
      <c r="FH125" s="38">
        <v>5.5286000000000002E-2</v>
      </c>
      <c r="FI125" s="38">
        <v>0</v>
      </c>
      <c r="FJ125" s="38">
        <v>0</v>
      </c>
      <c r="FK125" s="38">
        <v>477.70299999999997</v>
      </c>
      <c r="FL125" s="38">
        <v>3021242</v>
      </c>
      <c r="FM125" s="38">
        <v>0</v>
      </c>
      <c r="FN125" s="38">
        <v>0</v>
      </c>
      <c r="FO125" s="38">
        <v>0</v>
      </c>
      <c r="FP125" s="38">
        <v>0</v>
      </c>
      <c r="FQ125" s="38">
        <v>0</v>
      </c>
      <c r="FR125" s="38">
        <v>0</v>
      </c>
      <c r="FS125" s="38">
        <v>0</v>
      </c>
      <c r="FT125" s="38">
        <v>0</v>
      </c>
      <c r="FU125" s="38">
        <v>0</v>
      </c>
      <c r="FV125" s="38">
        <v>0</v>
      </c>
      <c r="FW125" s="38">
        <v>0</v>
      </c>
      <c r="FX125" s="38">
        <v>0</v>
      </c>
      <c r="FY125" s="38">
        <v>0</v>
      </c>
      <c r="FZ125" s="38">
        <v>0</v>
      </c>
      <c r="GA125" s="38">
        <v>0</v>
      </c>
      <c r="GB125" s="38">
        <v>0</v>
      </c>
      <c r="GC125" s="38">
        <v>0</v>
      </c>
      <c r="GD125" s="38">
        <v>0</v>
      </c>
      <c r="GF125" s="38">
        <v>0</v>
      </c>
      <c r="GG125" s="38">
        <v>0</v>
      </c>
      <c r="GH125" s="38">
        <v>0</v>
      </c>
      <c r="GI125" s="38">
        <v>0</v>
      </c>
      <c r="GJ125" s="38">
        <v>0</v>
      </c>
      <c r="GK125" s="38">
        <v>5100</v>
      </c>
      <c r="GL125" s="38">
        <v>5520</v>
      </c>
      <c r="GM125" s="38">
        <v>0</v>
      </c>
      <c r="GN125" s="38">
        <v>0</v>
      </c>
      <c r="GO125" s="38">
        <v>0</v>
      </c>
      <c r="GP125" s="38">
        <v>2959199</v>
      </c>
      <c r="GQ125" s="38">
        <v>2959199</v>
      </c>
      <c r="GR125" s="38">
        <v>0</v>
      </c>
      <c r="GS125" s="38">
        <v>0</v>
      </c>
      <c r="GT125" s="38">
        <v>0</v>
      </c>
      <c r="HB125" s="38">
        <v>261892303</v>
      </c>
      <c r="HC125" s="38">
        <v>5.0736000000000003E-2</v>
      </c>
      <c r="HD125" s="38">
        <v>57043</v>
      </c>
      <c r="HE125" s="38">
        <v>0</v>
      </c>
      <c r="HF125" s="38">
        <v>0</v>
      </c>
      <c r="HG125" s="38">
        <v>0</v>
      </c>
      <c r="HH125" s="38">
        <v>0</v>
      </c>
      <c r="HI125" s="38">
        <v>0</v>
      </c>
      <c r="HJ125" s="38">
        <v>0</v>
      </c>
      <c r="HK125" s="38">
        <v>0</v>
      </c>
      <c r="HL125" s="38">
        <v>0</v>
      </c>
      <c r="HM125" s="38">
        <v>0</v>
      </c>
      <c r="HN125" s="38">
        <v>0</v>
      </c>
      <c r="HO125" s="38">
        <v>0</v>
      </c>
      <c r="HP125" s="38">
        <v>0</v>
      </c>
      <c r="HQ125" s="38">
        <v>0</v>
      </c>
      <c r="HR125" s="38">
        <v>0</v>
      </c>
      <c r="HS125" s="38">
        <v>0</v>
      </c>
      <c r="HT125" s="38">
        <v>0</v>
      </c>
      <c r="HU125" s="38">
        <v>0</v>
      </c>
      <c r="HV125" s="38">
        <v>0</v>
      </c>
      <c r="HW125" s="38">
        <v>0</v>
      </c>
      <c r="HX125" s="38">
        <v>0</v>
      </c>
      <c r="HY125" s="38">
        <v>0</v>
      </c>
      <c r="HZ125" s="38">
        <v>0</v>
      </c>
      <c r="IA125" s="38">
        <v>0</v>
      </c>
      <c r="IB125" s="38">
        <v>0</v>
      </c>
      <c r="IC125" s="38">
        <v>0</v>
      </c>
      <c r="ID125" s="38">
        <v>0</v>
      </c>
      <c r="IE125" s="38">
        <v>0</v>
      </c>
      <c r="IF125" s="38">
        <v>0</v>
      </c>
      <c r="IG125" s="38">
        <v>0</v>
      </c>
      <c r="IH125" s="38">
        <v>109</v>
      </c>
      <c r="II125" s="38">
        <v>0</v>
      </c>
      <c r="IJ125" s="38">
        <v>0</v>
      </c>
      <c r="IK125" s="38">
        <v>0</v>
      </c>
      <c r="IL125" s="38">
        <v>0</v>
      </c>
      <c r="IM125" s="38">
        <v>0</v>
      </c>
      <c r="IN125" s="38">
        <v>0</v>
      </c>
      <c r="IO125" s="38">
        <v>0</v>
      </c>
      <c r="IP125" s="38">
        <v>0</v>
      </c>
      <c r="IQ125" s="38">
        <v>0</v>
      </c>
      <c r="IR125" s="38">
        <v>0</v>
      </c>
      <c r="IS125" s="38">
        <v>0</v>
      </c>
      <c r="IT125" s="38">
        <v>0</v>
      </c>
      <c r="IU125" s="38">
        <v>0</v>
      </c>
      <c r="IV125" s="38">
        <v>0</v>
      </c>
      <c r="IW125" s="38">
        <v>0</v>
      </c>
      <c r="IX125" s="38">
        <v>0</v>
      </c>
      <c r="IY125" s="38">
        <v>0</v>
      </c>
      <c r="IZ125" s="38">
        <v>0</v>
      </c>
      <c r="JA125" s="38">
        <v>0</v>
      </c>
    </row>
    <row r="126" spans="1:261" x14ac:dyDescent="0.2">
      <c r="A126" s="38">
        <v>227825</v>
      </c>
      <c r="B126" s="38">
        <v>27549</v>
      </c>
      <c r="C126" s="38">
        <v>35</v>
      </c>
      <c r="D126" s="38">
        <v>2020</v>
      </c>
      <c r="E126" s="38">
        <v>5393</v>
      </c>
      <c r="F126" s="38">
        <v>0</v>
      </c>
      <c r="G126" s="38">
        <v>1707.92</v>
      </c>
      <c r="H126" s="38">
        <v>1673.204</v>
      </c>
      <c r="I126" s="38">
        <v>1673.204</v>
      </c>
      <c r="J126" s="38">
        <v>1707.92</v>
      </c>
      <c r="K126" s="38">
        <v>0</v>
      </c>
      <c r="L126" s="38">
        <v>6544</v>
      </c>
      <c r="M126" s="38">
        <v>0</v>
      </c>
      <c r="N126" s="38">
        <v>0</v>
      </c>
      <c r="P126" s="38">
        <v>1468.1669999999999</v>
      </c>
      <c r="Q126" s="38">
        <v>0</v>
      </c>
      <c r="R126" s="38">
        <v>380559</v>
      </c>
      <c r="S126" s="38">
        <v>259.20699999999999</v>
      </c>
      <c r="U126" s="38">
        <v>246680</v>
      </c>
      <c r="V126" s="38">
        <v>968.56200000000001</v>
      </c>
      <c r="W126" s="38">
        <v>633827</v>
      </c>
      <c r="X126" s="38">
        <v>633827</v>
      </c>
      <c r="Z126" s="38">
        <v>0</v>
      </c>
      <c r="AA126" s="38">
        <v>1</v>
      </c>
      <c r="AB126" s="38">
        <v>1</v>
      </c>
      <c r="AC126" s="38">
        <v>0</v>
      </c>
      <c r="AD126" s="38" t="s">
        <v>303</v>
      </c>
      <c r="AE126" s="38">
        <v>0</v>
      </c>
      <c r="AH126" s="38">
        <v>0</v>
      </c>
      <c r="AI126" s="38">
        <v>0</v>
      </c>
      <c r="AJ126" s="38">
        <v>5105</v>
      </c>
      <c r="AK126" s="38">
        <v>1</v>
      </c>
      <c r="AL126" s="38" t="s">
        <v>106</v>
      </c>
      <c r="AM126" s="38">
        <v>0</v>
      </c>
      <c r="AN126" s="38">
        <v>0</v>
      </c>
      <c r="AO126" s="38">
        <v>0</v>
      </c>
      <c r="AP126" s="38">
        <v>0</v>
      </c>
      <c r="AQ126" s="38">
        <v>0</v>
      </c>
      <c r="AR126" s="38">
        <v>0</v>
      </c>
      <c r="AS126" s="38">
        <v>0</v>
      </c>
      <c r="AT126" s="38">
        <v>0</v>
      </c>
      <c r="AU126" s="38">
        <v>0</v>
      </c>
      <c r="AV126" s="38">
        <v>0</v>
      </c>
      <c r="AW126" s="38">
        <v>18224717</v>
      </c>
      <c r="AX126" s="38">
        <v>17555784</v>
      </c>
      <c r="AY126" s="38">
        <v>13916774</v>
      </c>
      <c r="AZ126" s="38">
        <v>715182</v>
      </c>
      <c r="BA126" s="38">
        <v>0</v>
      </c>
      <c r="BB126" s="38">
        <v>0</v>
      </c>
      <c r="BC126" s="38">
        <v>0</v>
      </c>
      <c r="BD126" s="38">
        <v>0</v>
      </c>
      <c r="BE126" s="38">
        <v>0</v>
      </c>
      <c r="BF126" s="38">
        <v>14651025</v>
      </c>
      <c r="BG126" s="38">
        <v>0</v>
      </c>
      <c r="BH126" s="38">
        <v>493.11500000000001</v>
      </c>
      <c r="BI126" s="38">
        <v>135607</v>
      </c>
      <c r="BJ126" s="38">
        <v>12</v>
      </c>
      <c r="BK126" s="38">
        <v>0</v>
      </c>
      <c r="BL126" s="38">
        <v>0</v>
      </c>
      <c r="BM126" s="38">
        <v>0</v>
      </c>
      <c r="BN126" s="38">
        <v>0</v>
      </c>
      <c r="BO126" s="38">
        <v>0</v>
      </c>
      <c r="BP126" s="38">
        <v>0</v>
      </c>
      <c r="BQ126" s="38">
        <v>5393</v>
      </c>
      <c r="BR126" s="38">
        <v>1</v>
      </c>
      <c r="BS126" s="38">
        <v>0</v>
      </c>
      <c r="BT126" s="38">
        <v>0</v>
      </c>
      <c r="BU126" s="38">
        <v>0</v>
      </c>
      <c r="BV126" s="38">
        <v>0</v>
      </c>
      <c r="BW126" s="38">
        <v>0</v>
      </c>
      <c r="BX126" s="38">
        <v>0</v>
      </c>
      <c r="BY126" s="38">
        <v>0</v>
      </c>
      <c r="BZ126" s="38">
        <v>0</v>
      </c>
      <c r="CA126" s="38">
        <v>520.63</v>
      </c>
      <c r="CB126" s="38">
        <v>199016</v>
      </c>
      <c r="CC126" s="38">
        <v>0</v>
      </c>
      <c r="CD126" s="38">
        <v>0</v>
      </c>
      <c r="CE126" s="38">
        <v>0</v>
      </c>
      <c r="CF126" s="38">
        <v>0</v>
      </c>
      <c r="CG126" s="38">
        <v>0</v>
      </c>
      <c r="CH126" s="38">
        <v>334310</v>
      </c>
      <c r="CI126" s="38">
        <v>0</v>
      </c>
      <c r="CJ126" s="38">
        <v>5</v>
      </c>
      <c r="CK126" s="38">
        <v>0</v>
      </c>
      <c r="CL126" s="38">
        <v>0</v>
      </c>
      <c r="CN126" s="38">
        <v>0</v>
      </c>
      <c r="CO126" s="38">
        <v>1</v>
      </c>
      <c r="CP126" s="38">
        <v>0</v>
      </c>
      <c r="CQ126" s="38">
        <v>0</v>
      </c>
      <c r="CR126" s="38">
        <v>1474.701</v>
      </c>
      <c r="CS126" s="38">
        <v>0</v>
      </c>
      <c r="CT126" s="38">
        <v>0</v>
      </c>
      <c r="CU126" s="38">
        <v>0</v>
      </c>
      <c r="CV126" s="38">
        <v>0</v>
      </c>
      <c r="CW126" s="38">
        <v>0</v>
      </c>
      <c r="CX126" s="38">
        <v>0</v>
      </c>
      <c r="CY126" s="38">
        <v>0</v>
      </c>
      <c r="CZ126" s="38">
        <v>0</v>
      </c>
      <c r="DA126" s="38">
        <v>1</v>
      </c>
      <c r="DB126" s="38">
        <v>10949447</v>
      </c>
      <c r="DC126" s="38">
        <v>0</v>
      </c>
      <c r="DD126" s="38">
        <v>0</v>
      </c>
      <c r="DE126" s="38">
        <v>2146432</v>
      </c>
      <c r="DF126" s="38">
        <v>2146432</v>
      </c>
      <c r="DG126" s="38">
        <v>1640</v>
      </c>
      <c r="DH126" s="38">
        <v>0</v>
      </c>
      <c r="DI126" s="38">
        <v>0</v>
      </c>
      <c r="DK126" s="38">
        <v>5393</v>
      </c>
      <c r="DL126" s="38">
        <v>0</v>
      </c>
      <c r="DM126" s="38">
        <v>1289236</v>
      </c>
      <c r="DN126" s="38">
        <v>0</v>
      </c>
      <c r="DO126" s="38">
        <v>0</v>
      </c>
      <c r="DP126" s="38">
        <v>0</v>
      </c>
      <c r="DQ126" s="38">
        <v>0</v>
      </c>
      <c r="DR126" s="38">
        <v>0</v>
      </c>
      <c r="DS126" s="38">
        <v>0</v>
      </c>
      <c r="DT126" s="38">
        <v>0</v>
      </c>
      <c r="DU126" s="38">
        <v>0</v>
      </c>
      <c r="DV126" s="38">
        <v>0</v>
      </c>
      <c r="DW126" s="38">
        <v>0</v>
      </c>
      <c r="DX126" s="38">
        <v>0</v>
      </c>
      <c r="DY126" s="38">
        <v>0</v>
      </c>
      <c r="DZ126" s="38">
        <v>0</v>
      </c>
      <c r="EA126" s="38">
        <v>0</v>
      </c>
      <c r="EB126" s="38">
        <v>0</v>
      </c>
      <c r="EC126" s="38">
        <v>91.203000000000003</v>
      </c>
      <c r="ED126" s="38">
        <v>656516</v>
      </c>
      <c r="EE126" s="38">
        <v>0</v>
      </c>
      <c r="EF126" s="38">
        <v>0</v>
      </c>
      <c r="EG126" s="38">
        <v>0</v>
      </c>
      <c r="EH126" s="38">
        <v>632720</v>
      </c>
      <c r="EI126" s="38">
        <v>0</v>
      </c>
      <c r="EJ126" s="38">
        <v>0</v>
      </c>
      <c r="EK126" s="38">
        <v>24.63</v>
      </c>
      <c r="EL126" s="38">
        <v>0</v>
      </c>
      <c r="EM126" s="38">
        <v>4.0140000000000002</v>
      </c>
      <c r="EN126" s="38">
        <v>2.1509999999999998</v>
      </c>
      <c r="EO126" s="38">
        <v>0</v>
      </c>
      <c r="EP126" s="38">
        <v>0</v>
      </c>
      <c r="EQ126" s="38">
        <v>30.795000000000002</v>
      </c>
      <c r="ER126" s="38">
        <v>0</v>
      </c>
      <c r="ES126" s="38">
        <v>96.686999999999998</v>
      </c>
      <c r="ET126" s="38">
        <v>0</v>
      </c>
      <c r="EU126" s="38">
        <v>715182</v>
      </c>
      <c r="EV126" s="38">
        <v>0</v>
      </c>
      <c r="EW126" s="38">
        <v>0</v>
      </c>
      <c r="EX126" s="38">
        <v>0</v>
      </c>
      <c r="EZ126" s="38">
        <v>14829636</v>
      </c>
      <c r="FA126" s="38">
        <v>0</v>
      </c>
      <c r="FB126" s="38">
        <v>15544818</v>
      </c>
      <c r="FC126" s="38">
        <v>0.97325799999999996</v>
      </c>
      <c r="FD126" s="38">
        <v>0</v>
      </c>
      <c r="FE126" s="38">
        <v>2219159</v>
      </c>
      <c r="FF126" s="38">
        <v>506989</v>
      </c>
      <c r="FG126" s="38">
        <v>6.0937999999999999E-2</v>
      </c>
      <c r="FH126" s="38">
        <v>5.5286000000000002E-2</v>
      </c>
      <c r="FI126" s="38">
        <v>0</v>
      </c>
      <c r="FJ126" s="38">
        <v>0</v>
      </c>
      <c r="FK126" s="38">
        <v>2870.181</v>
      </c>
      <c r="FL126" s="38">
        <v>18605276</v>
      </c>
      <c r="FM126" s="38">
        <v>0</v>
      </c>
      <c r="FN126" s="38">
        <v>0</v>
      </c>
      <c r="FO126" s="38">
        <v>156613</v>
      </c>
      <c r="FP126" s="38">
        <v>0</v>
      </c>
      <c r="FQ126" s="38">
        <v>156613</v>
      </c>
      <c r="FR126" s="38">
        <v>156613</v>
      </c>
      <c r="FS126" s="38">
        <v>0</v>
      </c>
      <c r="FT126" s="38">
        <v>0</v>
      </c>
      <c r="FU126" s="38">
        <v>0</v>
      </c>
      <c r="FV126" s="38">
        <v>0</v>
      </c>
      <c r="FW126" s="38">
        <v>0</v>
      </c>
      <c r="FX126" s="38">
        <v>0</v>
      </c>
      <c r="FY126" s="38">
        <v>0</v>
      </c>
      <c r="FZ126" s="38">
        <v>0</v>
      </c>
      <c r="GA126" s="38">
        <v>0</v>
      </c>
      <c r="GB126" s="38">
        <v>34640</v>
      </c>
      <c r="GC126" s="38">
        <v>34640</v>
      </c>
      <c r="GD126" s="38">
        <v>3.9209999999999998</v>
      </c>
      <c r="GF126" s="38">
        <v>0</v>
      </c>
      <c r="GG126" s="38">
        <v>0</v>
      </c>
      <c r="GH126" s="38">
        <v>0</v>
      </c>
      <c r="GI126" s="38">
        <v>0</v>
      </c>
      <c r="GJ126" s="38">
        <v>0</v>
      </c>
      <c r="GK126" s="38">
        <v>4971</v>
      </c>
      <c r="GL126" s="38">
        <v>0</v>
      </c>
      <c r="GM126" s="38">
        <v>0</v>
      </c>
      <c r="GN126" s="38">
        <v>0</v>
      </c>
      <c r="GO126" s="38">
        <v>0</v>
      </c>
      <c r="GP126" s="38">
        <v>18270966</v>
      </c>
      <c r="GQ126" s="38">
        <v>18270966</v>
      </c>
      <c r="GR126" s="38">
        <v>0</v>
      </c>
      <c r="GS126" s="38">
        <v>0</v>
      </c>
      <c r="GT126" s="38">
        <v>0</v>
      </c>
      <c r="HB126" s="38">
        <v>261892303</v>
      </c>
      <c r="HC126" s="38">
        <v>5.0736000000000003E-2</v>
      </c>
      <c r="HD126" s="38">
        <v>334310</v>
      </c>
      <c r="HE126" s="38">
        <v>0</v>
      </c>
      <c r="HF126" s="38">
        <v>0</v>
      </c>
      <c r="HG126" s="38">
        <v>0</v>
      </c>
      <c r="HH126" s="38">
        <v>0</v>
      </c>
      <c r="HI126" s="38">
        <v>0</v>
      </c>
      <c r="HJ126" s="38">
        <v>0</v>
      </c>
      <c r="HK126" s="38">
        <v>0</v>
      </c>
      <c r="HL126" s="38">
        <v>0</v>
      </c>
      <c r="HM126" s="38">
        <v>0</v>
      </c>
      <c r="HN126" s="38">
        <v>0</v>
      </c>
      <c r="HO126" s="38">
        <v>0</v>
      </c>
      <c r="HP126" s="38">
        <v>0</v>
      </c>
      <c r="HQ126" s="38">
        <v>0</v>
      </c>
      <c r="HR126" s="38">
        <v>0</v>
      </c>
      <c r="HS126" s="38">
        <v>0</v>
      </c>
      <c r="HT126" s="38">
        <v>0</v>
      </c>
      <c r="HU126" s="38">
        <v>0</v>
      </c>
      <c r="HV126" s="38">
        <v>0</v>
      </c>
      <c r="HW126" s="38">
        <v>0</v>
      </c>
      <c r="HX126" s="38">
        <v>0</v>
      </c>
      <c r="HY126" s="38">
        <v>0</v>
      </c>
      <c r="HZ126" s="38">
        <v>0</v>
      </c>
      <c r="IA126" s="38">
        <v>0</v>
      </c>
      <c r="IB126" s="38">
        <v>0</v>
      </c>
      <c r="IC126" s="38">
        <v>0</v>
      </c>
      <c r="ID126" s="38">
        <v>0</v>
      </c>
      <c r="IE126" s="38">
        <v>0</v>
      </c>
      <c r="IF126" s="38">
        <v>0</v>
      </c>
      <c r="IG126" s="38">
        <v>0</v>
      </c>
      <c r="IH126" s="38">
        <v>0</v>
      </c>
      <c r="II126" s="38">
        <v>0</v>
      </c>
      <c r="IJ126" s="38">
        <v>0</v>
      </c>
      <c r="IK126" s="38">
        <v>0</v>
      </c>
      <c r="IL126" s="38">
        <v>0</v>
      </c>
      <c r="IM126" s="38">
        <v>0</v>
      </c>
      <c r="IN126" s="38">
        <v>0</v>
      </c>
      <c r="IO126" s="38">
        <v>0</v>
      </c>
      <c r="IP126" s="38">
        <v>0</v>
      </c>
      <c r="IQ126" s="38">
        <v>0</v>
      </c>
      <c r="IR126" s="38">
        <v>0</v>
      </c>
      <c r="IS126" s="38">
        <v>0</v>
      </c>
      <c r="IT126" s="38">
        <v>0</v>
      </c>
      <c r="IU126" s="38">
        <v>0</v>
      </c>
      <c r="IV126" s="38">
        <v>0</v>
      </c>
      <c r="IW126" s="38">
        <v>0</v>
      </c>
      <c r="IX126" s="38">
        <v>0</v>
      </c>
      <c r="IY126" s="38">
        <v>0</v>
      </c>
      <c r="IZ126" s="38">
        <v>0</v>
      </c>
      <c r="JA126" s="38">
        <v>0</v>
      </c>
    </row>
    <row r="127" spans="1:261" x14ac:dyDescent="0.2">
      <c r="A127" s="38">
        <v>227826</v>
      </c>
      <c r="B127" s="38">
        <v>27549</v>
      </c>
      <c r="C127" s="38">
        <v>35</v>
      </c>
      <c r="D127" s="38">
        <v>2020</v>
      </c>
      <c r="E127" s="38">
        <v>5393</v>
      </c>
      <c r="F127" s="38">
        <v>0</v>
      </c>
      <c r="G127" s="38">
        <v>375.98500000000001</v>
      </c>
      <c r="H127" s="38">
        <v>366.57</v>
      </c>
      <c r="I127" s="38">
        <v>366.57</v>
      </c>
      <c r="J127" s="38">
        <v>375.98500000000001</v>
      </c>
      <c r="K127" s="38">
        <v>0</v>
      </c>
      <c r="L127" s="38">
        <v>6544</v>
      </c>
      <c r="M127" s="38">
        <v>0</v>
      </c>
      <c r="N127" s="38">
        <v>0</v>
      </c>
      <c r="P127" s="38">
        <v>357.75299999999999</v>
      </c>
      <c r="Q127" s="38">
        <v>0</v>
      </c>
      <c r="R127" s="38">
        <v>92732</v>
      </c>
      <c r="S127" s="38">
        <v>259.20699999999999</v>
      </c>
      <c r="U127" s="38">
        <v>60110</v>
      </c>
      <c r="V127" s="38">
        <v>96.637</v>
      </c>
      <c r="W127" s="38">
        <v>63239</v>
      </c>
      <c r="X127" s="38">
        <v>63239</v>
      </c>
      <c r="Z127" s="38">
        <v>0</v>
      </c>
      <c r="AA127" s="38">
        <v>1</v>
      </c>
      <c r="AB127" s="38">
        <v>1</v>
      </c>
      <c r="AC127" s="38">
        <v>0</v>
      </c>
      <c r="AD127" s="38" t="s">
        <v>303</v>
      </c>
      <c r="AE127" s="38">
        <v>0</v>
      </c>
      <c r="AH127" s="38">
        <v>0</v>
      </c>
      <c r="AI127" s="38">
        <v>0</v>
      </c>
      <c r="AJ127" s="38">
        <v>5105</v>
      </c>
      <c r="AK127" s="38">
        <v>1</v>
      </c>
      <c r="AL127" s="38" t="s">
        <v>355</v>
      </c>
      <c r="AM127" s="38">
        <v>0</v>
      </c>
      <c r="AN127" s="38">
        <v>0</v>
      </c>
      <c r="AO127" s="38">
        <v>0</v>
      </c>
      <c r="AP127" s="38">
        <v>0</v>
      </c>
      <c r="AQ127" s="38">
        <v>0</v>
      </c>
      <c r="AR127" s="38">
        <v>0</v>
      </c>
      <c r="AS127" s="38">
        <v>0</v>
      </c>
      <c r="AT127" s="38">
        <v>0</v>
      </c>
      <c r="AU127" s="38">
        <v>0</v>
      </c>
      <c r="AV127" s="38">
        <v>0</v>
      </c>
      <c r="AW127" s="38">
        <v>3557467</v>
      </c>
      <c r="AX127" s="38">
        <v>3483871</v>
      </c>
      <c r="AY127" s="38">
        <v>2464336</v>
      </c>
      <c r="AZ127" s="38">
        <v>92732</v>
      </c>
      <c r="BA127" s="38">
        <v>0</v>
      </c>
      <c r="BB127" s="38">
        <v>0</v>
      </c>
      <c r="BC127" s="38">
        <v>0</v>
      </c>
      <c r="BD127" s="38">
        <v>0</v>
      </c>
      <c r="BE127" s="38">
        <v>0</v>
      </c>
      <c r="BF127" s="38">
        <v>2947227</v>
      </c>
      <c r="BG127" s="38">
        <v>0</v>
      </c>
      <c r="BH127" s="38">
        <v>0</v>
      </c>
      <c r="BI127" s="38">
        <v>0</v>
      </c>
      <c r="BJ127" s="38">
        <v>12</v>
      </c>
      <c r="BK127" s="38">
        <v>0</v>
      </c>
      <c r="BL127" s="38">
        <v>0</v>
      </c>
      <c r="BM127" s="38">
        <v>0</v>
      </c>
      <c r="BN127" s="38">
        <v>0</v>
      </c>
      <c r="BO127" s="38">
        <v>0</v>
      </c>
      <c r="BP127" s="38">
        <v>0</v>
      </c>
      <c r="BQ127" s="38">
        <v>5393</v>
      </c>
      <c r="BR127" s="38">
        <v>1</v>
      </c>
      <c r="BS127" s="38">
        <v>0</v>
      </c>
      <c r="BT127" s="38">
        <v>0</v>
      </c>
      <c r="BU127" s="38">
        <v>0</v>
      </c>
      <c r="BV127" s="38">
        <v>0</v>
      </c>
      <c r="BW127" s="38">
        <v>0</v>
      </c>
      <c r="BX127" s="38">
        <v>0</v>
      </c>
      <c r="BY127" s="38">
        <v>0</v>
      </c>
      <c r="BZ127" s="38">
        <v>0</v>
      </c>
      <c r="CA127" s="38">
        <v>0</v>
      </c>
      <c r="CB127" s="38">
        <v>0</v>
      </c>
      <c r="CC127" s="38">
        <v>0</v>
      </c>
      <c r="CD127" s="38">
        <v>0</v>
      </c>
      <c r="CE127" s="38">
        <v>0</v>
      </c>
      <c r="CF127" s="38">
        <v>0</v>
      </c>
      <c r="CG127" s="38">
        <v>0</v>
      </c>
      <c r="CH127" s="38">
        <v>73596</v>
      </c>
      <c r="CI127" s="38">
        <v>0</v>
      </c>
      <c r="CJ127" s="38">
        <v>4</v>
      </c>
      <c r="CK127" s="38">
        <v>0</v>
      </c>
      <c r="CL127" s="38">
        <v>0</v>
      </c>
      <c r="CN127" s="38">
        <v>0</v>
      </c>
      <c r="CO127" s="38">
        <v>1</v>
      </c>
      <c r="CP127" s="38">
        <v>0</v>
      </c>
      <c r="CQ127" s="38">
        <v>0</v>
      </c>
      <c r="CR127" s="38">
        <v>387.80599999999998</v>
      </c>
      <c r="CS127" s="38">
        <v>0</v>
      </c>
      <c r="CT127" s="38">
        <v>0</v>
      </c>
      <c r="CU127" s="38">
        <v>0</v>
      </c>
      <c r="CV127" s="38">
        <v>0</v>
      </c>
      <c r="CW127" s="38">
        <v>0</v>
      </c>
      <c r="CX127" s="38">
        <v>0</v>
      </c>
      <c r="CY127" s="38">
        <v>0</v>
      </c>
      <c r="CZ127" s="38">
        <v>0</v>
      </c>
      <c r="DA127" s="38">
        <v>1</v>
      </c>
      <c r="DB127" s="38">
        <v>2398834</v>
      </c>
      <c r="DC127" s="38">
        <v>0</v>
      </c>
      <c r="DD127" s="38">
        <v>0</v>
      </c>
      <c r="DE127" s="38">
        <v>350104</v>
      </c>
      <c r="DF127" s="38">
        <v>350104</v>
      </c>
      <c r="DG127" s="38">
        <v>267.5</v>
      </c>
      <c r="DH127" s="38">
        <v>0</v>
      </c>
      <c r="DI127" s="38">
        <v>0</v>
      </c>
      <c r="DK127" s="38">
        <v>5393</v>
      </c>
      <c r="DL127" s="38">
        <v>0</v>
      </c>
      <c r="DM127" s="38">
        <v>216029</v>
      </c>
      <c r="DN127" s="38">
        <v>0</v>
      </c>
      <c r="DO127" s="38">
        <v>0</v>
      </c>
      <c r="DP127" s="38">
        <v>0</v>
      </c>
      <c r="DQ127" s="38">
        <v>0</v>
      </c>
      <c r="DR127" s="38">
        <v>0</v>
      </c>
      <c r="DS127" s="38">
        <v>0</v>
      </c>
      <c r="DT127" s="38">
        <v>0</v>
      </c>
      <c r="DU127" s="38">
        <v>0</v>
      </c>
      <c r="DV127" s="38">
        <v>0</v>
      </c>
      <c r="DW127" s="38">
        <v>0</v>
      </c>
      <c r="DX127" s="38">
        <v>0</v>
      </c>
      <c r="DY127" s="38">
        <v>0</v>
      </c>
      <c r="DZ127" s="38">
        <v>0</v>
      </c>
      <c r="EA127" s="38">
        <v>0</v>
      </c>
      <c r="EB127" s="38">
        <v>0</v>
      </c>
      <c r="EC127" s="38">
        <v>2.7679999999999998</v>
      </c>
      <c r="ED127" s="38">
        <v>19925</v>
      </c>
      <c r="EE127" s="38">
        <v>0</v>
      </c>
      <c r="EF127" s="38">
        <v>0</v>
      </c>
      <c r="EG127" s="38">
        <v>0</v>
      </c>
      <c r="EH127" s="38">
        <v>196104</v>
      </c>
      <c r="EI127" s="38">
        <v>0</v>
      </c>
      <c r="EJ127" s="38">
        <v>0</v>
      </c>
      <c r="EK127" s="38">
        <v>8.4209999999999994</v>
      </c>
      <c r="EL127" s="38">
        <v>0</v>
      </c>
      <c r="EM127" s="38">
        <v>0.13300000000000001</v>
      </c>
      <c r="EN127" s="38">
        <v>0.86099999999999999</v>
      </c>
      <c r="EO127" s="38">
        <v>0</v>
      </c>
      <c r="EP127" s="38">
        <v>0</v>
      </c>
      <c r="EQ127" s="38">
        <v>9.4149999999999991</v>
      </c>
      <c r="ER127" s="38">
        <v>0</v>
      </c>
      <c r="ES127" s="38">
        <v>29.966999999999999</v>
      </c>
      <c r="ET127" s="38">
        <v>0</v>
      </c>
      <c r="EU127" s="38">
        <v>92732</v>
      </c>
      <c r="EV127" s="38">
        <v>0</v>
      </c>
      <c r="EW127" s="38">
        <v>0</v>
      </c>
      <c r="EX127" s="38">
        <v>0</v>
      </c>
      <c r="EZ127" s="38">
        <v>2935474</v>
      </c>
      <c r="FA127" s="38">
        <v>0</v>
      </c>
      <c r="FB127" s="38">
        <v>3028206</v>
      </c>
      <c r="FC127" s="38">
        <v>0.97325799999999996</v>
      </c>
      <c r="FD127" s="38">
        <v>0</v>
      </c>
      <c r="FE127" s="38">
        <v>446410</v>
      </c>
      <c r="FF127" s="38">
        <v>101987</v>
      </c>
      <c r="FG127" s="38">
        <v>6.0937999999999999E-2</v>
      </c>
      <c r="FH127" s="38">
        <v>5.5286000000000002E-2</v>
      </c>
      <c r="FI127" s="38">
        <v>0</v>
      </c>
      <c r="FJ127" s="38">
        <v>0</v>
      </c>
      <c r="FK127" s="38">
        <v>577.37099999999998</v>
      </c>
      <c r="FL127" s="38">
        <v>3650199</v>
      </c>
      <c r="FM127" s="38">
        <v>0</v>
      </c>
      <c r="FN127" s="38">
        <v>0</v>
      </c>
      <c r="FO127" s="38">
        <v>0</v>
      </c>
      <c r="FP127" s="38">
        <v>0</v>
      </c>
      <c r="FQ127" s="38">
        <v>0</v>
      </c>
      <c r="FR127" s="38">
        <v>0</v>
      </c>
      <c r="FS127" s="38">
        <v>0</v>
      </c>
      <c r="FT127" s="38">
        <v>0</v>
      </c>
      <c r="FU127" s="38">
        <v>0</v>
      </c>
      <c r="FV127" s="38">
        <v>0</v>
      </c>
      <c r="FW127" s="38">
        <v>0</v>
      </c>
      <c r="FX127" s="38">
        <v>0</v>
      </c>
      <c r="FY127" s="38">
        <v>0</v>
      </c>
      <c r="FZ127" s="38">
        <v>0</v>
      </c>
      <c r="GA127" s="38">
        <v>0</v>
      </c>
      <c r="GB127" s="38">
        <v>0</v>
      </c>
      <c r="GC127" s="38">
        <v>0</v>
      </c>
      <c r="GD127" s="38">
        <v>0</v>
      </c>
      <c r="GF127" s="38">
        <v>0</v>
      </c>
      <c r="GG127" s="38">
        <v>0</v>
      </c>
      <c r="GH127" s="38">
        <v>0</v>
      </c>
      <c r="GI127" s="38">
        <v>0</v>
      </c>
      <c r="GJ127" s="38">
        <v>0</v>
      </c>
      <c r="GK127" s="38">
        <v>0</v>
      </c>
      <c r="GL127" s="38">
        <v>0</v>
      </c>
      <c r="GM127" s="38">
        <v>0</v>
      </c>
      <c r="GN127" s="38">
        <v>0</v>
      </c>
      <c r="GO127" s="38">
        <v>0</v>
      </c>
      <c r="GP127" s="38">
        <v>3576603</v>
      </c>
      <c r="GQ127" s="38">
        <v>3576603</v>
      </c>
      <c r="GR127" s="38">
        <v>0</v>
      </c>
      <c r="GS127" s="38">
        <v>0</v>
      </c>
      <c r="GT127" s="38">
        <v>0</v>
      </c>
      <c r="HB127" s="38">
        <v>261892303</v>
      </c>
      <c r="HC127" s="38">
        <v>5.0736000000000003E-2</v>
      </c>
      <c r="HD127" s="38">
        <v>73596</v>
      </c>
      <c r="HE127" s="38">
        <v>0</v>
      </c>
      <c r="HF127" s="38">
        <v>0</v>
      </c>
      <c r="HG127" s="38">
        <v>0</v>
      </c>
      <c r="HH127" s="38">
        <v>0</v>
      </c>
      <c r="HI127" s="38">
        <v>0</v>
      </c>
      <c r="HJ127" s="38">
        <v>0</v>
      </c>
      <c r="HK127" s="38">
        <v>0</v>
      </c>
      <c r="HL127" s="38">
        <v>0</v>
      </c>
      <c r="HM127" s="38">
        <v>0</v>
      </c>
      <c r="HN127" s="38">
        <v>0</v>
      </c>
      <c r="HO127" s="38">
        <v>0</v>
      </c>
      <c r="HP127" s="38">
        <v>0</v>
      </c>
      <c r="HQ127" s="38">
        <v>0</v>
      </c>
      <c r="HR127" s="38">
        <v>0</v>
      </c>
      <c r="HS127" s="38">
        <v>0</v>
      </c>
      <c r="HT127" s="38">
        <v>0</v>
      </c>
      <c r="HU127" s="38">
        <v>0</v>
      </c>
      <c r="HV127" s="38">
        <v>0</v>
      </c>
      <c r="HW127" s="38">
        <v>0</v>
      </c>
      <c r="HX127" s="38">
        <v>0</v>
      </c>
      <c r="HY127" s="38">
        <v>0</v>
      </c>
      <c r="HZ127" s="38">
        <v>0</v>
      </c>
      <c r="IA127" s="38">
        <v>0</v>
      </c>
      <c r="IB127" s="38">
        <v>0</v>
      </c>
      <c r="IC127" s="38">
        <v>0</v>
      </c>
      <c r="ID127" s="38">
        <v>0</v>
      </c>
      <c r="IE127" s="38">
        <v>0</v>
      </c>
      <c r="IF127" s="38">
        <v>0</v>
      </c>
      <c r="IG127" s="38">
        <v>0</v>
      </c>
      <c r="IH127" s="38">
        <v>115</v>
      </c>
      <c r="II127" s="38">
        <v>0</v>
      </c>
      <c r="IJ127" s="38">
        <v>0</v>
      </c>
      <c r="IK127" s="38">
        <v>0</v>
      </c>
      <c r="IL127" s="38">
        <v>0</v>
      </c>
      <c r="IM127" s="38">
        <v>0</v>
      </c>
      <c r="IN127" s="38">
        <v>0</v>
      </c>
      <c r="IO127" s="38">
        <v>0</v>
      </c>
      <c r="IP127" s="38">
        <v>0</v>
      </c>
      <c r="IQ127" s="38">
        <v>0</v>
      </c>
      <c r="IR127" s="38">
        <v>0</v>
      </c>
      <c r="IS127" s="38">
        <v>0</v>
      </c>
      <c r="IT127" s="38">
        <v>0</v>
      </c>
      <c r="IU127" s="38">
        <v>0</v>
      </c>
      <c r="IV127" s="38">
        <v>0</v>
      </c>
      <c r="IW127" s="38">
        <v>0</v>
      </c>
      <c r="IX127" s="38">
        <v>0</v>
      </c>
      <c r="IY127" s="38">
        <v>0</v>
      </c>
      <c r="IZ127" s="38">
        <v>0</v>
      </c>
      <c r="JA127" s="38">
        <v>0</v>
      </c>
    </row>
    <row r="128" spans="1:261" x14ac:dyDescent="0.2">
      <c r="A128" s="38">
        <v>15827</v>
      </c>
      <c r="B128" s="38">
        <v>27549</v>
      </c>
      <c r="C128" s="38">
        <v>35</v>
      </c>
      <c r="D128" s="38">
        <v>2020</v>
      </c>
      <c r="E128" s="38">
        <v>5393</v>
      </c>
      <c r="F128" s="38">
        <v>0</v>
      </c>
      <c r="G128" s="38">
        <v>2093.4380000000001</v>
      </c>
      <c r="H128" s="38">
        <v>1987.451</v>
      </c>
      <c r="I128" s="38">
        <v>1987.451</v>
      </c>
      <c r="J128" s="38">
        <v>2093.4380000000001</v>
      </c>
      <c r="K128" s="38">
        <v>0</v>
      </c>
      <c r="L128" s="38">
        <v>6544</v>
      </c>
      <c r="M128" s="38">
        <v>0</v>
      </c>
      <c r="N128" s="38">
        <v>0</v>
      </c>
      <c r="P128" s="38">
        <v>1798.7750000000001</v>
      </c>
      <c r="Q128" s="38">
        <v>0</v>
      </c>
      <c r="R128" s="38">
        <v>466255</v>
      </c>
      <c r="S128" s="38">
        <v>259.20699999999999</v>
      </c>
      <c r="U128" s="38">
        <v>302230</v>
      </c>
      <c r="V128" s="38">
        <v>375.2</v>
      </c>
      <c r="W128" s="38">
        <v>245531</v>
      </c>
      <c r="X128" s="38">
        <v>245531</v>
      </c>
      <c r="Z128" s="38">
        <v>0</v>
      </c>
      <c r="AA128" s="38">
        <v>1</v>
      </c>
      <c r="AB128" s="38">
        <v>1</v>
      </c>
      <c r="AC128" s="38">
        <v>0</v>
      </c>
      <c r="AD128" s="38" t="s">
        <v>303</v>
      </c>
      <c r="AE128" s="38">
        <v>0</v>
      </c>
      <c r="AH128" s="38">
        <v>0</v>
      </c>
      <c r="AI128" s="38">
        <v>0</v>
      </c>
      <c r="AJ128" s="38">
        <v>5105</v>
      </c>
      <c r="AK128" s="38">
        <v>1</v>
      </c>
      <c r="AL128" s="38" t="s">
        <v>16</v>
      </c>
      <c r="AM128" s="38">
        <v>0</v>
      </c>
      <c r="AN128" s="38">
        <v>0</v>
      </c>
      <c r="AO128" s="38">
        <v>0</v>
      </c>
      <c r="AP128" s="38">
        <v>0</v>
      </c>
      <c r="AQ128" s="38">
        <v>0</v>
      </c>
      <c r="AR128" s="38">
        <v>0</v>
      </c>
      <c r="AS128" s="38">
        <v>0</v>
      </c>
      <c r="AT128" s="38">
        <v>0</v>
      </c>
      <c r="AU128" s="38">
        <v>0</v>
      </c>
      <c r="AV128" s="38">
        <v>-574818</v>
      </c>
      <c r="AW128" s="38">
        <v>20017998</v>
      </c>
      <c r="AX128" s="38">
        <v>19380056</v>
      </c>
      <c r="AY128" s="38">
        <v>13380957</v>
      </c>
      <c r="AZ128" s="38">
        <v>679925</v>
      </c>
      <c r="BA128" s="38">
        <v>29</v>
      </c>
      <c r="BB128" s="38">
        <v>82197</v>
      </c>
      <c r="BC128" s="38">
        <v>82197</v>
      </c>
      <c r="BD128" s="38">
        <v>104.672</v>
      </c>
      <c r="BE128" s="38">
        <v>0</v>
      </c>
      <c r="BF128" s="38">
        <v>16353948</v>
      </c>
      <c r="BG128" s="38">
        <v>0</v>
      </c>
      <c r="BH128" s="38">
        <v>296.32600000000002</v>
      </c>
      <c r="BI128" s="38">
        <v>81490</v>
      </c>
      <c r="BJ128" s="38">
        <v>12</v>
      </c>
      <c r="BK128" s="38">
        <v>0</v>
      </c>
      <c r="BL128" s="38">
        <v>0</v>
      </c>
      <c r="BM128" s="38">
        <v>0</v>
      </c>
      <c r="BN128" s="38">
        <v>0</v>
      </c>
      <c r="BO128" s="38">
        <v>0</v>
      </c>
      <c r="BP128" s="38">
        <v>0</v>
      </c>
      <c r="BQ128" s="38">
        <v>5393</v>
      </c>
      <c r="BR128" s="38">
        <v>1</v>
      </c>
      <c r="BS128" s="38">
        <v>0</v>
      </c>
      <c r="BT128" s="38">
        <v>0</v>
      </c>
      <c r="BU128" s="38">
        <v>0</v>
      </c>
      <c r="BV128" s="38">
        <v>0</v>
      </c>
      <c r="BW128" s="38">
        <v>0</v>
      </c>
      <c r="BX128" s="38">
        <v>0</v>
      </c>
      <c r="BY128" s="38">
        <v>0</v>
      </c>
      <c r="BZ128" s="38">
        <v>0</v>
      </c>
      <c r="CA128" s="38">
        <v>345.78500000000003</v>
      </c>
      <c r="CB128" s="38">
        <v>132180</v>
      </c>
      <c r="CC128" s="38">
        <v>0</v>
      </c>
      <c r="CD128" s="38">
        <v>0</v>
      </c>
      <c r="CE128" s="38">
        <v>0</v>
      </c>
      <c r="CF128" s="38">
        <v>0</v>
      </c>
      <c r="CG128" s="38">
        <v>0</v>
      </c>
      <c r="CH128" s="38">
        <v>424272</v>
      </c>
      <c r="CI128" s="38">
        <v>0</v>
      </c>
      <c r="CJ128" s="38">
        <v>4</v>
      </c>
      <c r="CK128" s="38">
        <v>0</v>
      </c>
      <c r="CL128" s="38">
        <v>0</v>
      </c>
      <c r="CN128" s="38">
        <v>0</v>
      </c>
      <c r="CO128" s="38">
        <v>1</v>
      </c>
      <c r="CP128" s="38">
        <v>0</v>
      </c>
      <c r="CQ128" s="38">
        <v>0</v>
      </c>
      <c r="CR128" s="38">
        <v>1708.173</v>
      </c>
      <c r="CS128" s="38">
        <v>0</v>
      </c>
      <c r="CT128" s="38">
        <v>0</v>
      </c>
      <c r="CU128" s="38">
        <v>0</v>
      </c>
      <c r="CV128" s="38">
        <v>0</v>
      </c>
      <c r="CW128" s="38">
        <v>0</v>
      </c>
      <c r="CX128" s="38">
        <v>0</v>
      </c>
      <c r="CY128" s="38">
        <v>0</v>
      </c>
      <c r="CZ128" s="38">
        <v>0</v>
      </c>
      <c r="DA128" s="38">
        <v>1</v>
      </c>
      <c r="DB128" s="38">
        <v>13005879</v>
      </c>
      <c r="DC128" s="38">
        <v>0</v>
      </c>
      <c r="DD128" s="38">
        <v>0</v>
      </c>
      <c r="DE128" s="38">
        <v>1655200</v>
      </c>
      <c r="DF128" s="38">
        <v>1655200</v>
      </c>
      <c r="DG128" s="38">
        <v>1264.67</v>
      </c>
      <c r="DH128" s="38">
        <v>0</v>
      </c>
      <c r="DI128" s="38">
        <v>0</v>
      </c>
      <c r="DK128" s="38">
        <v>5393</v>
      </c>
      <c r="DL128" s="38">
        <v>0</v>
      </c>
      <c r="DM128" s="38">
        <v>1251454</v>
      </c>
      <c r="DN128" s="38">
        <v>0</v>
      </c>
      <c r="DO128" s="38">
        <v>0</v>
      </c>
      <c r="DP128" s="38">
        <v>0</v>
      </c>
      <c r="DQ128" s="38">
        <v>0</v>
      </c>
      <c r="DR128" s="38">
        <v>0</v>
      </c>
      <c r="DS128" s="38">
        <v>0</v>
      </c>
      <c r="DT128" s="38">
        <v>0</v>
      </c>
      <c r="DU128" s="38">
        <v>0</v>
      </c>
      <c r="DV128" s="38">
        <v>0</v>
      </c>
      <c r="DW128" s="38">
        <v>0</v>
      </c>
      <c r="DX128" s="38">
        <v>0</v>
      </c>
      <c r="DY128" s="38">
        <v>0</v>
      </c>
      <c r="DZ128" s="38">
        <v>0</v>
      </c>
      <c r="EA128" s="38">
        <v>0</v>
      </c>
      <c r="EB128" s="38">
        <v>0</v>
      </c>
      <c r="EC128" s="38">
        <v>52.298000000000002</v>
      </c>
      <c r="ED128" s="38">
        <v>376462</v>
      </c>
      <c r="EE128" s="38">
        <v>0</v>
      </c>
      <c r="EF128" s="38">
        <v>0</v>
      </c>
      <c r="EG128" s="38">
        <v>0</v>
      </c>
      <c r="EH128" s="38">
        <v>874992</v>
      </c>
      <c r="EI128" s="38">
        <v>0</v>
      </c>
      <c r="EJ128" s="38">
        <v>0</v>
      </c>
      <c r="EK128" s="38">
        <v>36.304000000000002</v>
      </c>
      <c r="EL128" s="38">
        <v>0</v>
      </c>
      <c r="EM128" s="38">
        <v>2.4790000000000001</v>
      </c>
      <c r="EN128" s="38">
        <v>3.472</v>
      </c>
      <c r="EO128" s="38">
        <v>0</v>
      </c>
      <c r="EP128" s="38">
        <v>0</v>
      </c>
      <c r="EQ128" s="38">
        <v>42.255000000000003</v>
      </c>
      <c r="ER128" s="38">
        <v>0</v>
      </c>
      <c r="ES128" s="38">
        <v>133.709</v>
      </c>
      <c r="ET128" s="38">
        <v>14500</v>
      </c>
      <c r="EU128" s="38">
        <v>679925</v>
      </c>
      <c r="EV128" s="38">
        <v>0</v>
      </c>
      <c r="EW128" s="38">
        <v>0</v>
      </c>
      <c r="EX128" s="38">
        <v>0</v>
      </c>
      <c r="EZ128" s="38">
        <v>16337040</v>
      </c>
      <c r="FA128" s="38">
        <v>0</v>
      </c>
      <c r="FB128" s="38">
        <v>17016965</v>
      </c>
      <c r="FC128" s="38">
        <v>0.97325799999999996</v>
      </c>
      <c r="FD128" s="38">
        <v>0</v>
      </c>
      <c r="FE128" s="38">
        <v>2477098</v>
      </c>
      <c r="FF128" s="38">
        <v>565918</v>
      </c>
      <c r="FG128" s="38">
        <v>6.0937999999999999E-2</v>
      </c>
      <c r="FH128" s="38">
        <v>5.5286000000000002E-2</v>
      </c>
      <c r="FI128" s="38">
        <v>0</v>
      </c>
      <c r="FJ128" s="38">
        <v>0</v>
      </c>
      <c r="FK128" s="38">
        <v>3203.7890000000002</v>
      </c>
      <c r="FL128" s="38">
        <v>20484253</v>
      </c>
      <c r="FM128" s="38">
        <v>0</v>
      </c>
      <c r="FN128" s="38">
        <v>0</v>
      </c>
      <c r="FO128" s="38">
        <v>0</v>
      </c>
      <c r="FP128" s="38">
        <v>0</v>
      </c>
      <c r="FQ128" s="38">
        <v>0</v>
      </c>
      <c r="FR128" s="38">
        <v>0</v>
      </c>
      <c r="FS128" s="38">
        <v>0</v>
      </c>
      <c r="FT128" s="38">
        <v>0</v>
      </c>
      <c r="FU128" s="38">
        <v>0</v>
      </c>
      <c r="FV128" s="38">
        <v>0</v>
      </c>
      <c r="FW128" s="38">
        <v>0</v>
      </c>
      <c r="FX128" s="38">
        <v>0</v>
      </c>
      <c r="FY128" s="38">
        <v>0</v>
      </c>
      <c r="FZ128" s="38">
        <v>0</v>
      </c>
      <c r="GA128" s="38">
        <v>0</v>
      </c>
      <c r="GB128" s="38">
        <v>563034</v>
      </c>
      <c r="GC128" s="38">
        <v>563034</v>
      </c>
      <c r="GD128" s="38">
        <v>63.731999999999999</v>
      </c>
      <c r="GF128" s="38">
        <v>0</v>
      </c>
      <c r="GG128" s="38">
        <v>0</v>
      </c>
      <c r="GH128" s="38">
        <v>0</v>
      </c>
      <c r="GI128" s="38">
        <v>0</v>
      </c>
      <c r="GJ128" s="38">
        <v>0</v>
      </c>
      <c r="GK128" s="38">
        <v>5177</v>
      </c>
      <c r="GL128" s="38">
        <v>11947</v>
      </c>
      <c r="GM128" s="38">
        <v>0</v>
      </c>
      <c r="GN128" s="38">
        <v>0</v>
      </c>
      <c r="GO128" s="38">
        <v>0</v>
      </c>
      <c r="GP128" s="38">
        <v>20059981</v>
      </c>
      <c r="GQ128" s="38">
        <v>20059981</v>
      </c>
      <c r="GR128" s="38">
        <v>0</v>
      </c>
      <c r="GS128" s="38">
        <v>0</v>
      </c>
      <c r="GT128" s="38">
        <v>0</v>
      </c>
      <c r="HB128" s="38">
        <v>261892303</v>
      </c>
      <c r="HC128" s="38">
        <v>5.0736000000000003E-2</v>
      </c>
      <c r="HD128" s="38">
        <v>409772</v>
      </c>
      <c r="HE128" s="38">
        <v>0</v>
      </c>
      <c r="HF128" s="38">
        <v>0</v>
      </c>
      <c r="HG128" s="38">
        <v>0</v>
      </c>
      <c r="HH128" s="38">
        <v>0</v>
      </c>
      <c r="HI128" s="38">
        <v>0</v>
      </c>
      <c r="HJ128" s="38">
        <v>0</v>
      </c>
      <c r="HK128" s="38">
        <v>0</v>
      </c>
      <c r="HL128" s="38">
        <v>0</v>
      </c>
      <c r="HM128" s="38">
        <v>0</v>
      </c>
      <c r="HN128" s="38">
        <v>0</v>
      </c>
      <c r="HO128" s="38">
        <v>0</v>
      </c>
      <c r="HP128" s="38">
        <v>0</v>
      </c>
      <c r="HQ128" s="38">
        <v>0</v>
      </c>
      <c r="HR128" s="38">
        <v>0</v>
      </c>
      <c r="HS128" s="38">
        <v>0</v>
      </c>
      <c r="HT128" s="38">
        <v>0</v>
      </c>
      <c r="HU128" s="38">
        <v>0</v>
      </c>
      <c r="HV128" s="38">
        <v>0</v>
      </c>
      <c r="HW128" s="38">
        <v>0</v>
      </c>
      <c r="HX128" s="38">
        <v>0</v>
      </c>
      <c r="HY128" s="38">
        <v>0</v>
      </c>
      <c r="HZ128" s="38">
        <v>0</v>
      </c>
      <c r="IA128" s="38">
        <v>0</v>
      </c>
      <c r="IB128" s="38">
        <v>0</v>
      </c>
      <c r="IC128" s="38">
        <v>0</v>
      </c>
      <c r="ID128" s="38">
        <v>0</v>
      </c>
      <c r="IE128" s="38">
        <v>0</v>
      </c>
      <c r="IF128" s="38">
        <v>0</v>
      </c>
      <c r="IG128" s="38">
        <v>0</v>
      </c>
      <c r="IH128" s="38">
        <v>511</v>
      </c>
      <c r="II128" s="38">
        <v>0</v>
      </c>
      <c r="IJ128" s="38">
        <v>0</v>
      </c>
      <c r="IK128" s="38">
        <v>0</v>
      </c>
      <c r="IL128" s="38">
        <v>0</v>
      </c>
      <c r="IM128" s="38">
        <v>0</v>
      </c>
      <c r="IN128" s="38">
        <v>0</v>
      </c>
      <c r="IO128" s="38">
        <v>0</v>
      </c>
      <c r="IP128" s="38">
        <v>0</v>
      </c>
      <c r="IQ128" s="38">
        <v>0</v>
      </c>
      <c r="IR128" s="38">
        <v>0</v>
      </c>
      <c r="IS128" s="38">
        <v>0</v>
      </c>
      <c r="IT128" s="38">
        <v>0</v>
      </c>
      <c r="IU128" s="38">
        <v>0</v>
      </c>
      <c r="IV128" s="38">
        <v>0</v>
      </c>
      <c r="IW128" s="38">
        <v>0</v>
      </c>
      <c r="IX128" s="38">
        <v>0</v>
      </c>
      <c r="IY128" s="38">
        <v>0</v>
      </c>
      <c r="IZ128" s="38">
        <v>0</v>
      </c>
      <c r="JA128" s="38">
        <v>0</v>
      </c>
    </row>
    <row r="129" spans="1:261" x14ac:dyDescent="0.2">
      <c r="A129" s="38">
        <v>57827</v>
      </c>
      <c r="B129" s="38">
        <v>27549</v>
      </c>
      <c r="C129" s="38">
        <v>35</v>
      </c>
      <c r="D129" s="38">
        <v>2020</v>
      </c>
      <c r="E129" s="38">
        <v>5393</v>
      </c>
      <c r="F129" s="38">
        <v>0</v>
      </c>
      <c r="G129" s="38">
        <v>572.52300000000002</v>
      </c>
      <c r="H129" s="38">
        <v>571.89499999999998</v>
      </c>
      <c r="I129" s="38">
        <v>571.89499999999998</v>
      </c>
      <c r="J129" s="38">
        <v>572.52300000000002</v>
      </c>
      <c r="K129" s="38">
        <v>0</v>
      </c>
      <c r="L129" s="38">
        <v>6544</v>
      </c>
      <c r="M129" s="38">
        <v>0</v>
      </c>
      <c r="N129" s="38">
        <v>0</v>
      </c>
      <c r="P129" s="38">
        <v>556.20799999999997</v>
      </c>
      <c r="Q129" s="38">
        <v>0</v>
      </c>
      <c r="R129" s="38">
        <v>144173</v>
      </c>
      <c r="S129" s="38">
        <v>259.20699999999999</v>
      </c>
      <c r="U129" s="38">
        <v>93453</v>
      </c>
      <c r="V129" s="38">
        <v>179.60599999999999</v>
      </c>
      <c r="W129" s="38">
        <v>117534</v>
      </c>
      <c r="X129" s="38">
        <v>117534</v>
      </c>
      <c r="Z129" s="38">
        <v>0</v>
      </c>
      <c r="AA129" s="38">
        <v>1</v>
      </c>
      <c r="AB129" s="38">
        <v>1</v>
      </c>
      <c r="AC129" s="38">
        <v>0</v>
      </c>
      <c r="AD129" s="38" t="s">
        <v>303</v>
      </c>
      <c r="AE129" s="38">
        <v>0</v>
      </c>
      <c r="AH129" s="38">
        <v>0</v>
      </c>
      <c r="AI129" s="38">
        <v>0</v>
      </c>
      <c r="AJ129" s="38">
        <v>5105</v>
      </c>
      <c r="AK129" s="38">
        <v>1</v>
      </c>
      <c r="AL129" s="38" t="s">
        <v>474</v>
      </c>
      <c r="AM129" s="38">
        <v>0</v>
      </c>
      <c r="AN129" s="38">
        <v>0</v>
      </c>
      <c r="AO129" s="38">
        <v>0</v>
      </c>
      <c r="AP129" s="38">
        <v>0</v>
      </c>
      <c r="AQ129" s="38">
        <v>0</v>
      </c>
      <c r="AR129" s="38">
        <v>0</v>
      </c>
      <c r="AS129" s="38">
        <v>0</v>
      </c>
      <c r="AT129" s="38">
        <v>0</v>
      </c>
      <c r="AU129" s="38">
        <v>0</v>
      </c>
      <c r="AV129" s="38">
        <v>0</v>
      </c>
      <c r="AW129" s="38">
        <v>5720243</v>
      </c>
      <c r="AX129" s="38">
        <v>5595885</v>
      </c>
      <c r="AY129" s="38">
        <v>4019654</v>
      </c>
      <c r="AZ129" s="38">
        <v>144173</v>
      </c>
      <c r="BA129" s="38">
        <v>24.582999999999998</v>
      </c>
      <c r="BB129" s="38">
        <v>0</v>
      </c>
      <c r="BC129" s="38">
        <v>0</v>
      </c>
      <c r="BD129" s="38">
        <v>0</v>
      </c>
      <c r="BE129" s="38">
        <v>0</v>
      </c>
      <c r="BF129" s="38">
        <v>4729978</v>
      </c>
      <c r="BG129" s="38">
        <v>0</v>
      </c>
      <c r="BH129" s="38">
        <v>0</v>
      </c>
      <c r="BI129" s="38">
        <v>0</v>
      </c>
      <c r="BJ129" s="38">
        <v>12</v>
      </c>
      <c r="BK129" s="38">
        <v>0</v>
      </c>
      <c r="BL129" s="38">
        <v>0</v>
      </c>
      <c r="BM129" s="38">
        <v>0</v>
      </c>
      <c r="BN129" s="38">
        <v>0</v>
      </c>
      <c r="BO129" s="38">
        <v>0</v>
      </c>
      <c r="BP129" s="38">
        <v>0</v>
      </c>
      <c r="BQ129" s="38">
        <v>5393</v>
      </c>
      <c r="BR129" s="38">
        <v>1</v>
      </c>
      <c r="BS129" s="38">
        <v>0</v>
      </c>
      <c r="BT129" s="38">
        <v>0</v>
      </c>
      <c r="BU129" s="38">
        <v>0</v>
      </c>
      <c r="BV129" s="38">
        <v>0</v>
      </c>
      <c r="BW129" s="38">
        <v>0</v>
      </c>
      <c r="BX129" s="38">
        <v>0</v>
      </c>
      <c r="BY129" s="38">
        <v>0</v>
      </c>
      <c r="BZ129" s="38">
        <v>0</v>
      </c>
      <c r="CA129" s="38">
        <v>0</v>
      </c>
      <c r="CB129" s="38">
        <v>0</v>
      </c>
      <c r="CC129" s="38">
        <v>0</v>
      </c>
      <c r="CD129" s="38">
        <v>0</v>
      </c>
      <c r="CE129" s="38">
        <v>0</v>
      </c>
      <c r="CF129" s="38">
        <v>0</v>
      </c>
      <c r="CG129" s="38">
        <v>0</v>
      </c>
      <c r="CH129" s="38">
        <v>124358</v>
      </c>
      <c r="CI129" s="38">
        <v>0</v>
      </c>
      <c r="CJ129" s="38">
        <v>4</v>
      </c>
      <c r="CK129" s="38">
        <v>0</v>
      </c>
      <c r="CL129" s="38">
        <v>0</v>
      </c>
      <c r="CN129" s="38">
        <v>0</v>
      </c>
      <c r="CO129" s="38">
        <v>1</v>
      </c>
      <c r="CP129" s="38">
        <v>0</v>
      </c>
      <c r="CQ129" s="38">
        <v>0</v>
      </c>
      <c r="CR129" s="38">
        <v>556.072</v>
      </c>
      <c r="CS129" s="38">
        <v>0</v>
      </c>
      <c r="CT129" s="38">
        <v>0</v>
      </c>
      <c r="CU129" s="38">
        <v>0</v>
      </c>
      <c r="CV129" s="38">
        <v>0</v>
      </c>
      <c r="CW129" s="38">
        <v>0</v>
      </c>
      <c r="CX129" s="38">
        <v>0</v>
      </c>
      <c r="CY129" s="38">
        <v>0</v>
      </c>
      <c r="CZ129" s="38">
        <v>0</v>
      </c>
      <c r="DA129" s="38">
        <v>1</v>
      </c>
      <c r="DB129" s="38">
        <v>3742481</v>
      </c>
      <c r="DC129" s="38">
        <v>0</v>
      </c>
      <c r="DD129" s="38">
        <v>0</v>
      </c>
      <c r="DE129" s="38">
        <v>805789</v>
      </c>
      <c r="DF129" s="38">
        <v>805789</v>
      </c>
      <c r="DG129" s="38">
        <v>615.66999999999996</v>
      </c>
      <c r="DH129" s="38">
        <v>0</v>
      </c>
      <c r="DI129" s="38">
        <v>0</v>
      </c>
      <c r="DK129" s="38">
        <v>5393</v>
      </c>
      <c r="DL129" s="38">
        <v>0</v>
      </c>
      <c r="DM129" s="38">
        <v>194137</v>
      </c>
      <c r="DN129" s="38">
        <v>0</v>
      </c>
      <c r="DO129" s="38">
        <v>0</v>
      </c>
      <c r="DP129" s="38">
        <v>0</v>
      </c>
      <c r="DQ129" s="38">
        <v>0</v>
      </c>
      <c r="DR129" s="38">
        <v>0</v>
      </c>
      <c r="DS129" s="38">
        <v>0</v>
      </c>
      <c r="DT129" s="38">
        <v>0</v>
      </c>
      <c r="DU129" s="38">
        <v>0</v>
      </c>
      <c r="DV129" s="38">
        <v>0</v>
      </c>
      <c r="DW129" s="38">
        <v>0</v>
      </c>
      <c r="DX129" s="38">
        <v>0</v>
      </c>
      <c r="DY129" s="38">
        <v>0</v>
      </c>
      <c r="DZ129" s="38">
        <v>0</v>
      </c>
      <c r="EA129" s="38">
        <v>0</v>
      </c>
      <c r="EB129" s="38">
        <v>0</v>
      </c>
      <c r="EC129" s="38">
        <v>24.114999999999998</v>
      </c>
      <c r="ED129" s="38">
        <v>173589</v>
      </c>
      <c r="EE129" s="38">
        <v>0</v>
      </c>
      <c r="EF129" s="38">
        <v>0</v>
      </c>
      <c r="EG129" s="38">
        <v>0</v>
      </c>
      <c r="EH129" s="38">
        <v>20548</v>
      </c>
      <c r="EI129" s="38">
        <v>0</v>
      </c>
      <c r="EJ129" s="38">
        <v>0</v>
      </c>
      <c r="EK129" s="38">
        <v>0</v>
      </c>
      <c r="EL129" s="38">
        <v>0</v>
      </c>
      <c r="EM129" s="38">
        <v>0</v>
      </c>
      <c r="EN129" s="38">
        <v>0.628</v>
      </c>
      <c r="EO129" s="38">
        <v>0</v>
      </c>
      <c r="EP129" s="38">
        <v>0</v>
      </c>
      <c r="EQ129" s="38">
        <v>0.628</v>
      </c>
      <c r="ER129" s="38">
        <v>0</v>
      </c>
      <c r="ES129" s="38">
        <v>3.14</v>
      </c>
      <c r="ET129" s="38">
        <v>12292</v>
      </c>
      <c r="EU129" s="38">
        <v>144173</v>
      </c>
      <c r="EV129" s="38">
        <v>0</v>
      </c>
      <c r="EW129" s="38">
        <v>0</v>
      </c>
      <c r="EX129" s="38">
        <v>0</v>
      </c>
      <c r="EZ129" s="38">
        <v>4715768</v>
      </c>
      <c r="FA129" s="38">
        <v>0</v>
      </c>
      <c r="FB129" s="38">
        <v>4859941</v>
      </c>
      <c r="FC129" s="38">
        <v>0.97325799999999996</v>
      </c>
      <c r="FD129" s="38">
        <v>0</v>
      </c>
      <c r="FE129" s="38">
        <v>716439</v>
      </c>
      <c r="FF129" s="38">
        <v>163678</v>
      </c>
      <c r="FG129" s="38">
        <v>6.0937999999999999E-2</v>
      </c>
      <c r="FH129" s="38">
        <v>5.5286000000000002E-2</v>
      </c>
      <c r="FI129" s="38">
        <v>0</v>
      </c>
      <c r="FJ129" s="38">
        <v>0</v>
      </c>
      <c r="FK129" s="38">
        <v>926.61699999999996</v>
      </c>
      <c r="FL129" s="38">
        <v>5864416</v>
      </c>
      <c r="FM129" s="38">
        <v>0</v>
      </c>
      <c r="FN129" s="38">
        <v>0</v>
      </c>
      <c r="FO129" s="38">
        <v>0</v>
      </c>
      <c r="FP129" s="38">
        <v>0</v>
      </c>
      <c r="FQ129" s="38">
        <v>0</v>
      </c>
      <c r="FR129" s="38">
        <v>0</v>
      </c>
      <c r="FS129" s="38">
        <v>0</v>
      </c>
      <c r="FT129" s="38">
        <v>0</v>
      </c>
      <c r="FU129" s="38">
        <v>0</v>
      </c>
      <c r="FV129" s="38">
        <v>0</v>
      </c>
      <c r="FW129" s="38">
        <v>0</v>
      </c>
      <c r="FX129" s="38">
        <v>0</v>
      </c>
      <c r="FY129" s="38">
        <v>0</v>
      </c>
      <c r="FZ129" s="38">
        <v>0</v>
      </c>
      <c r="GA129" s="38">
        <v>0</v>
      </c>
      <c r="GB129" s="38">
        <v>0</v>
      </c>
      <c r="GC129" s="38">
        <v>0</v>
      </c>
      <c r="GD129" s="38">
        <v>0</v>
      </c>
      <c r="GF129" s="38">
        <v>0</v>
      </c>
      <c r="GG129" s="38">
        <v>0</v>
      </c>
      <c r="GH129" s="38">
        <v>0</v>
      </c>
      <c r="GI129" s="38">
        <v>0</v>
      </c>
      <c r="GJ129" s="38">
        <v>0</v>
      </c>
      <c r="GK129" s="38">
        <v>5231</v>
      </c>
      <c r="GL129" s="38">
        <v>9041</v>
      </c>
      <c r="GM129" s="38">
        <v>0</v>
      </c>
      <c r="GN129" s="38">
        <v>0</v>
      </c>
      <c r="GO129" s="38">
        <v>0</v>
      </c>
      <c r="GP129" s="38">
        <v>5740058</v>
      </c>
      <c r="GQ129" s="38">
        <v>5740058</v>
      </c>
      <c r="GR129" s="38">
        <v>0</v>
      </c>
      <c r="GS129" s="38">
        <v>0</v>
      </c>
      <c r="GT129" s="38">
        <v>0</v>
      </c>
      <c r="HB129" s="38">
        <v>261892303</v>
      </c>
      <c r="HC129" s="38">
        <v>5.0736000000000003E-2</v>
      </c>
      <c r="HD129" s="38">
        <v>112066</v>
      </c>
      <c r="HE129" s="38">
        <v>0</v>
      </c>
      <c r="HF129" s="38">
        <v>0</v>
      </c>
      <c r="HG129" s="38">
        <v>0</v>
      </c>
      <c r="HH129" s="38">
        <v>0</v>
      </c>
      <c r="HI129" s="38">
        <v>0</v>
      </c>
      <c r="HJ129" s="38">
        <v>0</v>
      </c>
      <c r="HK129" s="38">
        <v>0</v>
      </c>
      <c r="HL129" s="38">
        <v>0</v>
      </c>
      <c r="HM129" s="38">
        <v>0</v>
      </c>
      <c r="HN129" s="38">
        <v>0</v>
      </c>
      <c r="HO129" s="38">
        <v>0</v>
      </c>
      <c r="HP129" s="38">
        <v>0</v>
      </c>
      <c r="HQ129" s="38">
        <v>0</v>
      </c>
      <c r="HR129" s="38">
        <v>0</v>
      </c>
      <c r="HS129" s="38">
        <v>0</v>
      </c>
      <c r="HT129" s="38">
        <v>0</v>
      </c>
      <c r="HU129" s="38">
        <v>0</v>
      </c>
      <c r="HV129" s="38">
        <v>0</v>
      </c>
      <c r="HW129" s="38">
        <v>0</v>
      </c>
      <c r="HX129" s="38">
        <v>0</v>
      </c>
      <c r="HY129" s="38">
        <v>0</v>
      </c>
      <c r="HZ129" s="38">
        <v>0</v>
      </c>
      <c r="IA129" s="38">
        <v>0</v>
      </c>
      <c r="IB129" s="38">
        <v>0</v>
      </c>
      <c r="IC129" s="38">
        <v>0</v>
      </c>
      <c r="ID129" s="38">
        <v>0</v>
      </c>
      <c r="IE129" s="38">
        <v>0</v>
      </c>
      <c r="IF129" s="38">
        <v>0</v>
      </c>
      <c r="IG129" s="38">
        <v>0</v>
      </c>
      <c r="IH129" s="38">
        <v>213</v>
      </c>
      <c r="II129" s="38">
        <v>0</v>
      </c>
      <c r="IJ129" s="38">
        <v>0</v>
      </c>
      <c r="IK129" s="38">
        <v>0</v>
      </c>
      <c r="IL129" s="38">
        <v>0</v>
      </c>
      <c r="IM129" s="38">
        <v>0</v>
      </c>
      <c r="IN129" s="38">
        <v>0</v>
      </c>
      <c r="IO129" s="38">
        <v>0</v>
      </c>
      <c r="IP129" s="38">
        <v>0</v>
      </c>
      <c r="IQ129" s="38">
        <v>0</v>
      </c>
      <c r="IR129" s="38">
        <v>0</v>
      </c>
      <c r="IS129" s="38">
        <v>0</v>
      </c>
      <c r="IT129" s="38">
        <v>0</v>
      </c>
      <c r="IU129" s="38">
        <v>0</v>
      </c>
      <c r="IV129" s="38">
        <v>0</v>
      </c>
      <c r="IW129" s="38">
        <v>0</v>
      </c>
      <c r="IX129" s="38">
        <v>0</v>
      </c>
      <c r="IY129" s="38">
        <v>0</v>
      </c>
      <c r="IZ129" s="38">
        <v>0</v>
      </c>
      <c r="JA129" s="38">
        <v>0</v>
      </c>
    </row>
    <row r="130" spans="1:261" x14ac:dyDescent="0.2">
      <c r="A130" s="38">
        <v>227827</v>
      </c>
      <c r="B130" s="38">
        <v>27549</v>
      </c>
      <c r="C130" s="38">
        <v>35</v>
      </c>
      <c r="D130" s="38">
        <v>2020</v>
      </c>
      <c r="E130" s="38">
        <v>5393</v>
      </c>
      <c r="F130" s="38">
        <v>0</v>
      </c>
      <c r="G130" s="38">
        <v>437.13600000000002</v>
      </c>
      <c r="H130" s="38">
        <v>415.053</v>
      </c>
      <c r="I130" s="38">
        <v>415.053</v>
      </c>
      <c r="J130" s="38">
        <v>437.13600000000002</v>
      </c>
      <c r="K130" s="38">
        <v>0</v>
      </c>
      <c r="L130" s="38">
        <v>6544</v>
      </c>
      <c r="M130" s="38">
        <v>0</v>
      </c>
      <c r="N130" s="38">
        <v>0</v>
      </c>
      <c r="P130" s="38">
        <v>215.666</v>
      </c>
      <c r="Q130" s="38">
        <v>0</v>
      </c>
      <c r="R130" s="38">
        <v>55902</v>
      </c>
      <c r="S130" s="38">
        <v>259.20699999999999</v>
      </c>
      <c r="U130" s="38">
        <v>32809</v>
      </c>
      <c r="V130" s="38">
        <v>0</v>
      </c>
      <c r="W130" s="38">
        <v>0</v>
      </c>
      <c r="X130" s="38">
        <v>0</v>
      </c>
      <c r="Z130" s="38">
        <v>0</v>
      </c>
      <c r="AA130" s="38">
        <v>1</v>
      </c>
      <c r="AB130" s="38">
        <v>1</v>
      </c>
      <c r="AC130" s="38">
        <v>0</v>
      </c>
      <c r="AD130" s="38" t="s">
        <v>303</v>
      </c>
      <c r="AE130" s="38">
        <v>0</v>
      </c>
      <c r="AH130" s="38">
        <v>0</v>
      </c>
      <c r="AI130" s="38">
        <v>0</v>
      </c>
      <c r="AJ130" s="38">
        <v>5105</v>
      </c>
      <c r="AK130" s="38">
        <v>1</v>
      </c>
      <c r="AL130" s="38" t="s">
        <v>356</v>
      </c>
      <c r="AM130" s="38">
        <v>0</v>
      </c>
      <c r="AN130" s="38">
        <v>0</v>
      </c>
      <c r="AO130" s="38">
        <v>0</v>
      </c>
      <c r="AP130" s="38">
        <v>0</v>
      </c>
      <c r="AQ130" s="38">
        <v>0</v>
      </c>
      <c r="AR130" s="38">
        <v>0</v>
      </c>
      <c r="AS130" s="38">
        <v>0</v>
      </c>
      <c r="AT130" s="38">
        <v>0</v>
      </c>
      <c r="AU130" s="38">
        <v>0</v>
      </c>
      <c r="AV130" s="38">
        <v>0</v>
      </c>
      <c r="AW130" s="38">
        <v>4216960</v>
      </c>
      <c r="AX130" s="38">
        <v>4178086</v>
      </c>
      <c r="AY130" s="38">
        <v>2803083</v>
      </c>
      <c r="AZ130" s="38">
        <v>94776</v>
      </c>
      <c r="BA130" s="38">
        <v>0</v>
      </c>
      <c r="BB130" s="38">
        <v>0</v>
      </c>
      <c r="BC130" s="38">
        <v>0</v>
      </c>
      <c r="BD130" s="38">
        <v>0</v>
      </c>
      <c r="BE130" s="38">
        <v>0</v>
      </c>
      <c r="BF130" s="38">
        <v>3484556</v>
      </c>
      <c r="BG130" s="38">
        <v>0</v>
      </c>
      <c r="BH130" s="38">
        <v>141.36000000000001</v>
      </c>
      <c r="BI130" s="38">
        <v>38874</v>
      </c>
      <c r="BJ130" s="38">
        <v>12</v>
      </c>
      <c r="BK130" s="38">
        <v>0</v>
      </c>
      <c r="BL130" s="38">
        <v>0</v>
      </c>
      <c r="BM130" s="38">
        <v>0</v>
      </c>
      <c r="BN130" s="38">
        <v>0</v>
      </c>
      <c r="BO130" s="38">
        <v>0</v>
      </c>
      <c r="BP130" s="38">
        <v>0</v>
      </c>
      <c r="BQ130" s="38">
        <v>5393</v>
      </c>
      <c r="BR130" s="38">
        <v>1</v>
      </c>
      <c r="BS130" s="38">
        <v>0</v>
      </c>
      <c r="BT130" s="38">
        <v>0</v>
      </c>
      <c r="BU130" s="38">
        <v>0</v>
      </c>
      <c r="BV130" s="38">
        <v>0</v>
      </c>
      <c r="BW130" s="38">
        <v>0</v>
      </c>
      <c r="BX130" s="38">
        <v>0</v>
      </c>
      <c r="BY130" s="38">
        <v>0</v>
      </c>
      <c r="BZ130" s="38">
        <v>0</v>
      </c>
      <c r="CA130" s="38">
        <v>0</v>
      </c>
      <c r="CB130" s="38">
        <v>0</v>
      </c>
      <c r="CC130" s="38">
        <v>0</v>
      </c>
      <c r="CD130" s="38">
        <v>0</v>
      </c>
      <c r="CE130" s="38">
        <v>0</v>
      </c>
      <c r="CF130" s="38">
        <v>0</v>
      </c>
      <c r="CG130" s="38">
        <v>0</v>
      </c>
      <c r="CH130" s="38">
        <v>0</v>
      </c>
      <c r="CI130" s="38">
        <v>0</v>
      </c>
      <c r="CJ130" s="38">
        <v>4</v>
      </c>
      <c r="CK130" s="38">
        <v>0</v>
      </c>
      <c r="CL130" s="38">
        <v>0</v>
      </c>
      <c r="CN130" s="38">
        <v>0</v>
      </c>
      <c r="CO130" s="38">
        <v>1</v>
      </c>
      <c r="CP130" s="38">
        <v>0.313</v>
      </c>
      <c r="CQ130" s="38">
        <v>0</v>
      </c>
      <c r="CR130" s="38">
        <v>209.762</v>
      </c>
      <c r="CS130" s="38">
        <v>0</v>
      </c>
      <c r="CT130" s="38">
        <v>0</v>
      </c>
      <c r="CU130" s="38">
        <v>0</v>
      </c>
      <c r="CV130" s="38">
        <v>0</v>
      </c>
      <c r="CW130" s="38">
        <v>0</v>
      </c>
      <c r="CX130" s="38">
        <v>0</v>
      </c>
      <c r="CY130" s="38">
        <v>0</v>
      </c>
      <c r="CZ130" s="38">
        <v>0</v>
      </c>
      <c r="DA130" s="38">
        <v>1</v>
      </c>
      <c r="DB130" s="38">
        <v>2716107</v>
      </c>
      <c r="DC130" s="38">
        <v>0</v>
      </c>
      <c r="DD130" s="38">
        <v>0</v>
      </c>
      <c r="DE130" s="38">
        <v>563216</v>
      </c>
      <c r="DF130" s="38">
        <v>568152</v>
      </c>
      <c r="DG130" s="38">
        <v>430.33</v>
      </c>
      <c r="DH130" s="38">
        <v>0</v>
      </c>
      <c r="DI130" s="38">
        <v>4936</v>
      </c>
      <c r="DK130" s="38">
        <v>5393</v>
      </c>
      <c r="DL130" s="38">
        <v>0</v>
      </c>
      <c r="DM130" s="38">
        <v>100950</v>
      </c>
      <c r="DN130" s="38">
        <v>0</v>
      </c>
      <c r="DO130" s="38">
        <v>0</v>
      </c>
      <c r="DP130" s="38">
        <v>0</v>
      </c>
      <c r="DQ130" s="38">
        <v>0</v>
      </c>
      <c r="DR130" s="38">
        <v>0</v>
      </c>
      <c r="DS130" s="38">
        <v>0</v>
      </c>
      <c r="DT130" s="38">
        <v>0</v>
      </c>
      <c r="DU130" s="38">
        <v>0</v>
      </c>
      <c r="DV130" s="38">
        <v>0</v>
      </c>
      <c r="DW130" s="38">
        <v>0</v>
      </c>
      <c r="DX130" s="38">
        <v>0</v>
      </c>
      <c r="DY130" s="38">
        <v>0</v>
      </c>
      <c r="DZ130" s="38">
        <v>0</v>
      </c>
      <c r="EA130" s="38">
        <v>0</v>
      </c>
      <c r="EB130" s="38">
        <v>0</v>
      </c>
      <c r="EC130" s="38">
        <v>14.023999999999999</v>
      </c>
      <c r="ED130" s="38">
        <v>100950</v>
      </c>
      <c r="EE130" s="38">
        <v>0</v>
      </c>
      <c r="EF130" s="38">
        <v>0</v>
      </c>
      <c r="EG130" s="38">
        <v>0</v>
      </c>
      <c r="EH130" s="38">
        <v>0</v>
      </c>
      <c r="EI130" s="38">
        <v>0</v>
      </c>
      <c r="EJ130" s="38">
        <v>0</v>
      </c>
      <c r="EK130" s="38">
        <v>0</v>
      </c>
      <c r="EL130" s="38">
        <v>0</v>
      </c>
      <c r="EM130" s="38">
        <v>0</v>
      </c>
      <c r="EN130" s="38">
        <v>0</v>
      </c>
      <c r="EO130" s="38">
        <v>0</v>
      </c>
      <c r="EP130" s="38">
        <v>0</v>
      </c>
      <c r="EQ130" s="38">
        <v>0</v>
      </c>
      <c r="ER130" s="38">
        <v>0</v>
      </c>
      <c r="ES130" s="38">
        <v>0</v>
      </c>
      <c r="ET130" s="38">
        <v>0</v>
      </c>
      <c r="EU130" s="38">
        <v>94776</v>
      </c>
      <c r="EV130" s="38">
        <v>0</v>
      </c>
      <c r="EW130" s="38">
        <v>0</v>
      </c>
      <c r="EX130" s="38">
        <v>0</v>
      </c>
      <c r="EZ130" s="38">
        <v>3529707</v>
      </c>
      <c r="FA130" s="38">
        <v>0</v>
      </c>
      <c r="FB130" s="38">
        <v>3624483</v>
      </c>
      <c r="FC130" s="38">
        <v>0.97325799999999996</v>
      </c>
      <c r="FD130" s="38">
        <v>0</v>
      </c>
      <c r="FE130" s="38">
        <v>527798</v>
      </c>
      <c r="FF130" s="38">
        <v>120581</v>
      </c>
      <c r="FG130" s="38">
        <v>6.0937999999999999E-2</v>
      </c>
      <c r="FH130" s="38">
        <v>5.5286000000000002E-2</v>
      </c>
      <c r="FI130" s="38">
        <v>0</v>
      </c>
      <c r="FJ130" s="38">
        <v>0</v>
      </c>
      <c r="FK130" s="38">
        <v>682.63499999999999</v>
      </c>
      <c r="FL130" s="38">
        <v>4272862</v>
      </c>
      <c r="FM130" s="38">
        <v>0</v>
      </c>
      <c r="FN130" s="38">
        <v>0</v>
      </c>
      <c r="FO130" s="38">
        <v>5310</v>
      </c>
      <c r="FP130" s="38">
        <v>0</v>
      </c>
      <c r="FQ130" s="38">
        <v>5310</v>
      </c>
      <c r="FR130" s="38">
        <v>5310</v>
      </c>
      <c r="FS130" s="38">
        <v>0</v>
      </c>
      <c r="FT130" s="38">
        <v>0</v>
      </c>
      <c r="FU130" s="38">
        <v>0</v>
      </c>
      <c r="FV130" s="38">
        <v>0</v>
      </c>
      <c r="FW130" s="38">
        <v>0</v>
      </c>
      <c r="FX130" s="38">
        <v>0</v>
      </c>
      <c r="FY130" s="38">
        <v>0</v>
      </c>
      <c r="FZ130" s="38">
        <v>0</v>
      </c>
      <c r="GA130" s="38">
        <v>0</v>
      </c>
      <c r="GB130" s="38">
        <v>195090</v>
      </c>
      <c r="GC130" s="38">
        <v>195090</v>
      </c>
      <c r="GD130" s="38">
        <v>22.082999999999998</v>
      </c>
      <c r="GF130" s="38">
        <v>0</v>
      </c>
      <c r="GG130" s="38">
        <v>0</v>
      </c>
      <c r="GH130" s="38">
        <v>0</v>
      </c>
      <c r="GI130" s="38">
        <v>0</v>
      </c>
      <c r="GJ130" s="38">
        <v>0</v>
      </c>
      <c r="GK130" s="38">
        <v>0</v>
      </c>
      <c r="GL130" s="38">
        <v>0</v>
      </c>
      <c r="GM130" s="38">
        <v>0</v>
      </c>
      <c r="GN130" s="38">
        <v>0</v>
      </c>
      <c r="GO130" s="38">
        <v>0</v>
      </c>
      <c r="GP130" s="38">
        <v>4272862</v>
      </c>
      <c r="GQ130" s="38">
        <v>4272862</v>
      </c>
      <c r="GR130" s="38">
        <v>0</v>
      </c>
      <c r="GS130" s="38">
        <v>0</v>
      </c>
      <c r="GT130" s="38">
        <v>0</v>
      </c>
      <c r="HB130" s="38">
        <v>0</v>
      </c>
      <c r="HC130" s="38">
        <v>0</v>
      </c>
      <c r="HD130" s="38">
        <v>0</v>
      </c>
      <c r="HE130" s="38">
        <v>0</v>
      </c>
      <c r="HF130" s="38">
        <v>0</v>
      </c>
      <c r="HG130" s="38">
        <v>0</v>
      </c>
      <c r="HH130" s="38">
        <v>0</v>
      </c>
      <c r="HI130" s="38">
        <v>0</v>
      </c>
      <c r="HJ130" s="38">
        <v>0</v>
      </c>
      <c r="HK130" s="38">
        <v>0</v>
      </c>
      <c r="HL130" s="38">
        <v>0</v>
      </c>
      <c r="HM130" s="38">
        <v>0</v>
      </c>
      <c r="HN130" s="38">
        <v>0</v>
      </c>
      <c r="HO130" s="38">
        <v>0</v>
      </c>
      <c r="HP130" s="38">
        <v>0</v>
      </c>
      <c r="HQ130" s="38">
        <v>0</v>
      </c>
      <c r="HR130" s="38">
        <v>0</v>
      </c>
      <c r="HS130" s="38">
        <v>0</v>
      </c>
      <c r="HT130" s="38">
        <v>0</v>
      </c>
      <c r="HU130" s="38">
        <v>0</v>
      </c>
      <c r="HV130" s="38">
        <v>0</v>
      </c>
      <c r="HW130" s="38">
        <v>0</v>
      </c>
      <c r="HX130" s="38">
        <v>0</v>
      </c>
      <c r="HY130" s="38">
        <v>0</v>
      </c>
      <c r="HZ130" s="38">
        <v>0</v>
      </c>
      <c r="IA130" s="38">
        <v>0</v>
      </c>
      <c r="IB130" s="38">
        <v>0</v>
      </c>
      <c r="IC130" s="38">
        <v>0</v>
      </c>
      <c r="ID130" s="38">
        <v>0</v>
      </c>
      <c r="IE130" s="38">
        <v>0</v>
      </c>
      <c r="IF130" s="38">
        <v>0</v>
      </c>
      <c r="IG130" s="38">
        <v>0</v>
      </c>
      <c r="IH130" s="38">
        <v>0</v>
      </c>
      <c r="II130" s="38">
        <v>0</v>
      </c>
      <c r="IJ130" s="38">
        <v>0</v>
      </c>
      <c r="IK130" s="38">
        <v>0</v>
      </c>
      <c r="IL130" s="38">
        <v>0</v>
      </c>
      <c r="IM130" s="38">
        <v>0</v>
      </c>
      <c r="IN130" s="38">
        <v>0</v>
      </c>
      <c r="IO130" s="38">
        <v>0</v>
      </c>
      <c r="IP130" s="38">
        <v>0</v>
      </c>
      <c r="IQ130" s="38">
        <v>0</v>
      </c>
      <c r="IR130" s="38">
        <v>0</v>
      </c>
      <c r="IS130" s="38">
        <v>0</v>
      </c>
      <c r="IT130" s="38">
        <v>0</v>
      </c>
      <c r="IU130" s="38">
        <v>0</v>
      </c>
      <c r="IV130" s="38">
        <v>0</v>
      </c>
      <c r="IW130" s="38">
        <v>0</v>
      </c>
      <c r="IX130" s="38">
        <v>0</v>
      </c>
      <c r="IY130" s="38">
        <v>0</v>
      </c>
      <c r="IZ130" s="38">
        <v>0</v>
      </c>
      <c r="JA130" s="38">
        <v>0</v>
      </c>
    </row>
    <row r="131" spans="1:261" x14ac:dyDescent="0.2">
      <c r="A131" s="38">
        <v>15828</v>
      </c>
      <c r="B131" s="38">
        <v>27549</v>
      </c>
      <c r="C131" s="38">
        <v>35</v>
      </c>
      <c r="D131" s="38">
        <v>2020</v>
      </c>
      <c r="E131" s="38">
        <v>5393</v>
      </c>
      <c r="F131" s="38">
        <v>0</v>
      </c>
      <c r="G131" s="38">
        <v>4171.0860000000002</v>
      </c>
      <c r="H131" s="38">
        <v>3757.1370000000002</v>
      </c>
      <c r="I131" s="38">
        <v>3757.1370000000002</v>
      </c>
      <c r="J131" s="38">
        <v>4171.0860000000002</v>
      </c>
      <c r="K131" s="38">
        <v>0</v>
      </c>
      <c r="L131" s="38">
        <v>6544</v>
      </c>
      <c r="M131" s="38">
        <v>0</v>
      </c>
      <c r="N131" s="38">
        <v>0</v>
      </c>
      <c r="P131" s="38">
        <v>4236.1559999999999</v>
      </c>
      <c r="Q131" s="38">
        <v>0</v>
      </c>
      <c r="R131" s="38">
        <v>1098041</v>
      </c>
      <c r="S131" s="38">
        <v>259.20699999999999</v>
      </c>
      <c r="U131" s="38">
        <v>711757</v>
      </c>
      <c r="V131" s="38">
        <v>1345.2629999999999</v>
      </c>
      <c r="W131" s="38">
        <v>880340</v>
      </c>
      <c r="X131" s="38">
        <v>880340</v>
      </c>
      <c r="Z131" s="38">
        <v>0</v>
      </c>
      <c r="AA131" s="38">
        <v>1</v>
      </c>
      <c r="AB131" s="38">
        <v>1</v>
      </c>
      <c r="AC131" s="38">
        <v>0</v>
      </c>
      <c r="AD131" s="38" t="s">
        <v>303</v>
      </c>
      <c r="AE131" s="38">
        <v>0</v>
      </c>
      <c r="AH131" s="38">
        <v>0</v>
      </c>
      <c r="AI131" s="38">
        <v>0</v>
      </c>
      <c r="AJ131" s="38">
        <v>5105</v>
      </c>
      <c r="AK131" s="38">
        <v>1</v>
      </c>
      <c r="AL131" s="38" t="s">
        <v>17</v>
      </c>
      <c r="AM131" s="38">
        <v>0</v>
      </c>
      <c r="AN131" s="38">
        <v>0</v>
      </c>
      <c r="AO131" s="38">
        <v>0</v>
      </c>
      <c r="AP131" s="38">
        <v>0</v>
      </c>
      <c r="AQ131" s="38">
        <v>0</v>
      </c>
      <c r="AR131" s="38">
        <v>0</v>
      </c>
      <c r="AS131" s="38">
        <v>0</v>
      </c>
      <c r="AT131" s="38">
        <v>0</v>
      </c>
      <c r="AU131" s="38">
        <v>0</v>
      </c>
      <c r="AV131" s="38">
        <v>0</v>
      </c>
      <c r="AW131" s="38">
        <v>42883430</v>
      </c>
      <c r="AX131" s="38">
        <v>41722146</v>
      </c>
      <c r="AY131" s="38">
        <v>29771165</v>
      </c>
      <c r="AZ131" s="38">
        <v>1393871</v>
      </c>
      <c r="BA131" s="38">
        <v>98</v>
      </c>
      <c r="BB131" s="38">
        <v>163773</v>
      </c>
      <c r="BC131" s="38">
        <v>163773</v>
      </c>
      <c r="BD131" s="38">
        <v>208.554</v>
      </c>
      <c r="BE131" s="38">
        <v>0</v>
      </c>
      <c r="BF131" s="38">
        <v>35285103</v>
      </c>
      <c r="BG131" s="38">
        <v>0</v>
      </c>
      <c r="BH131" s="38">
        <v>1075.7439999999999</v>
      </c>
      <c r="BI131" s="38">
        <v>295830</v>
      </c>
      <c r="BJ131" s="38">
        <v>12</v>
      </c>
      <c r="BK131" s="38">
        <v>0</v>
      </c>
      <c r="BL131" s="38">
        <v>0</v>
      </c>
      <c r="BM131" s="38">
        <v>0</v>
      </c>
      <c r="BN131" s="38">
        <v>0</v>
      </c>
      <c r="BO131" s="38">
        <v>0</v>
      </c>
      <c r="BP131" s="38">
        <v>0</v>
      </c>
      <c r="BQ131" s="38">
        <v>5393</v>
      </c>
      <c r="BR131" s="38">
        <v>1</v>
      </c>
      <c r="BS131" s="38">
        <v>0</v>
      </c>
      <c r="BT131" s="38">
        <v>0</v>
      </c>
      <c r="BU131" s="38">
        <v>0</v>
      </c>
      <c r="BV131" s="38">
        <v>0</v>
      </c>
      <c r="BW131" s="38">
        <v>0</v>
      </c>
      <c r="BX131" s="38">
        <v>0</v>
      </c>
      <c r="BY131" s="38">
        <v>0</v>
      </c>
      <c r="BZ131" s="38">
        <v>0</v>
      </c>
      <c r="CA131" s="38">
        <v>0</v>
      </c>
      <c r="CB131" s="38">
        <v>0</v>
      </c>
      <c r="CC131" s="38">
        <v>0</v>
      </c>
      <c r="CD131" s="38">
        <v>0</v>
      </c>
      <c r="CE131" s="38">
        <v>0</v>
      </c>
      <c r="CF131" s="38">
        <v>0</v>
      </c>
      <c r="CG131" s="38">
        <v>0</v>
      </c>
      <c r="CH131" s="38">
        <v>865454</v>
      </c>
      <c r="CI131" s="38">
        <v>0</v>
      </c>
      <c r="CJ131" s="38">
        <v>4</v>
      </c>
      <c r="CK131" s="38">
        <v>0</v>
      </c>
      <c r="CL131" s="38">
        <v>0</v>
      </c>
      <c r="CN131" s="38">
        <v>0</v>
      </c>
      <c r="CO131" s="38">
        <v>1</v>
      </c>
      <c r="CP131" s="38">
        <v>0</v>
      </c>
      <c r="CQ131" s="38">
        <v>0</v>
      </c>
      <c r="CR131" s="38">
        <v>4226.0600000000004</v>
      </c>
      <c r="CS131" s="38">
        <v>0</v>
      </c>
      <c r="CT131" s="38">
        <v>0</v>
      </c>
      <c r="CU131" s="38">
        <v>0</v>
      </c>
      <c r="CV131" s="38">
        <v>0</v>
      </c>
      <c r="CW131" s="38">
        <v>0</v>
      </c>
      <c r="CX131" s="38">
        <v>0</v>
      </c>
      <c r="CY131" s="38">
        <v>0</v>
      </c>
      <c r="CZ131" s="38">
        <v>0</v>
      </c>
      <c r="DA131" s="38">
        <v>1</v>
      </c>
      <c r="DB131" s="38">
        <v>24586705</v>
      </c>
      <c r="DC131" s="38">
        <v>0</v>
      </c>
      <c r="DD131" s="38">
        <v>0</v>
      </c>
      <c r="DE131" s="38">
        <v>4904950</v>
      </c>
      <c r="DF131" s="38">
        <v>4904950</v>
      </c>
      <c r="DG131" s="38">
        <v>3747.67</v>
      </c>
      <c r="DH131" s="38">
        <v>0</v>
      </c>
      <c r="DI131" s="38">
        <v>0</v>
      </c>
      <c r="DK131" s="38">
        <v>5393</v>
      </c>
      <c r="DL131" s="38">
        <v>0</v>
      </c>
      <c r="DM131" s="38">
        <v>3238134</v>
      </c>
      <c r="DN131" s="38">
        <v>0</v>
      </c>
      <c r="DO131" s="38">
        <v>0</v>
      </c>
      <c r="DP131" s="38">
        <v>0</v>
      </c>
      <c r="DQ131" s="38">
        <v>0</v>
      </c>
      <c r="DR131" s="38">
        <v>0</v>
      </c>
      <c r="DS131" s="38">
        <v>0</v>
      </c>
      <c r="DT131" s="38">
        <v>0</v>
      </c>
      <c r="DU131" s="38">
        <v>0</v>
      </c>
      <c r="DV131" s="38">
        <v>0</v>
      </c>
      <c r="DW131" s="38">
        <v>0</v>
      </c>
      <c r="DX131" s="38">
        <v>0</v>
      </c>
      <c r="DY131" s="38">
        <v>0</v>
      </c>
      <c r="DZ131" s="38">
        <v>0</v>
      </c>
      <c r="EA131" s="38">
        <v>0.31</v>
      </c>
      <c r="EB131" s="38">
        <v>0</v>
      </c>
      <c r="EC131" s="38">
        <v>72.739000000000004</v>
      </c>
      <c r="ED131" s="38">
        <v>523604</v>
      </c>
      <c r="EE131" s="38">
        <v>0</v>
      </c>
      <c r="EF131" s="38">
        <v>0</v>
      </c>
      <c r="EG131" s="38">
        <v>0</v>
      </c>
      <c r="EH131" s="38">
        <v>2709295</v>
      </c>
      <c r="EI131" s="38">
        <v>5235</v>
      </c>
      <c r="EJ131" s="38">
        <v>0.2</v>
      </c>
      <c r="EK131" s="38">
        <v>104.634</v>
      </c>
      <c r="EL131" s="38">
        <v>0</v>
      </c>
      <c r="EM131" s="38">
        <v>20.73</v>
      </c>
      <c r="EN131" s="38">
        <v>7.274</v>
      </c>
      <c r="EO131" s="38">
        <v>0</v>
      </c>
      <c r="EP131" s="38">
        <v>0</v>
      </c>
      <c r="EQ131" s="38">
        <v>133.148</v>
      </c>
      <c r="ER131" s="38">
        <v>0</v>
      </c>
      <c r="ES131" s="38">
        <v>414.012</v>
      </c>
      <c r="ET131" s="38">
        <v>49000</v>
      </c>
      <c r="EU131" s="38">
        <v>1393871</v>
      </c>
      <c r="EV131" s="38">
        <v>0</v>
      </c>
      <c r="EW131" s="38">
        <v>0</v>
      </c>
      <c r="EX131" s="38">
        <v>0</v>
      </c>
      <c r="EZ131" s="38">
        <v>35156569</v>
      </c>
      <c r="FA131" s="38">
        <v>0</v>
      </c>
      <c r="FB131" s="38">
        <v>36550440</v>
      </c>
      <c r="FC131" s="38">
        <v>0.97325799999999996</v>
      </c>
      <c r="FD131" s="38">
        <v>0</v>
      </c>
      <c r="FE131" s="38">
        <v>5344559</v>
      </c>
      <c r="FF131" s="38">
        <v>1221018</v>
      </c>
      <c r="FG131" s="38">
        <v>6.0937999999999999E-2</v>
      </c>
      <c r="FH131" s="38">
        <v>5.5286000000000002E-2</v>
      </c>
      <c r="FI131" s="38">
        <v>0</v>
      </c>
      <c r="FJ131" s="38">
        <v>0</v>
      </c>
      <c r="FK131" s="38">
        <v>6912.46</v>
      </c>
      <c r="FL131" s="38">
        <v>43981471</v>
      </c>
      <c r="FM131" s="38">
        <v>0</v>
      </c>
      <c r="FN131" s="38">
        <v>0</v>
      </c>
      <c r="FO131" s="38">
        <v>0</v>
      </c>
      <c r="FP131" s="38">
        <v>0</v>
      </c>
      <c r="FQ131" s="38">
        <v>0</v>
      </c>
      <c r="FR131" s="38">
        <v>0</v>
      </c>
      <c r="FS131" s="38">
        <v>0</v>
      </c>
      <c r="FT131" s="38">
        <v>0</v>
      </c>
      <c r="FU131" s="38">
        <v>0</v>
      </c>
      <c r="FV131" s="38">
        <v>0</v>
      </c>
      <c r="FW131" s="38">
        <v>0</v>
      </c>
      <c r="FX131" s="38">
        <v>0</v>
      </c>
      <c r="FY131" s="38">
        <v>0</v>
      </c>
      <c r="FZ131" s="38">
        <v>0</v>
      </c>
      <c r="GA131" s="38">
        <v>0</v>
      </c>
      <c r="GB131" s="38">
        <v>2480708</v>
      </c>
      <c r="GC131" s="38">
        <v>2480708</v>
      </c>
      <c r="GD131" s="38">
        <v>280.80099999999999</v>
      </c>
      <c r="GF131" s="38">
        <v>0</v>
      </c>
      <c r="GG131" s="38">
        <v>0</v>
      </c>
      <c r="GH131" s="38">
        <v>0</v>
      </c>
      <c r="GI131" s="38">
        <v>0</v>
      </c>
      <c r="GJ131" s="38">
        <v>0</v>
      </c>
      <c r="GK131" s="38">
        <v>5112.5940000000001</v>
      </c>
      <c r="GL131" s="38">
        <v>17957</v>
      </c>
      <c r="GM131" s="38">
        <v>0</v>
      </c>
      <c r="GN131" s="38">
        <v>0</v>
      </c>
      <c r="GO131" s="38">
        <v>0</v>
      </c>
      <c r="GP131" s="38">
        <v>43116017</v>
      </c>
      <c r="GQ131" s="38">
        <v>43116017</v>
      </c>
      <c r="GR131" s="38">
        <v>0</v>
      </c>
      <c r="GS131" s="38">
        <v>0</v>
      </c>
      <c r="GT131" s="38">
        <v>0</v>
      </c>
      <c r="HB131" s="38">
        <v>261892303</v>
      </c>
      <c r="HC131" s="38">
        <v>5.0736000000000003E-2</v>
      </c>
      <c r="HD131" s="38">
        <v>816454</v>
      </c>
      <c r="HE131" s="38">
        <v>0</v>
      </c>
      <c r="HF131" s="38">
        <v>0</v>
      </c>
      <c r="HG131" s="38">
        <v>0</v>
      </c>
      <c r="HH131" s="38">
        <v>0</v>
      </c>
      <c r="HI131" s="38">
        <v>0</v>
      </c>
      <c r="HJ131" s="38">
        <v>0</v>
      </c>
      <c r="HK131" s="38">
        <v>0</v>
      </c>
      <c r="HL131" s="38">
        <v>0</v>
      </c>
      <c r="HM131" s="38">
        <v>0</v>
      </c>
      <c r="HN131" s="38">
        <v>0</v>
      </c>
      <c r="HO131" s="38">
        <v>0</v>
      </c>
      <c r="HP131" s="38">
        <v>0</v>
      </c>
      <c r="HQ131" s="38">
        <v>0</v>
      </c>
      <c r="HR131" s="38">
        <v>0</v>
      </c>
      <c r="HS131" s="38">
        <v>0</v>
      </c>
      <c r="HT131" s="38">
        <v>0</v>
      </c>
      <c r="HU131" s="38">
        <v>0</v>
      </c>
      <c r="HV131" s="38">
        <v>0</v>
      </c>
      <c r="HW131" s="38">
        <v>0</v>
      </c>
      <c r="HX131" s="38">
        <v>0</v>
      </c>
      <c r="HY131" s="38">
        <v>0</v>
      </c>
      <c r="HZ131" s="38">
        <v>0</v>
      </c>
      <c r="IA131" s="38">
        <v>0</v>
      </c>
      <c r="IB131" s="38">
        <v>0</v>
      </c>
      <c r="IC131" s="38">
        <v>0</v>
      </c>
      <c r="ID131" s="38">
        <v>0</v>
      </c>
      <c r="IE131" s="38">
        <v>0</v>
      </c>
      <c r="IF131" s="38">
        <v>0</v>
      </c>
      <c r="IG131" s="38">
        <v>0</v>
      </c>
      <c r="IH131" s="38">
        <v>1277</v>
      </c>
      <c r="II131" s="38">
        <v>0</v>
      </c>
      <c r="IJ131" s="38">
        <v>0</v>
      </c>
      <c r="IK131" s="38">
        <v>0</v>
      </c>
      <c r="IL131" s="38">
        <v>0</v>
      </c>
      <c r="IM131" s="38">
        <v>0</v>
      </c>
      <c r="IN131" s="38">
        <v>0</v>
      </c>
      <c r="IO131" s="38">
        <v>0</v>
      </c>
      <c r="IP131" s="38">
        <v>0</v>
      </c>
      <c r="IQ131" s="38">
        <v>0</v>
      </c>
      <c r="IR131" s="38">
        <v>0</v>
      </c>
      <c r="IS131" s="38">
        <v>0</v>
      </c>
      <c r="IT131" s="38">
        <v>0</v>
      </c>
      <c r="IU131" s="38">
        <v>0</v>
      </c>
      <c r="IV131" s="38">
        <v>0</v>
      </c>
      <c r="IW131" s="38">
        <v>0</v>
      </c>
      <c r="IX131" s="38">
        <v>0</v>
      </c>
      <c r="IY131" s="38">
        <v>0</v>
      </c>
      <c r="IZ131" s="38">
        <v>0</v>
      </c>
      <c r="JA131" s="38">
        <v>0</v>
      </c>
    </row>
    <row r="132" spans="1:261" x14ac:dyDescent="0.2">
      <c r="A132" s="38">
        <v>57828</v>
      </c>
      <c r="B132" s="38">
        <v>27549</v>
      </c>
      <c r="C132" s="38">
        <v>35</v>
      </c>
      <c r="D132" s="38">
        <v>2020</v>
      </c>
      <c r="E132" s="38">
        <v>5393</v>
      </c>
      <c r="F132" s="38">
        <v>0</v>
      </c>
      <c r="G132" s="38">
        <v>994.71699999999998</v>
      </c>
      <c r="H132" s="38">
        <v>893.70500000000004</v>
      </c>
      <c r="I132" s="38">
        <v>893.70500000000004</v>
      </c>
      <c r="J132" s="38">
        <v>994.71699999999998</v>
      </c>
      <c r="K132" s="38">
        <v>0</v>
      </c>
      <c r="L132" s="38">
        <v>6544</v>
      </c>
      <c r="M132" s="38">
        <v>0</v>
      </c>
      <c r="N132" s="38">
        <v>0</v>
      </c>
      <c r="P132" s="38">
        <v>968.55</v>
      </c>
      <c r="Q132" s="38">
        <v>0</v>
      </c>
      <c r="R132" s="38">
        <v>251055</v>
      </c>
      <c r="S132" s="38">
        <v>259.20699999999999</v>
      </c>
      <c r="U132" s="38">
        <v>162734</v>
      </c>
      <c r="V132" s="38">
        <v>128.267</v>
      </c>
      <c r="W132" s="38">
        <v>83938</v>
      </c>
      <c r="X132" s="38">
        <v>83938</v>
      </c>
      <c r="Z132" s="38">
        <v>0</v>
      </c>
      <c r="AA132" s="38">
        <v>1</v>
      </c>
      <c r="AB132" s="38">
        <v>1</v>
      </c>
      <c r="AC132" s="38">
        <v>0</v>
      </c>
      <c r="AD132" s="38" t="s">
        <v>303</v>
      </c>
      <c r="AE132" s="38">
        <v>0</v>
      </c>
      <c r="AH132" s="38">
        <v>0</v>
      </c>
      <c r="AI132" s="38">
        <v>0</v>
      </c>
      <c r="AJ132" s="38">
        <v>5105</v>
      </c>
      <c r="AK132" s="38">
        <v>1</v>
      </c>
      <c r="AL132" s="38" t="s">
        <v>82</v>
      </c>
      <c r="AM132" s="38">
        <v>0</v>
      </c>
      <c r="AN132" s="38">
        <v>0</v>
      </c>
      <c r="AO132" s="38">
        <v>0</v>
      </c>
      <c r="AP132" s="38">
        <v>0</v>
      </c>
      <c r="AQ132" s="38">
        <v>0</v>
      </c>
      <c r="AR132" s="38">
        <v>0</v>
      </c>
      <c r="AS132" s="38">
        <v>0</v>
      </c>
      <c r="AT132" s="38">
        <v>0</v>
      </c>
      <c r="AU132" s="38">
        <v>0</v>
      </c>
      <c r="AV132" s="38">
        <v>0</v>
      </c>
      <c r="AW132" s="38">
        <v>10387983</v>
      </c>
      <c r="AX132" s="38">
        <v>9927838</v>
      </c>
      <c r="AY132" s="38">
        <v>7123783</v>
      </c>
      <c r="AZ132" s="38">
        <v>516493</v>
      </c>
      <c r="BA132" s="38">
        <v>0</v>
      </c>
      <c r="BB132" s="38">
        <v>0</v>
      </c>
      <c r="BC132" s="38">
        <v>0</v>
      </c>
      <c r="BD132" s="38">
        <v>0</v>
      </c>
      <c r="BE132" s="38">
        <v>0</v>
      </c>
      <c r="BF132" s="38">
        <v>8349141</v>
      </c>
      <c r="BG132" s="38">
        <v>0</v>
      </c>
      <c r="BH132" s="38">
        <v>965.22799999999995</v>
      </c>
      <c r="BI132" s="38">
        <v>265438</v>
      </c>
      <c r="BJ132" s="38">
        <v>12</v>
      </c>
      <c r="BK132" s="38">
        <v>0</v>
      </c>
      <c r="BL132" s="38">
        <v>0</v>
      </c>
      <c r="BM132" s="38">
        <v>0</v>
      </c>
      <c r="BN132" s="38">
        <v>0</v>
      </c>
      <c r="BO132" s="38">
        <v>0</v>
      </c>
      <c r="BP132" s="38">
        <v>0</v>
      </c>
      <c r="BQ132" s="38">
        <v>5393</v>
      </c>
      <c r="BR132" s="38">
        <v>1</v>
      </c>
      <c r="BS132" s="38">
        <v>0</v>
      </c>
      <c r="BT132" s="38">
        <v>0</v>
      </c>
      <c r="BU132" s="38">
        <v>0</v>
      </c>
      <c r="BV132" s="38">
        <v>0</v>
      </c>
      <c r="BW132" s="38">
        <v>0</v>
      </c>
      <c r="BX132" s="38">
        <v>0</v>
      </c>
      <c r="BY132" s="38">
        <v>0</v>
      </c>
      <c r="BZ132" s="38">
        <v>0</v>
      </c>
      <c r="CA132" s="38">
        <v>0</v>
      </c>
      <c r="CB132" s="38">
        <v>0</v>
      </c>
      <c r="CC132" s="38">
        <v>0</v>
      </c>
      <c r="CD132" s="38">
        <v>0</v>
      </c>
      <c r="CE132" s="38">
        <v>0</v>
      </c>
      <c r="CF132" s="38">
        <v>0</v>
      </c>
      <c r="CG132" s="38">
        <v>0</v>
      </c>
      <c r="CH132" s="38">
        <v>194707</v>
      </c>
      <c r="CI132" s="38">
        <v>0</v>
      </c>
      <c r="CJ132" s="38">
        <v>4</v>
      </c>
      <c r="CK132" s="38">
        <v>0</v>
      </c>
      <c r="CL132" s="38">
        <v>0</v>
      </c>
      <c r="CN132" s="38">
        <v>0</v>
      </c>
      <c r="CO132" s="38">
        <v>1</v>
      </c>
      <c r="CP132" s="38">
        <v>2.6970000000000001</v>
      </c>
      <c r="CQ132" s="38">
        <v>0</v>
      </c>
      <c r="CR132" s="38">
        <v>966.69799999999998</v>
      </c>
      <c r="CS132" s="38">
        <v>0</v>
      </c>
      <c r="CT132" s="38">
        <v>0</v>
      </c>
      <c r="CU132" s="38">
        <v>0</v>
      </c>
      <c r="CV132" s="38">
        <v>0</v>
      </c>
      <c r="CW132" s="38">
        <v>0</v>
      </c>
      <c r="CX132" s="38">
        <v>0</v>
      </c>
      <c r="CY132" s="38">
        <v>0</v>
      </c>
      <c r="CZ132" s="38">
        <v>0</v>
      </c>
      <c r="DA132" s="38">
        <v>1</v>
      </c>
      <c r="DB132" s="38">
        <v>5848406</v>
      </c>
      <c r="DC132" s="38">
        <v>0</v>
      </c>
      <c r="DD132" s="38">
        <v>0</v>
      </c>
      <c r="DE132" s="38">
        <v>1003195</v>
      </c>
      <c r="DF132" s="38">
        <v>1045729</v>
      </c>
      <c r="DG132" s="38">
        <v>766.5</v>
      </c>
      <c r="DH132" s="38">
        <v>0</v>
      </c>
      <c r="DI132" s="38">
        <v>42534</v>
      </c>
      <c r="DK132" s="38">
        <v>5393</v>
      </c>
      <c r="DL132" s="38">
        <v>0</v>
      </c>
      <c r="DM132" s="38">
        <v>1002233</v>
      </c>
      <c r="DN132" s="38">
        <v>0</v>
      </c>
      <c r="DO132" s="38">
        <v>0</v>
      </c>
      <c r="DP132" s="38">
        <v>0</v>
      </c>
      <c r="DQ132" s="38">
        <v>0</v>
      </c>
      <c r="DR132" s="38">
        <v>0</v>
      </c>
      <c r="DS132" s="38">
        <v>0</v>
      </c>
      <c r="DT132" s="38">
        <v>0</v>
      </c>
      <c r="DU132" s="38">
        <v>0</v>
      </c>
      <c r="DV132" s="38">
        <v>0</v>
      </c>
      <c r="DW132" s="38">
        <v>0</v>
      </c>
      <c r="DX132" s="38">
        <v>0</v>
      </c>
      <c r="DY132" s="38">
        <v>0</v>
      </c>
      <c r="DZ132" s="38">
        <v>0</v>
      </c>
      <c r="EA132" s="38">
        <v>0</v>
      </c>
      <c r="EB132" s="38">
        <v>0</v>
      </c>
      <c r="EC132" s="38">
        <v>47.4</v>
      </c>
      <c r="ED132" s="38">
        <v>341204</v>
      </c>
      <c r="EE132" s="38">
        <v>0</v>
      </c>
      <c r="EF132" s="38">
        <v>0</v>
      </c>
      <c r="EG132" s="38">
        <v>0</v>
      </c>
      <c r="EH132" s="38">
        <v>661029</v>
      </c>
      <c r="EI132" s="38">
        <v>0</v>
      </c>
      <c r="EJ132" s="38">
        <v>0</v>
      </c>
      <c r="EK132" s="38">
        <v>32.731000000000002</v>
      </c>
      <c r="EL132" s="38">
        <v>0</v>
      </c>
      <c r="EM132" s="38">
        <v>0</v>
      </c>
      <c r="EN132" s="38">
        <v>0.56399999999999995</v>
      </c>
      <c r="EO132" s="38">
        <v>0</v>
      </c>
      <c r="EP132" s="38">
        <v>0</v>
      </c>
      <c r="EQ132" s="38">
        <v>33.295000000000002</v>
      </c>
      <c r="ER132" s="38">
        <v>0</v>
      </c>
      <c r="ES132" s="38">
        <v>101.01300000000001</v>
      </c>
      <c r="ET132" s="38">
        <v>0</v>
      </c>
      <c r="EU132" s="38">
        <v>516493</v>
      </c>
      <c r="EV132" s="38">
        <v>0</v>
      </c>
      <c r="EW132" s="38">
        <v>0</v>
      </c>
      <c r="EX132" s="38">
        <v>0</v>
      </c>
      <c r="EZ132" s="38">
        <v>8374296</v>
      </c>
      <c r="FA132" s="38">
        <v>0</v>
      </c>
      <c r="FB132" s="38">
        <v>8890789</v>
      </c>
      <c r="FC132" s="38">
        <v>0.97325799999999996</v>
      </c>
      <c r="FD132" s="38">
        <v>0</v>
      </c>
      <c r="FE132" s="38">
        <v>1264626</v>
      </c>
      <c r="FF132" s="38">
        <v>288916</v>
      </c>
      <c r="FG132" s="38">
        <v>6.0937999999999999E-2</v>
      </c>
      <c r="FH132" s="38">
        <v>5.5286000000000002E-2</v>
      </c>
      <c r="FI132" s="38">
        <v>0</v>
      </c>
      <c r="FJ132" s="38">
        <v>0</v>
      </c>
      <c r="FK132" s="38">
        <v>1635.6220000000001</v>
      </c>
      <c r="FL132" s="38">
        <v>10639038</v>
      </c>
      <c r="FM132" s="38">
        <v>0</v>
      </c>
      <c r="FN132" s="38">
        <v>0</v>
      </c>
      <c r="FO132" s="38">
        <v>46806</v>
      </c>
      <c r="FP132" s="38">
        <v>0</v>
      </c>
      <c r="FQ132" s="38">
        <v>46806</v>
      </c>
      <c r="FR132" s="38">
        <v>46806</v>
      </c>
      <c r="FS132" s="38">
        <v>0</v>
      </c>
      <c r="FT132" s="38">
        <v>0</v>
      </c>
      <c r="FU132" s="38">
        <v>0</v>
      </c>
      <c r="FV132" s="38">
        <v>0</v>
      </c>
      <c r="FW132" s="38">
        <v>0</v>
      </c>
      <c r="FX132" s="38">
        <v>0</v>
      </c>
      <c r="FY132" s="38">
        <v>0</v>
      </c>
      <c r="FZ132" s="38">
        <v>0</v>
      </c>
      <c r="GA132" s="38">
        <v>0</v>
      </c>
      <c r="GB132" s="38">
        <v>598239</v>
      </c>
      <c r="GC132" s="38">
        <v>598239</v>
      </c>
      <c r="GD132" s="38">
        <v>67.716999999999999</v>
      </c>
      <c r="GF132" s="38">
        <v>0</v>
      </c>
      <c r="GG132" s="38">
        <v>0</v>
      </c>
      <c r="GH132" s="38">
        <v>0</v>
      </c>
      <c r="GI132" s="38">
        <v>0</v>
      </c>
      <c r="GJ132" s="38">
        <v>0</v>
      </c>
      <c r="GK132" s="38">
        <v>5252</v>
      </c>
      <c r="GL132" s="38">
        <v>52841</v>
      </c>
      <c r="GM132" s="38">
        <v>0</v>
      </c>
      <c r="GN132" s="38">
        <v>0</v>
      </c>
      <c r="GO132" s="38">
        <v>0</v>
      </c>
      <c r="GP132" s="38">
        <v>10444331</v>
      </c>
      <c r="GQ132" s="38">
        <v>10444331</v>
      </c>
      <c r="GR132" s="38">
        <v>0</v>
      </c>
      <c r="GS132" s="38">
        <v>0</v>
      </c>
      <c r="GT132" s="38">
        <v>0</v>
      </c>
      <c r="HB132" s="38">
        <v>261892303</v>
      </c>
      <c r="HC132" s="38">
        <v>5.0736000000000003E-2</v>
      </c>
      <c r="HD132" s="38">
        <v>194707</v>
      </c>
      <c r="HE132" s="38">
        <v>0</v>
      </c>
      <c r="HF132" s="38">
        <v>0</v>
      </c>
      <c r="HG132" s="38">
        <v>0</v>
      </c>
      <c r="HH132" s="38">
        <v>0</v>
      </c>
      <c r="HI132" s="38">
        <v>0</v>
      </c>
      <c r="HJ132" s="38">
        <v>0</v>
      </c>
      <c r="HK132" s="38">
        <v>0</v>
      </c>
      <c r="HL132" s="38">
        <v>0</v>
      </c>
      <c r="HM132" s="38">
        <v>0</v>
      </c>
      <c r="HN132" s="38">
        <v>0</v>
      </c>
      <c r="HO132" s="38">
        <v>0</v>
      </c>
      <c r="HP132" s="38">
        <v>0</v>
      </c>
      <c r="HQ132" s="38">
        <v>0</v>
      </c>
      <c r="HR132" s="38">
        <v>0</v>
      </c>
      <c r="HS132" s="38">
        <v>0</v>
      </c>
      <c r="HT132" s="38">
        <v>0</v>
      </c>
      <c r="HU132" s="38">
        <v>0</v>
      </c>
      <c r="HV132" s="38">
        <v>0</v>
      </c>
      <c r="HW132" s="38">
        <v>0</v>
      </c>
      <c r="HX132" s="38">
        <v>0</v>
      </c>
      <c r="HY132" s="38">
        <v>0</v>
      </c>
      <c r="HZ132" s="38">
        <v>0</v>
      </c>
      <c r="IA132" s="38">
        <v>0</v>
      </c>
      <c r="IB132" s="38">
        <v>0</v>
      </c>
      <c r="IC132" s="38">
        <v>0</v>
      </c>
      <c r="ID132" s="38">
        <v>0</v>
      </c>
      <c r="IE132" s="38">
        <v>0</v>
      </c>
      <c r="IF132" s="38">
        <v>0</v>
      </c>
      <c r="IG132" s="38">
        <v>0</v>
      </c>
      <c r="IH132" s="38">
        <v>0</v>
      </c>
      <c r="II132" s="38">
        <v>951.43299999999999</v>
      </c>
      <c r="IJ132" s="38">
        <v>0</v>
      </c>
      <c r="IK132" s="38">
        <v>0</v>
      </c>
      <c r="IL132" s="38">
        <v>0</v>
      </c>
      <c r="IM132" s="38">
        <v>0</v>
      </c>
      <c r="IN132" s="38">
        <v>0</v>
      </c>
      <c r="IO132" s="38">
        <v>0</v>
      </c>
      <c r="IP132" s="38">
        <v>0</v>
      </c>
      <c r="IQ132" s="38">
        <v>0</v>
      </c>
      <c r="IR132" s="38">
        <v>0</v>
      </c>
      <c r="IS132" s="38">
        <v>0</v>
      </c>
      <c r="IT132" s="38">
        <v>0</v>
      </c>
      <c r="IU132" s="38">
        <v>0</v>
      </c>
      <c r="IV132" s="38">
        <v>0</v>
      </c>
      <c r="IW132" s="38">
        <v>0</v>
      </c>
      <c r="IX132" s="38">
        <v>0</v>
      </c>
      <c r="IY132" s="38">
        <v>0</v>
      </c>
      <c r="IZ132" s="38">
        <v>0</v>
      </c>
      <c r="JA132" s="38">
        <v>0</v>
      </c>
    </row>
    <row r="133" spans="1:261" x14ac:dyDescent="0.2">
      <c r="A133" s="38">
        <v>101828</v>
      </c>
      <c r="B133" s="38">
        <v>27549</v>
      </c>
      <c r="C133" s="38">
        <v>35</v>
      </c>
      <c r="D133" s="38">
        <v>2020</v>
      </c>
      <c r="E133" s="38">
        <v>5393</v>
      </c>
      <c r="F133" s="38">
        <v>0</v>
      </c>
      <c r="G133" s="38">
        <v>2053.6619999999998</v>
      </c>
      <c r="H133" s="38">
        <v>2019.857</v>
      </c>
      <c r="I133" s="38">
        <v>2019.857</v>
      </c>
      <c r="J133" s="38">
        <v>2053.6619999999998</v>
      </c>
      <c r="K133" s="38">
        <v>0</v>
      </c>
      <c r="L133" s="38">
        <v>6544</v>
      </c>
      <c r="M133" s="38">
        <v>0</v>
      </c>
      <c r="N133" s="38">
        <v>0</v>
      </c>
      <c r="P133" s="38">
        <v>2145.558</v>
      </c>
      <c r="Q133" s="38">
        <v>0</v>
      </c>
      <c r="R133" s="38">
        <v>556144</v>
      </c>
      <c r="S133" s="38">
        <v>259.20699999999999</v>
      </c>
      <c r="U133" s="38">
        <v>360496</v>
      </c>
      <c r="V133" s="38">
        <v>1013.207</v>
      </c>
      <c r="W133" s="38">
        <v>663043</v>
      </c>
      <c r="X133" s="38">
        <v>663043</v>
      </c>
      <c r="Z133" s="38">
        <v>0</v>
      </c>
      <c r="AA133" s="38">
        <v>1</v>
      </c>
      <c r="AB133" s="38">
        <v>1</v>
      </c>
      <c r="AC133" s="38">
        <v>0</v>
      </c>
      <c r="AD133" s="38" t="s">
        <v>303</v>
      </c>
      <c r="AE133" s="38">
        <v>0</v>
      </c>
      <c r="AH133" s="38">
        <v>0</v>
      </c>
      <c r="AI133" s="38">
        <v>0</v>
      </c>
      <c r="AJ133" s="38">
        <v>5105</v>
      </c>
      <c r="AK133" s="38">
        <v>1</v>
      </c>
      <c r="AL133" s="38" t="s">
        <v>336</v>
      </c>
      <c r="AM133" s="38">
        <v>0</v>
      </c>
      <c r="AN133" s="38">
        <v>0</v>
      </c>
      <c r="AO133" s="38">
        <v>0</v>
      </c>
      <c r="AP133" s="38">
        <v>0</v>
      </c>
      <c r="AQ133" s="38">
        <v>0</v>
      </c>
      <c r="AR133" s="38">
        <v>0</v>
      </c>
      <c r="AS133" s="38">
        <v>0</v>
      </c>
      <c r="AT133" s="38">
        <v>0</v>
      </c>
      <c r="AU133" s="38">
        <v>0</v>
      </c>
      <c r="AV133" s="38">
        <v>0</v>
      </c>
      <c r="AW133" s="38">
        <v>20541793</v>
      </c>
      <c r="AX133" s="38">
        <v>20033739</v>
      </c>
      <c r="AY133" s="38">
        <v>14616204</v>
      </c>
      <c r="AZ133" s="38">
        <v>662212</v>
      </c>
      <c r="BA133" s="38">
        <v>0</v>
      </c>
      <c r="BB133" s="38">
        <v>0</v>
      </c>
      <c r="BC133" s="38">
        <v>0</v>
      </c>
      <c r="BD133" s="38">
        <v>0</v>
      </c>
      <c r="BE133" s="38">
        <v>0</v>
      </c>
      <c r="BF133" s="38">
        <v>16966673</v>
      </c>
      <c r="BG133" s="38">
        <v>0</v>
      </c>
      <c r="BH133" s="38">
        <v>385.7</v>
      </c>
      <c r="BI133" s="38">
        <v>106068</v>
      </c>
      <c r="BJ133" s="38">
        <v>12</v>
      </c>
      <c r="BK133" s="38">
        <v>0</v>
      </c>
      <c r="BL133" s="38">
        <v>0</v>
      </c>
      <c r="BM133" s="38">
        <v>0</v>
      </c>
      <c r="BN133" s="38">
        <v>0</v>
      </c>
      <c r="BO133" s="38">
        <v>0</v>
      </c>
      <c r="BP133" s="38">
        <v>0</v>
      </c>
      <c r="BQ133" s="38">
        <v>5393</v>
      </c>
      <c r="BR133" s="38">
        <v>1</v>
      </c>
      <c r="BS133" s="38">
        <v>0</v>
      </c>
      <c r="BT133" s="38">
        <v>0</v>
      </c>
      <c r="BU133" s="38">
        <v>0</v>
      </c>
      <c r="BV133" s="38">
        <v>0</v>
      </c>
      <c r="BW133" s="38">
        <v>0</v>
      </c>
      <c r="BX133" s="38">
        <v>0</v>
      </c>
      <c r="BY133" s="38">
        <v>0</v>
      </c>
      <c r="BZ133" s="38">
        <v>0</v>
      </c>
      <c r="CA133" s="38">
        <v>0</v>
      </c>
      <c r="CB133" s="38">
        <v>0</v>
      </c>
      <c r="CC133" s="38">
        <v>0</v>
      </c>
      <c r="CD133" s="38">
        <v>0</v>
      </c>
      <c r="CE133" s="38">
        <v>0</v>
      </c>
      <c r="CF133" s="38">
        <v>0</v>
      </c>
      <c r="CG133" s="38">
        <v>0</v>
      </c>
      <c r="CH133" s="38">
        <v>401986</v>
      </c>
      <c r="CI133" s="38">
        <v>0</v>
      </c>
      <c r="CJ133" s="38">
        <v>4</v>
      </c>
      <c r="CK133" s="38">
        <v>0</v>
      </c>
      <c r="CL133" s="38">
        <v>0</v>
      </c>
      <c r="CN133" s="38">
        <v>0</v>
      </c>
      <c r="CO133" s="38">
        <v>1</v>
      </c>
      <c r="CP133" s="38">
        <v>0</v>
      </c>
      <c r="CQ133" s="38">
        <v>0</v>
      </c>
      <c r="CR133" s="38">
        <v>2136.201</v>
      </c>
      <c r="CS133" s="38">
        <v>0</v>
      </c>
      <c r="CT133" s="38">
        <v>0</v>
      </c>
      <c r="CU133" s="38">
        <v>0</v>
      </c>
      <c r="CV133" s="38">
        <v>0</v>
      </c>
      <c r="CW133" s="38">
        <v>0</v>
      </c>
      <c r="CX133" s="38">
        <v>0</v>
      </c>
      <c r="CY133" s="38">
        <v>0</v>
      </c>
      <c r="CZ133" s="38">
        <v>0</v>
      </c>
      <c r="DA133" s="38">
        <v>1</v>
      </c>
      <c r="DB133" s="38">
        <v>13217944</v>
      </c>
      <c r="DC133" s="38">
        <v>0</v>
      </c>
      <c r="DD133" s="38">
        <v>0</v>
      </c>
      <c r="DE133" s="38">
        <v>2938256</v>
      </c>
      <c r="DF133" s="38">
        <v>2938256</v>
      </c>
      <c r="DG133" s="38">
        <v>2245</v>
      </c>
      <c r="DH133" s="38">
        <v>0</v>
      </c>
      <c r="DI133" s="38">
        <v>0</v>
      </c>
      <c r="DK133" s="38">
        <v>5393</v>
      </c>
      <c r="DL133" s="38">
        <v>0</v>
      </c>
      <c r="DM133" s="38">
        <v>534819</v>
      </c>
      <c r="DN133" s="38">
        <v>0</v>
      </c>
      <c r="DO133" s="38">
        <v>0</v>
      </c>
      <c r="DP133" s="38">
        <v>0</v>
      </c>
      <c r="DQ133" s="38">
        <v>0</v>
      </c>
      <c r="DR133" s="38">
        <v>0</v>
      </c>
      <c r="DS133" s="38">
        <v>0</v>
      </c>
      <c r="DT133" s="38">
        <v>0</v>
      </c>
      <c r="DU133" s="38">
        <v>0</v>
      </c>
      <c r="DV133" s="38">
        <v>0</v>
      </c>
      <c r="DW133" s="38">
        <v>0</v>
      </c>
      <c r="DX133" s="38">
        <v>0</v>
      </c>
      <c r="DY133" s="38">
        <v>0</v>
      </c>
      <c r="DZ133" s="38">
        <v>0</v>
      </c>
      <c r="EA133" s="38">
        <v>0</v>
      </c>
      <c r="EB133" s="38">
        <v>0</v>
      </c>
      <c r="EC133" s="38">
        <v>3.9569999999999999</v>
      </c>
      <c r="ED133" s="38">
        <v>28484</v>
      </c>
      <c r="EE133" s="38">
        <v>0</v>
      </c>
      <c r="EF133" s="38">
        <v>0</v>
      </c>
      <c r="EG133" s="38">
        <v>0</v>
      </c>
      <c r="EH133" s="38">
        <v>506335</v>
      </c>
      <c r="EI133" s="38">
        <v>0</v>
      </c>
      <c r="EJ133" s="38">
        <v>0</v>
      </c>
      <c r="EK133" s="38">
        <v>21.488</v>
      </c>
      <c r="EL133" s="38">
        <v>0</v>
      </c>
      <c r="EM133" s="38">
        <v>2.04</v>
      </c>
      <c r="EN133" s="38">
        <v>1.3580000000000001</v>
      </c>
      <c r="EO133" s="38">
        <v>0</v>
      </c>
      <c r="EP133" s="38">
        <v>0</v>
      </c>
      <c r="EQ133" s="38">
        <v>24.885999999999999</v>
      </c>
      <c r="ER133" s="38">
        <v>0</v>
      </c>
      <c r="ES133" s="38">
        <v>77.373999999999995</v>
      </c>
      <c r="ET133" s="38">
        <v>0</v>
      </c>
      <c r="EU133" s="38">
        <v>662212</v>
      </c>
      <c r="EV133" s="38">
        <v>0</v>
      </c>
      <c r="EW133" s="38">
        <v>0</v>
      </c>
      <c r="EX133" s="38">
        <v>0</v>
      </c>
      <c r="EZ133" s="38">
        <v>16876712</v>
      </c>
      <c r="FA133" s="38">
        <v>0</v>
      </c>
      <c r="FB133" s="38">
        <v>17538924</v>
      </c>
      <c r="FC133" s="38">
        <v>0.97325799999999996</v>
      </c>
      <c r="FD133" s="38">
        <v>0</v>
      </c>
      <c r="FE133" s="38">
        <v>2569906</v>
      </c>
      <c r="FF133" s="38">
        <v>587121</v>
      </c>
      <c r="FG133" s="38">
        <v>6.0937999999999999E-2</v>
      </c>
      <c r="FH133" s="38">
        <v>5.5286000000000002E-2</v>
      </c>
      <c r="FI133" s="38">
        <v>0</v>
      </c>
      <c r="FJ133" s="38">
        <v>0</v>
      </c>
      <c r="FK133" s="38">
        <v>3323.8240000000001</v>
      </c>
      <c r="FL133" s="38">
        <v>21097937</v>
      </c>
      <c r="FM133" s="38">
        <v>0</v>
      </c>
      <c r="FN133" s="38">
        <v>0</v>
      </c>
      <c r="FO133" s="38">
        <v>0</v>
      </c>
      <c r="FP133" s="38">
        <v>0</v>
      </c>
      <c r="FQ133" s="38">
        <v>0</v>
      </c>
      <c r="FR133" s="38">
        <v>0</v>
      </c>
      <c r="FS133" s="38">
        <v>0</v>
      </c>
      <c r="FT133" s="38">
        <v>0</v>
      </c>
      <c r="FU133" s="38">
        <v>0</v>
      </c>
      <c r="FV133" s="38">
        <v>0</v>
      </c>
      <c r="FW133" s="38">
        <v>0</v>
      </c>
      <c r="FX133" s="38">
        <v>0</v>
      </c>
      <c r="FY133" s="38">
        <v>0</v>
      </c>
      <c r="FZ133" s="38">
        <v>0</v>
      </c>
      <c r="GA133" s="38">
        <v>0</v>
      </c>
      <c r="GB133" s="38">
        <v>78794</v>
      </c>
      <c r="GC133" s="38">
        <v>78794</v>
      </c>
      <c r="GD133" s="38">
        <v>8.9190000000000005</v>
      </c>
      <c r="GF133" s="38">
        <v>0</v>
      </c>
      <c r="GG133" s="38">
        <v>0</v>
      </c>
      <c r="GH133" s="38">
        <v>0</v>
      </c>
      <c r="GI133" s="38">
        <v>0</v>
      </c>
      <c r="GJ133" s="38">
        <v>0</v>
      </c>
      <c r="GK133" s="38">
        <v>5143</v>
      </c>
      <c r="GL133" s="38">
        <v>24455</v>
      </c>
      <c r="GM133" s="38">
        <v>0</v>
      </c>
      <c r="GN133" s="38">
        <v>0</v>
      </c>
      <c r="GO133" s="38">
        <v>0</v>
      </c>
      <c r="GP133" s="38">
        <v>20695951</v>
      </c>
      <c r="GQ133" s="38">
        <v>20695951</v>
      </c>
      <c r="GR133" s="38">
        <v>0</v>
      </c>
      <c r="GS133" s="38">
        <v>0</v>
      </c>
      <c r="GT133" s="38">
        <v>0</v>
      </c>
      <c r="HB133" s="38">
        <v>261892303</v>
      </c>
      <c r="HC133" s="38">
        <v>5.0736000000000003E-2</v>
      </c>
      <c r="HD133" s="38">
        <v>401986</v>
      </c>
      <c r="HE133" s="38">
        <v>0</v>
      </c>
      <c r="HF133" s="38">
        <v>0</v>
      </c>
      <c r="HG133" s="38">
        <v>0</v>
      </c>
      <c r="HH133" s="38">
        <v>0</v>
      </c>
      <c r="HI133" s="38">
        <v>0</v>
      </c>
      <c r="HJ133" s="38">
        <v>0</v>
      </c>
      <c r="HK133" s="38">
        <v>0</v>
      </c>
      <c r="HL133" s="38">
        <v>0</v>
      </c>
      <c r="HM133" s="38">
        <v>0</v>
      </c>
      <c r="HN133" s="38">
        <v>0</v>
      </c>
      <c r="HO133" s="38">
        <v>0</v>
      </c>
      <c r="HP133" s="38">
        <v>0</v>
      </c>
      <c r="HQ133" s="38">
        <v>0</v>
      </c>
      <c r="HR133" s="38">
        <v>0</v>
      </c>
      <c r="HS133" s="38">
        <v>0</v>
      </c>
      <c r="HT133" s="38">
        <v>0</v>
      </c>
      <c r="HU133" s="38">
        <v>0</v>
      </c>
      <c r="HV133" s="38">
        <v>0</v>
      </c>
      <c r="HW133" s="38">
        <v>0</v>
      </c>
      <c r="HX133" s="38">
        <v>0</v>
      </c>
      <c r="HY133" s="38">
        <v>0</v>
      </c>
      <c r="HZ133" s="38">
        <v>0</v>
      </c>
      <c r="IA133" s="38">
        <v>0</v>
      </c>
      <c r="IB133" s="38">
        <v>0</v>
      </c>
      <c r="IC133" s="38">
        <v>0</v>
      </c>
      <c r="ID133" s="38">
        <v>0</v>
      </c>
      <c r="IE133" s="38">
        <v>0</v>
      </c>
      <c r="IF133" s="38">
        <v>0</v>
      </c>
      <c r="IG133" s="38">
        <v>0</v>
      </c>
      <c r="IH133" s="38">
        <v>1317</v>
      </c>
      <c r="II133" s="38">
        <v>0</v>
      </c>
      <c r="IJ133" s="38">
        <v>0</v>
      </c>
      <c r="IK133" s="38">
        <v>0</v>
      </c>
      <c r="IL133" s="38">
        <v>0</v>
      </c>
      <c r="IM133" s="38">
        <v>0</v>
      </c>
      <c r="IN133" s="38">
        <v>0</v>
      </c>
      <c r="IO133" s="38">
        <v>0</v>
      </c>
      <c r="IP133" s="38">
        <v>0</v>
      </c>
      <c r="IQ133" s="38">
        <v>0</v>
      </c>
      <c r="IR133" s="38">
        <v>0</v>
      </c>
      <c r="IS133" s="38">
        <v>0</v>
      </c>
      <c r="IT133" s="38">
        <v>0</v>
      </c>
      <c r="IU133" s="38">
        <v>0</v>
      </c>
      <c r="IV133" s="38">
        <v>0</v>
      </c>
      <c r="IW133" s="38">
        <v>0</v>
      </c>
      <c r="IX133" s="38">
        <v>0</v>
      </c>
      <c r="IY133" s="38">
        <v>0</v>
      </c>
      <c r="IZ133" s="38">
        <v>0</v>
      </c>
      <c r="JA133" s="38">
        <v>0</v>
      </c>
    </row>
    <row r="134" spans="1:261" x14ac:dyDescent="0.2">
      <c r="A134" s="38">
        <v>227828</v>
      </c>
      <c r="B134" s="38">
        <v>27549</v>
      </c>
      <c r="C134" s="38">
        <v>35</v>
      </c>
      <c r="D134" s="38">
        <v>2020</v>
      </c>
      <c r="E134" s="38">
        <v>5393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6544</v>
      </c>
      <c r="M134" s="38">
        <v>0</v>
      </c>
      <c r="N134" s="38">
        <v>0</v>
      </c>
      <c r="P134" s="38">
        <v>0</v>
      </c>
      <c r="Q134" s="38">
        <v>0</v>
      </c>
      <c r="R134" s="38">
        <v>0</v>
      </c>
      <c r="S134" s="38">
        <v>259.20699999999999</v>
      </c>
      <c r="U134" s="38">
        <v>0</v>
      </c>
      <c r="V134" s="38">
        <v>0</v>
      </c>
      <c r="W134" s="38">
        <v>0</v>
      </c>
      <c r="X134" s="38">
        <v>0</v>
      </c>
      <c r="Z134" s="38">
        <v>0</v>
      </c>
      <c r="AA134" s="38">
        <v>1</v>
      </c>
      <c r="AB134" s="38">
        <v>1</v>
      </c>
      <c r="AC134" s="38">
        <v>0</v>
      </c>
      <c r="AD134" s="38" t="s">
        <v>303</v>
      </c>
      <c r="AE134" s="38">
        <v>0</v>
      </c>
      <c r="AH134" s="38">
        <v>0</v>
      </c>
      <c r="AI134" s="38">
        <v>0</v>
      </c>
      <c r="AJ134" s="38">
        <v>5105</v>
      </c>
      <c r="AK134" s="38">
        <v>1</v>
      </c>
      <c r="AL134" s="38" t="s">
        <v>362</v>
      </c>
      <c r="AM134" s="38">
        <v>0</v>
      </c>
      <c r="AN134" s="38">
        <v>0</v>
      </c>
      <c r="AO134" s="38">
        <v>0</v>
      </c>
      <c r="AP134" s="38">
        <v>0</v>
      </c>
      <c r="AQ134" s="38">
        <v>0</v>
      </c>
      <c r="AR134" s="38">
        <v>0</v>
      </c>
      <c r="AS134" s="38">
        <v>0</v>
      </c>
      <c r="AT134" s="38">
        <v>0</v>
      </c>
      <c r="AU134" s="38">
        <v>0</v>
      </c>
      <c r="AV134" s="38">
        <v>0</v>
      </c>
      <c r="AW134" s="38">
        <v>0</v>
      </c>
      <c r="AX134" s="38">
        <v>0</v>
      </c>
      <c r="AY134" s="38">
        <v>0</v>
      </c>
      <c r="AZ134" s="38">
        <v>0</v>
      </c>
      <c r="BA134" s="38">
        <v>0</v>
      </c>
      <c r="BB134" s="38">
        <v>0</v>
      </c>
      <c r="BC134" s="38">
        <v>0</v>
      </c>
      <c r="BD134" s="38">
        <v>0</v>
      </c>
      <c r="BE134" s="38">
        <v>0</v>
      </c>
      <c r="BF134" s="38">
        <v>0</v>
      </c>
      <c r="BG134" s="38">
        <v>0</v>
      </c>
      <c r="BH134" s="38">
        <v>0</v>
      </c>
      <c r="BI134" s="38">
        <v>0</v>
      </c>
      <c r="BJ134" s="38">
        <v>12</v>
      </c>
      <c r="BK134" s="38">
        <v>0</v>
      </c>
      <c r="BL134" s="38">
        <v>0</v>
      </c>
      <c r="BM134" s="38">
        <v>0</v>
      </c>
      <c r="BN134" s="38">
        <v>0</v>
      </c>
      <c r="BO134" s="38">
        <v>0</v>
      </c>
      <c r="BP134" s="38">
        <v>0</v>
      </c>
      <c r="BQ134" s="38">
        <v>5393</v>
      </c>
      <c r="BR134" s="38">
        <v>1</v>
      </c>
      <c r="BS134" s="38">
        <v>0</v>
      </c>
      <c r="BT134" s="38">
        <v>0</v>
      </c>
      <c r="BU134" s="38">
        <v>0</v>
      </c>
      <c r="BV134" s="38">
        <v>0</v>
      </c>
      <c r="BW134" s="38">
        <v>0</v>
      </c>
      <c r="BX134" s="38">
        <v>0</v>
      </c>
      <c r="BY134" s="38">
        <v>0</v>
      </c>
      <c r="BZ134" s="38">
        <v>0</v>
      </c>
      <c r="CA134" s="38">
        <v>0</v>
      </c>
      <c r="CB134" s="38">
        <v>0</v>
      </c>
      <c r="CC134" s="38">
        <v>0</v>
      </c>
      <c r="CD134" s="38">
        <v>0</v>
      </c>
      <c r="CE134" s="38">
        <v>0</v>
      </c>
      <c r="CF134" s="38">
        <v>0</v>
      </c>
      <c r="CG134" s="38">
        <v>0</v>
      </c>
      <c r="CH134" s="38">
        <v>0</v>
      </c>
      <c r="CI134" s="38">
        <v>0</v>
      </c>
      <c r="CJ134" s="38">
        <v>4</v>
      </c>
      <c r="CK134" s="38">
        <v>0</v>
      </c>
      <c r="CL134" s="38">
        <v>0</v>
      </c>
      <c r="CN134" s="38">
        <v>0</v>
      </c>
      <c r="CO134" s="38">
        <v>1</v>
      </c>
      <c r="CP134" s="38">
        <v>0</v>
      </c>
      <c r="CQ134" s="38">
        <v>0</v>
      </c>
      <c r="CR134" s="38">
        <v>54.884</v>
      </c>
      <c r="CS134" s="38">
        <v>0</v>
      </c>
      <c r="CT134" s="38">
        <v>0</v>
      </c>
      <c r="CU134" s="38">
        <v>0</v>
      </c>
      <c r="CV134" s="38">
        <v>0</v>
      </c>
      <c r="CW134" s="38">
        <v>0</v>
      </c>
      <c r="CX134" s="38">
        <v>0</v>
      </c>
      <c r="CY134" s="38">
        <v>0</v>
      </c>
      <c r="CZ134" s="38">
        <v>0</v>
      </c>
      <c r="DA134" s="38">
        <v>1</v>
      </c>
      <c r="DB134" s="38">
        <v>0</v>
      </c>
      <c r="DC134" s="38">
        <v>0</v>
      </c>
      <c r="DD134" s="38">
        <v>0</v>
      </c>
      <c r="DE134" s="38">
        <v>0</v>
      </c>
      <c r="DF134" s="38">
        <v>0</v>
      </c>
      <c r="DG134" s="38">
        <v>0</v>
      </c>
      <c r="DH134" s="38">
        <v>0</v>
      </c>
      <c r="DI134" s="38">
        <v>0</v>
      </c>
      <c r="DK134" s="38">
        <v>5393</v>
      </c>
      <c r="DL134" s="38">
        <v>0</v>
      </c>
      <c r="DM134" s="38">
        <v>0</v>
      </c>
      <c r="DN134" s="38">
        <v>0</v>
      </c>
      <c r="DO134" s="38">
        <v>0</v>
      </c>
      <c r="DP134" s="38">
        <v>0</v>
      </c>
      <c r="DQ134" s="38">
        <v>0</v>
      </c>
      <c r="DR134" s="38">
        <v>0</v>
      </c>
      <c r="DS134" s="38">
        <v>0</v>
      </c>
      <c r="DT134" s="38">
        <v>0</v>
      </c>
      <c r="DU134" s="38">
        <v>0</v>
      </c>
      <c r="DV134" s="38">
        <v>0</v>
      </c>
      <c r="DW134" s="38">
        <v>0</v>
      </c>
      <c r="DX134" s="38">
        <v>0</v>
      </c>
      <c r="DY134" s="38">
        <v>0</v>
      </c>
      <c r="DZ134" s="38">
        <v>0</v>
      </c>
      <c r="EA134" s="38">
        <v>0</v>
      </c>
      <c r="EB134" s="38">
        <v>0</v>
      </c>
      <c r="EC134" s="38">
        <v>0</v>
      </c>
      <c r="ED134" s="38">
        <v>0</v>
      </c>
      <c r="EE134" s="38">
        <v>0</v>
      </c>
      <c r="EF134" s="38">
        <v>0</v>
      </c>
      <c r="EG134" s="38">
        <v>0</v>
      </c>
      <c r="EH134" s="38">
        <v>0</v>
      </c>
      <c r="EI134" s="38">
        <v>0</v>
      </c>
      <c r="EJ134" s="38">
        <v>0</v>
      </c>
      <c r="EK134" s="38">
        <v>0</v>
      </c>
      <c r="EL134" s="38">
        <v>0</v>
      </c>
      <c r="EM134" s="38">
        <v>0</v>
      </c>
      <c r="EN134" s="38">
        <v>0</v>
      </c>
      <c r="EO134" s="38">
        <v>0</v>
      </c>
      <c r="EP134" s="38">
        <v>0</v>
      </c>
      <c r="EQ134" s="38">
        <v>0</v>
      </c>
      <c r="ER134" s="38">
        <v>0</v>
      </c>
      <c r="ES134" s="38">
        <v>0</v>
      </c>
      <c r="ET134" s="38">
        <v>0</v>
      </c>
      <c r="EU134" s="38">
        <v>0</v>
      </c>
      <c r="EV134" s="38">
        <v>0</v>
      </c>
      <c r="EW134" s="38">
        <v>0</v>
      </c>
      <c r="EX134" s="38">
        <v>0</v>
      </c>
      <c r="EZ134" s="38">
        <v>0</v>
      </c>
      <c r="FA134" s="38">
        <v>0</v>
      </c>
      <c r="FB134" s="38">
        <v>0</v>
      </c>
      <c r="FC134" s="38">
        <v>0.97325799999999996</v>
      </c>
      <c r="FD134" s="38">
        <v>0</v>
      </c>
      <c r="FE134" s="38">
        <v>0</v>
      </c>
      <c r="FF134" s="38">
        <v>0</v>
      </c>
      <c r="FG134" s="38">
        <v>6.0937999999999999E-2</v>
      </c>
      <c r="FH134" s="38">
        <v>5.5286000000000002E-2</v>
      </c>
      <c r="FI134" s="38">
        <v>0</v>
      </c>
      <c r="FJ134" s="38">
        <v>0</v>
      </c>
      <c r="FK134" s="38">
        <v>0</v>
      </c>
      <c r="FL134" s="38">
        <v>0</v>
      </c>
      <c r="FM134" s="38">
        <v>0</v>
      </c>
      <c r="FN134" s="38">
        <v>0</v>
      </c>
      <c r="FO134" s="38">
        <v>0</v>
      </c>
      <c r="FP134" s="38">
        <v>0</v>
      </c>
      <c r="FQ134" s="38">
        <v>0</v>
      </c>
      <c r="FR134" s="38">
        <v>0</v>
      </c>
      <c r="FS134" s="38">
        <v>0</v>
      </c>
      <c r="FT134" s="38">
        <v>0</v>
      </c>
      <c r="FU134" s="38">
        <v>0</v>
      </c>
      <c r="FV134" s="38">
        <v>0</v>
      </c>
      <c r="FW134" s="38">
        <v>0</v>
      </c>
      <c r="FX134" s="38">
        <v>0</v>
      </c>
      <c r="FY134" s="38">
        <v>0</v>
      </c>
      <c r="FZ134" s="38">
        <v>0</v>
      </c>
      <c r="GA134" s="38">
        <v>0</v>
      </c>
      <c r="GB134" s="38">
        <v>0</v>
      </c>
      <c r="GC134" s="38">
        <v>0</v>
      </c>
      <c r="GD134" s="38">
        <v>0</v>
      </c>
      <c r="GF134" s="38">
        <v>0</v>
      </c>
      <c r="GG134" s="38">
        <v>0</v>
      </c>
      <c r="GH134" s="38">
        <v>0</v>
      </c>
      <c r="GI134" s="38">
        <v>0</v>
      </c>
      <c r="GJ134" s="38">
        <v>0</v>
      </c>
      <c r="GK134" s="38">
        <v>0</v>
      </c>
      <c r="GL134" s="38">
        <v>0</v>
      </c>
      <c r="GM134" s="38">
        <v>0</v>
      </c>
      <c r="GN134" s="38">
        <v>0</v>
      </c>
      <c r="GO134" s="38">
        <v>0</v>
      </c>
      <c r="GP134" s="38">
        <v>0</v>
      </c>
      <c r="GQ134" s="38">
        <v>0</v>
      </c>
      <c r="GR134" s="38">
        <v>0</v>
      </c>
      <c r="GS134" s="38">
        <v>0</v>
      </c>
      <c r="GT134" s="38">
        <v>0</v>
      </c>
      <c r="HB134" s="38">
        <v>261892303</v>
      </c>
      <c r="HC134" s="38">
        <v>5.0736000000000003E-2</v>
      </c>
      <c r="HD134" s="38">
        <v>0</v>
      </c>
      <c r="HE134" s="38">
        <v>0</v>
      </c>
      <c r="HF134" s="38">
        <v>0</v>
      </c>
      <c r="HG134" s="38">
        <v>0</v>
      </c>
      <c r="HH134" s="38">
        <v>0</v>
      </c>
      <c r="HI134" s="38">
        <v>0</v>
      </c>
      <c r="HJ134" s="38">
        <v>0</v>
      </c>
      <c r="HK134" s="38">
        <v>0</v>
      </c>
      <c r="HL134" s="38">
        <v>0</v>
      </c>
      <c r="HM134" s="38">
        <v>0</v>
      </c>
      <c r="HN134" s="38">
        <v>0</v>
      </c>
      <c r="HO134" s="38">
        <v>0</v>
      </c>
      <c r="HP134" s="38">
        <v>0</v>
      </c>
      <c r="HQ134" s="38">
        <v>0</v>
      </c>
      <c r="HR134" s="38">
        <v>0</v>
      </c>
      <c r="HS134" s="38">
        <v>0</v>
      </c>
      <c r="HT134" s="38">
        <v>0</v>
      </c>
      <c r="HU134" s="38">
        <v>0</v>
      </c>
      <c r="HV134" s="38">
        <v>0</v>
      </c>
      <c r="HW134" s="38">
        <v>0</v>
      </c>
      <c r="HX134" s="38">
        <v>0</v>
      </c>
      <c r="HY134" s="38">
        <v>0</v>
      </c>
      <c r="HZ134" s="38">
        <v>0</v>
      </c>
      <c r="IA134" s="38">
        <v>0</v>
      </c>
      <c r="IB134" s="38">
        <v>0</v>
      </c>
      <c r="IC134" s="38">
        <v>0</v>
      </c>
      <c r="ID134" s="38">
        <v>0</v>
      </c>
      <c r="IE134" s="38">
        <v>0</v>
      </c>
      <c r="IF134" s="38">
        <v>0</v>
      </c>
      <c r="IG134" s="38">
        <v>0</v>
      </c>
      <c r="IH134" s="38">
        <v>0</v>
      </c>
      <c r="II134" s="38">
        <v>0</v>
      </c>
      <c r="IJ134" s="38">
        <v>0</v>
      </c>
      <c r="IK134" s="38">
        <v>0</v>
      </c>
      <c r="IL134" s="38">
        <v>0</v>
      </c>
      <c r="IM134" s="38">
        <v>0</v>
      </c>
      <c r="IN134" s="38">
        <v>0</v>
      </c>
      <c r="IO134" s="38">
        <v>0</v>
      </c>
      <c r="IP134" s="38">
        <v>0</v>
      </c>
      <c r="IQ134" s="38">
        <v>0</v>
      </c>
      <c r="IR134" s="38">
        <v>0</v>
      </c>
      <c r="IS134" s="38">
        <v>0</v>
      </c>
      <c r="IT134" s="38">
        <v>0</v>
      </c>
      <c r="IU134" s="38">
        <v>0</v>
      </c>
      <c r="IV134" s="38">
        <v>0</v>
      </c>
      <c r="IW134" s="38">
        <v>0</v>
      </c>
      <c r="IX134" s="38">
        <v>0</v>
      </c>
      <c r="IY134" s="38">
        <v>0</v>
      </c>
      <c r="IZ134" s="38">
        <v>0</v>
      </c>
      <c r="JA134" s="38">
        <v>0</v>
      </c>
    </row>
    <row r="135" spans="1:261" x14ac:dyDescent="0.2">
      <c r="A135" s="38">
        <v>57829</v>
      </c>
      <c r="B135" s="38">
        <v>27549</v>
      </c>
      <c r="C135" s="38">
        <v>35</v>
      </c>
      <c r="D135" s="38">
        <v>2020</v>
      </c>
      <c r="E135" s="38">
        <v>5393</v>
      </c>
      <c r="F135" s="38">
        <v>0</v>
      </c>
      <c r="G135" s="38">
        <v>1293.1469999999999</v>
      </c>
      <c r="H135" s="38">
        <v>1180.8699999999999</v>
      </c>
      <c r="I135" s="38">
        <v>1180.8699999999999</v>
      </c>
      <c r="J135" s="38">
        <v>1293.1469999999999</v>
      </c>
      <c r="K135" s="38">
        <v>0</v>
      </c>
      <c r="L135" s="38">
        <v>6544</v>
      </c>
      <c r="M135" s="38">
        <v>0</v>
      </c>
      <c r="N135" s="38">
        <v>0</v>
      </c>
      <c r="P135" s="38">
        <v>1299.1179999999999</v>
      </c>
      <c r="Q135" s="38">
        <v>0</v>
      </c>
      <c r="R135" s="38">
        <v>336740</v>
      </c>
      <c r="S135" s="38">
        <v>259.20699999999999</v>
      </c>
      <c r="U135" s="38">
        <v>218276</v>
      </c>
      <c r="V135" s="38">
        <v>382.31</v>
      </c>
      <c r="W135" s="38">
        <v>250184</v>
      </c>
      <c r="X135" s="38">
        <v>250184</v>
      </c>
      <c r="Z135" s="38">
        <v>0</v>
      </c>
      <c r="AA135" s="38">
        <v>1</v>
      </c>
      <c r="AB135" s="38">
        <v>1</v>
      </c>
      <c r="AC135" s="38">
        <v>0</v>
      </c>
      <c r="AD135" s="38" t="s">
        <v>303</v>
      </c>
      <c r="AE135" s="38">
        <v>0</v>
      </c>
      <c r="AH135" s="38">
        <v>0</v>
      </c>
      <c r="AI135" s="38">
        <v>0</v>
      </c>
      <c r="AJ135" s="38">
        <v>5105</v>
      </c>
      <c r="AK135" s="38">
        <v>1</v>
      </c>
      <c r="AL135" s="38" t="s">
        <v>45</v>
      </c>
      <c r="AM135" s="38">
        <v>0</v>
      </c>
      <c r="AN135" s="38">
        <v>0</v>
      </c>
      <c r="AO135" s="38">
        <v>0</v>
      </c>
      <c r="AP135" s="38">
        <v>0</v>
      </c>
      <c r="AQ135" s="38">
        <v>0</v>
      </c>
      <c r="AR135" s="38">
        <v>0</v>
      </c>
      <c r="AS135" s="38">
        <v>0</v>
      </c>
      <c r="AT135" s="38">
        <v>0</v>
      </c>
      <c r="AU135" s="38">
        <v>0</v>
      </c>
      <c r="AV135" s="38">
        <v>0</v>
      </c>
      <c r="AW135" s="38">
        <v>13320366</v>
      </c>
      <c r="AX135" s="38">
        <v>12920929</v>
      </c>
      <c r="AY135" s="38">
        <v>10451556</v>
      </c>
      <c r="AZ135" s="38">
        <v>446305</v>
      </c>
      <c r="BA135" s="38">
        <v>67.917000000000002</v>
      </c>
      <c r="BB135" s="38">
        <v>29972</v>
      </c>
      <c r="BC135" s="38">
        <v>29972</v>
      </c>
      <c r="BD135" s="38">
        <v>38.167000000000002</v>
      </c>
      <c r="BE135" s="38">
        <v>0</v>
      </c>
      <c r="BF135" s="38">
        <v>10924712</v>
      </c>
      <c r="BG135" s="38">
        <v>0</v>
      </c>
      <c r="BH135" s="38">
        <v>398.41699999999997</v>
      </c>
      <c r="BI135" s="38">
        <v>109565</v>
      </c>
      <c r="BJ135" s="38">
        <v>12</v>
      </c>
      <c r="BK135" s="38">
        <v>0</v>
      </c>
      <c r="BL135" s="38">
        <v>0</v>
      </c>
      <c r="BM135" s="38">
        <v>0</v>
      </c>
      <c r="BN135" s="38">
        <v>0</v>
      </c>
      <c r="BO135" s="38">
        <v>0</v>
      </c>
      <c r="BP135" s="38">
        <v>0</v>
      </c>
      <c r="BQ135" s="38">
        <v>5393</v>
      </c>
      <c r="BR135" s="38">
        <v>1</v>
      </c>
      <c r="BS135" s="38">
        <v>0</v>
      </c>
      <c r="BT135" s="38">
        <v>0</v>
      </c>
      <c r="BU135" s="38">
        <v>0</v>
      </c>
      <c r="BV135" s="38">
        <v>0</v>
      </c>
      <c r="BW135" s="38">
        <v>0</v>
      </c>
      <c r="BX135" s="38">
        <v>0</v>
      </c>
      <c r="BY135" s="38">
        <v>0</v>
      </c>
      <c r="BZ135" s="38">
        <v>0</v>
      </c>
      <c r="CA135" s="38">
        <v>0</v>
      </c>
      <c r="CB135" s="38">
        <v>0</v>
      </c>
      <c r="CC135" s="38">
        <v>0</v>
      </c>
      <c r="CD135" s="38">
        <v>0</v>
      </c>
      <c r="CE135" s="38">
        <v>0</v>
      </c>
      <c r="CF135" s="38">
        <v>0</v>
      </c>
      <c r="CG135" s="38">
        <v>0</v>
      </c>
      <c r="CH135" s="38">
        <v>289872</v>
      </c>
      <c r="CI135" s="38">
        <v>0</v>
      </c>
      <c r="CJ135" s="38">
        <v>5</v>
      </c>
      <c r="CK135" s="38">
        <v>0</v>
      </c>
      <c r="CL135" s="38">
        <v>0</v>
      </c>
      <c r="CN135" s="38">
        <v>0</v>
      </c>
      <c r="CO135" s="38">
        <v>1</v>
      </c>
      <c r="CP135" s="38">
        <v>0</v>
      </c>
      <c r="CQ135" s="38">
        <v>11.167</v>
      </c>
      <c r="CR135" s="38">
        <v>1300.1500000000001</v>
      </c>
      <c r="CS135" s="38">
        <v>0</v>
      </c>
      <c r="CT135" s="38">
        <v>0</v>
      </c>
      <c r="CU135" s="38">
        <v>0</v>
      </c>
      <c r="CV135" s="38">
        <v>0</v>
      </c>
      <c r="CW135" s="38">
        <v>0</v>
      </c>
      <c r="CX135" s="38">
        <v>0</v>
      </c>
      <c r="CY135" s="38">
        <v>0</v>
      </c>
      <c r="CZ135" s="38">
        <v>0</v>
      </c>
      <c r="DA135" s="38">
        <v>1</v>
      </c>
      <c r="DB135" s="38">
        <v>7727613</v>
      </c>
      <c r="DC135" s="38">
        <v>0</v>
      </c>
      <c r="DD135" s="38">
        <v>0</v>
      </c>
      <c r="DE135" s="38">
        <v>1495082</v>
      </c>
      <c r="DF135" s="38">
        <v>1495082</v>
      </c>
      <c r="DG135" s="38">
        <v>1142.33</v>
      </c>
      <c r="DH135" s="38">
        <v>0</v>
      </c>
      <c r="DI135" s="38">
        <v>0</v>
      </c>
      <c r="DK135" s="38">
        <v>5393</v>
      </c>
      <c r="DL135" s="38">
        <v>0</v>
      </c>
      <c r="DM135" s="38">
        <v>1031881</v>
      </c>
      <c r="DN135" s="38">
        <v>0</v>
      </c>
      <c r="DO135" s="38">
        <v>0</v>
      </c>
      <c r="DP135" s="38">
        <v>0</v>
      </c>
      <c r="DQ135" s="38">
        <v>0</v>
      </c>
      <c r="DR135" s="38">
        <v>0</v>
      </c>
      <c r="DS135" s="38">
        <v>0</v>
      </c>
      <c r="DT135" s="38">
        <v>0</v>
      </c>
      <c r="DU135" s="38">
        <v>0</v>
      </c>
      <c r="DV135" s="38">
        <v>0</v>
      </c>
      <c r="DW135" s="38">
        <v>0</v>
      </c>
      <c r="DX135" s="38">
        <v>0</v>
      </c>
      <c r="DY135" s="38">
        <v>0</v>
      </c>
      <c r="DZ135" s="38">
        <v>0</v>
      </c>
      <c r="EA135" s="38">
        <v>0</v>
      </c>
      <c r="EB135" s="38">
        <v>0</v>
      </c>
      <c r="EC135" s="38">
        <v>45.145000000000003</v>
      </c>
      <c r="ED135" s="38">
        <v>324972</v>
      </c>
      <c r="EE135" s="38">
        <v>0</v>
      </c>
      <c r="EF135" s="38">
        <v>0</v>
      </c>
      <c r="EG135" s="38">
        <v>0</v>
      </c>
      <c r="EH135" s="38">
        <v>706909</v>
      </c>
      <c r="EI135" s="38">
        <v>0</v>
      </c>
      <c r="EJ135" s="38">
        <v>0</v>
      </c>
      <c r="EK135" s="38">
        <v>21.385999999999999</v>
      </c>
      <c r="EL135" s="38">
        <v>0</v>
      </c>
      <c r="EM135" s="38">
        <v>9.9920000000000009</v>
      </c>
      <c r="EN135" s="38">
        <v>2.778</v>
      </c>
      <c r="EO135" s="38">
        <v>0</v>
      </c>
      <c r="EP135" s="38">
        <v>0</v>
      </c>
      <c r="EQ135" s="38">
        <v>34.155999999999999</v>
      </c>
      <c r="ER135" s="38">
        <v>0</v>
      </c>
      <c r="ES135" s="38">
        <v>108.024</v>
      </c>
      <c r="ET135" s="38">
        <v>36750</v>
      </c>
      <c r="EU135" s="38">
        <v>446305</v>
      </c>
      <c r="EV135" s="38">
        <v>0</v>
      </c>
      <c r="EW135" s="38">
        <v>0</v>
      </c>
      <c r="EX135" s="38">
        <v>0</v>
      </c>
      <c r="EZ135" s="38">
        <v>10888144</v>
      </c>
      <c r="FA135" s="38">
        <v>0</v>
      </c>
      <c r="FB135" s="38">
        <v>11334449</v>
      </c>
      <c r="FC135" s="38">
        <v>0.97325799999999996</v>
      </c>
      <c r="FD135" s="38">
        <v>0</v>
      </c>
      <c r="FE135" s="38">
        <v>1654743</v>
      </c>
      <c r="FF135" s="38">
        <v>378042</v>
      </c>
      <c r="FG135" s="38">
        <v>6.0937999999999999E-2</v>
      </c>
      <c r="FH135" s="38">
        <v>5.5286000000000002E-2</v>
      </c>
      <c r="FI135" s="38">
        <v>0</v>
      </c>
      <c r="FJ135" s="38">
        <v>0</v>
      </c>
      <c r="FK135" s="38">
        <v>2140.1849999999999</v>
      </c>
      <c r="FL135" s="38">
        <v>13657106</v>
      </c>
      <c r="FM135" s="38">
        <v>0</v>
      </c>
      <c r="FN135" s="38">
        <v>0</v>
      </c>
      <c r="FO135" s="38">
        <v>0</v>
      </c>
      <c r="FP135" s="38">
        <v>0</v>
      </c>
      <c r="FQ135" s="38">
        <v>0</v>
      </c>
      <c r="FR135" s="38">
        <v>0</v>
      </c>
      <c r="FS135" s="38">
        <v>0</v>
      </c>
      <c r="FT135" s="38">
        <v>0</v>
      </c>
      <c r="FU135" s="38">
        <v>0</v>
      </c>
      <c r="FV135" s="38">
        <v>0</v>
      </c>
      <c r="FW135" s="38">
        <v>0</v>
      </c>
      <c r="FX135" s="38">
        <v>0</v>
      </c>
      <c r="FY135" s="38">
        <v>0</v>
      </c>
      <c r="FZ135" s="38">
        <v>0</v>
      </c>
      <c r="GA135" s="38">
        <v>0</v>
      </c>
      <c r="GB135" s="38">
        <v>690152</v>
      </c>
      <c r="GC135" s="38">
        <v>690152</v>
      </c>
      <c r="GD135" s="38">
        <v>78.120999999999995</v>
      </c>
      <c r="GF135" s="38">
        <v>0</v>
      </c>
      <c r="GG135" s="38">
        <v>0</v>
      </c>
      <c r="GH135" s="38">
        <v>0</v>
      </c>
      <c r="GI135" s="38">
        <v>0</v>
      </c>
      <c r="GJ135" s="38">
        <v>0</v>
      </c>
      <c r="GK135" s="38">
        <v>5239</v>
      </c>
      <c r="GL135" s="38">
        <v>31387</v>
      </c>
      <c r="GM135" s="38">
        <v>0</v>
      </c>
      <c r="GN135" s="38">
        <v>0</v>
      </c>
      <c r="GO135" s="38">
        <v>0</v>
      </c>
      <c r="GP135" s="38">
        <v>13367234</v>
      </c>
      <c r="GQ135" s="38">
        <v>13367234</v>
      </c>
      <c r="GR135" s="38">
        <v>0</v>
      </c>
      <c r="GS135" s="38">
        <v>0</v>
      </c>
      <c r="GT135" s="38">
        <v>0</v>
      </c>
      <c r="HB135" s="38">
        <v>261892303</v>
      </c>
      <c r="HC135" s="38">
        <v>5.0736000000000003E-2</v>
      </c>
      <c r="HD135" s="38">
        <v>253122</v>
      </c>
      <c r="HE135" s="38">
        <v>0</v>
      </c>
      <c r="HF135" s="38">
        <v>0</v>
      </c>
      <c r="HG135" s="38">
        <v>0</v>
      </c>
      <c r="HH135" s="38">
        <v>0</v>
      </c>
      <c r="HI135" s="38">
        <v>0</v>
      </c>
      <c r="HJ135" s="38">
        <v>0</v>
      </c>
      <c r="HK135" s="38">
        <v>0</v>
      </c>
      <c r="HL135" s="38">
        <v>0</v>
      </c>
      <c r="HM135" s="38">
        <v>0</v>
      </c>
      <c r="HN135" s="38">
        <v>0</v>
      </c>
      <c r="HO135" s="38">
        <v>0</v>
      </c>
      <c r="HP135" s="38">
        <v>0</v>
      </c>
      <c r="HQ135" s="38">
        <v>0</v>
      </c>
      <c r="HR135" s="38">
        <v>0</v>
      </c>
      <c r="HS135" s="38">
        <v>0</v>
      </c>
      <c r="HT135" s="38">
        <v>0</v>
      </c>
      <c r="HU135" s="38">
        <v>0</v>
      </c>
      <c r="HV135" s="38">
        <v>0</v>
      </c>
      <c r="HW135" s="38">
        <v>0</v>
      </c>
      <c r="HX135" s="38">
        <v>0</v>
      </c>
      <c r="HY135" s="38">
        <v>0</v>
      </c>
      <c r="HZ135" s="38">
        <v>0</v>
      </c>
      <c r="IA135" s="38">
        <v>0</v>
      </c>
      <c r="IB135" s="38">
        <v>0</v>
      </c>
      <c r="IC135" s="38">
        <v>0</v>
      </c>
      <c r="ID135" s="38">
        <v>0</v>
      </c>
      <c r="IE135" s="38">
        <v>0</v>
      </c>
      <c r="IF135" s="38">
        <v>0</v>
      </c>
      <c r="IG135" s="38">
        <v>0</v>
      </c>
      <c r="IH135" s="38">
        <v>554</v>
      </c>
      <c r="II135" s="38">
        <v>0</v>
      </c>
      <c r="IJ135" s="38">
        <v>0</v>
      </c>
      <c r="IK135" s="38">
        <v>0</v>
      </c>
      <c r="IL135" s="38">
        <v>0</v>
      </c>
      <c r="IM135" s="38">
        <v>0</v>
      </c>
      <c r="IN135" s="38">
        <v>0</v>
      </c>
      <c r="IO135" s="38">
        <v>0</v>
      </c>
      <c r="IP135" s="38">
        <v>0</v>
      </c>
      <c r="IQ135" s="38">
        <v>0</v>
      </c>
      <c r="IR135" s="38">
        <v>0</v>
      </c>
      <c r="IS135" s="38">
        <v>0</v>
      </c>
      <c r="IT135" s="38">
        <v>0</v>
      </c>
      <c r="IU135" s="38">
        <v>0</v>
      </c>
      <c r="IV135" s="38">
        <v>0</v>
      </c>
      <c r="IW135" s="38">
        <v>0</v>
      </c>
      <c r="IX135" s="38">
        <v>0</v>
      </c>
      <c r="IY135" s="38">
        <v>0</v>
      </c>
      <c r="IZ135" s="38">
        <v>0</v>
      </c>
      <c r="JA135" s="38">
        <v>0</v>
      </c>
    </row>
    <row r="136" spans="1:261" x14ac:dyDescent="0.2">
      <c r="A136" s="38">
        <v>227829</v>
      </c>
      <c r="B136" s="38">
        <v>27549</v>
      </c>
      <c r="C136" s="38">
        <v>35</v>
      </c>
      <c r="D136" s="38">
        <v>2020</v>
      </c>
      <c r="E136" s="38">
        <v>5393</v>
      </c>
      <c r="F136" s="38">
        <v>0</v>
      </c>
      <c r="G136" s="38">
        <v>513.32299999999998</v>
      </c>
      <c r="H136" s="38">
        <v>503.09899999999999</v>
      </c>
      <c r="I136" s="38">
        <v>503.09899999999999</v>
      </c>
      <c r="J136" s="38">
        <v>513.32299999999998</v>
      </c>
      <c r="K136" s="38">
        <v>0</v>
      </c>
      <c r="L136" s="38">
        <v>6544</v>
      </c>
      <c r="M136" s="38">
        <v>0</v>
      </c>
      <c r="N136" s="38">
        <v>0</v>
      </c>
      <c r="P136" s="38">
        <v>443.47800000000001</v>
      </c>
      <c r="Q136" s="38">
        <v>0</v>
      </c>
      <c r="R136" s="38">
        <v>114953</v>
      </c>
      <c r="S136" s="38">
        <v>259.20699999999999</v>
      </c>
      <c r="U136" s="38">
        <v>74514</v>
      </c>
      <c r="V136" s="38">
        <v>3.657</v>
      </c>
      <c r="W136" s="38">
        <v>2393</v>
      </c>
      <c r="X136" s="38">
        <v>2393</v>
      </c>
      <c r="Z136" s="38">
        <v>0</v>
      </c>
      <c r="AA136" s="38">
        <v>1</v>
      </c>
      <c r="AB136" s="38">
        <v>1</v>
      </c>
      <c r="AC136" s="38">
        <v>0</v>
      </c>
      <c r="AD136" s="38" t="s">
        <v>303</v>
      </c>
      <c r="AE136" s="38">
        <v>0</v>
      </c>
      <c r="AH136" s="38">
        <v>0</v>
      </c>
      <c r="AI136" s="38">
        <v>0</v>
      </c>
      <c r="AJ136" s="38">
        <v>5105</v>
      </c>
      <c r="AK136" s="38">
        <v>1</v>
      </c>
      <c r="AL136" s="38" t="s">
        <v>415</v>
      </c>
      <c r="AM136" s="38">
        <v>0</v>
      </c>
      <c r="AN136" s="38">
        <v>0</v>
      </c>
      <c r="AO136" s="38">
        <v>0</v>
      </c>
      <c r="AP136" s="38">
        <v>0</v>
      </c>
      <c r="AQ136" s="38">
        <v>0</v>
      </c>
      <c r="AR136" s="38">
        <v>0</v>
      </c>
      <c r="AS136" s="38">
        <v>0</v>
      </c>
      <c r="AT136" s="38">
        <v>0</v>
      </c>
      <c r="AU136" s="38">
        <v>0</v>
      </c>
      <c r="AV136" s="38">
        <v>0</v>
      </c>
      <c r="AW136" s="38">
        <v>4377154</v>
      </c>
      <c r="AX136" s="38">
        <v>4270273</v>
      </c>
      <c r="AY136" s="38">
        <v>3013758</v>
      </c>
      <c r="AZ136" s="38">
        <v>121355</v>
      </c>
      <c r="BA136" s="38">
        <v>0</v>
      </c>
      <c r="BB136" s="38">
        <v>0</v>
      </c>
      <c r="BC136" s="38">
        <v>0</v>
      </c>
      <c r="BD136" s="38">
        <v>0</v>
      </c>
      <c r="BE136" s="38">
        <v>0</v>
      </c>
      <c r="BF136" s="38">
        <v>3613556</v>
      </c>
      <c r="BG136" s="38">
        <v>0</v>
      </c>
      <c r="BH136" s="38">
        <v>23.28</v>
      </c>
      <c r="BI136" s="38">
        <v>6402</v>
      </c>
      <c r="BJ136" s="38">
        <v>12</v>
      </c>
      <c r="BK136" s="38">
        <v>0</v>
      </c>
      <c r="BL136" s="38">
        <v>0</v>
      </c>
      <c r="BM136" s="38">
        <v>0</v>
      </c>
      <c r="BN136" s="38">
        <v>0</v>
      </c>
      <c r="BO136" s="38">
        <v>0</v>
      </c>
      <c r="BP136" s="38">
        <v>0</v>
      </c>
      <c r="BQ136" s="38">
        <v>5393</v>
      </c>
      <c r="BR136" s="38">
        <v>1</v>
      </c>
      <c r="BS136" s="38">
        <v>0</v>
      </c>
      <c r="BT136" s="38">
        <v>0</v>
      </c>
      <c r="BU136" s="38">
        <v>0</v>
      </c>
      <c r="BV136" s="38">
        <v>0</v>
      </c>
      <c r="BW136" s="38">
        <v>0</v>
      </c>
      <c r="BX136" s="38">
        <v>0</v>
      </c>
      <c r="BY136" s="38">
        <v>0</v>
      </c>
      <c r="BZ136" s="38">
        <v>0</v>
      </c>
      <c r="CA136" s="38">
        <v>0</v>
      </c>
      <c r="CB136" s="38">
        <v>0</v>
      </c>
      <c r="CC136" s="38">
        <v>0</v>
      </c>
      <c r="CD136" s="38">
        <v>0</v>
      </c>
      <c r="CE136" s="38">
        <v>0</v>
      </c>
      <c r="CF136" s="38">
        <v>0</v>
      </c>
      <c r="CG136" s="38">
        <v>0</v>
      </c>
      <c r="CH136" s="38">
        <v>100479</v>
      </c>
      <c r="CI136" s="38">
        <v>0</v>
      </c>
      <c r="CJ136" s="38">
        <v>4</v>
      </c>
      <c r="CK136" s="38">
        <v>0</v>
      </c>
      <c r="CL136" s="38">
        <v>0</v>
      </c>
      <c r="CN136" s="38">
        <v>0</v>
      </c>
      <c r="CO136" s="38">
        <v>1</v>
      </c>
      <c r="CP136" s="38">
        <v>0</v>
      </c>
      <c r="CQ136" s="38">
        <v>0</v>
      </c>
      <c r="CR136" s="38">
        <v>443.61200000000002</v>
      </c>
      <c r="CS136" s="38">
        <v>0</v>
      </c>
      <c r="CT136" s="38">
        <v>0</v>
      </c>
      <c r="CU136" s="38">
        <v>0</v>
      </c>
      <c r="CV136" s="38">
        <v>0</v>
      </c>
      <c r="CW136" s="38">
        <v>0</v>
      </c>
      <c r="CX136" s="38">
        <v>0</v>
      </c>
      <c r="CY136" s="38">
        <v>0</v>
      </c>
      <c r="CZ136" s="38">
        <v>0</v>
      </c>
      <c r="DA136" s="38">
        <v>1</v>
      </c>
      <c r="DB136" s="38">
        <v>3292280</v>
      </c>
      <c r="DC136" s="38">
        <v>0</v>
      </c>
      <c r="DD136" s="38">
        <v>0</v>
      </c>
      <c r="DE136" s="38">
        <v>161201</v>
      </c>
      <c r="DF136" s="38">
        <v>161201</v>
      </c>
      <c r="DG136" s="38">
        <v>123.167</v>
      </c>
      <c r="DH136" s="38">
        <v>0</v>
      </c>
      <c r="DI136" s="38">
        <v>0</v>
      </c>
      <c r="DK136" s="38">
        <v>5393</v>
      </c>
      <c r="DL136" s="38">
        <v>0</v>
      </c>
      <c r="DM136" s="38">
        <v>256969</v>
      </c>
      <c r="DN136" s="38">
        <v>0</v>
      </c>
      <c r="DO136" s="38">
        <v>0</v>
      </c>
      <c r="DP136" s="38">
        <v>0</v>
      </c>
      <c r="DQ136" s="38">
        <v>0</v>
      </c>
      <c r="DR136" s="38">
        <v>0</v>
      </c>
      <c r="DS136" s="38">
        <v>0</v>
      </c>
      <c r="DT136" s="38">
        <v>0</v>
      </c>
      <c r="DU136" s="38">
        <v>0</v>
      </c>
      <c r="DV136" s="38">
        <v>0</v>
      </c>
      <c r="DW136" s="38">
        <v>0</v>
      </c>
      <c r="DX136" s="38">
        <v>0</v>
      </c>
      <c r="DY136" s="38">
        <v>0</v>
      </c>
      <c r="DZ136" s="38">
        <v>0</v>
      </c>
      <c r="EA136" s="38">
        <v>0</v>
      </c>
      <c r="EB136" s="38">
        <v>0</v>
      </c>
      <c r="EC136" s="38">
        <v>6.6980000000000004</v>
      </c>
      <c r="ED136" s="38">
        <v>48215</v>
      </c>
      <c r="EE136" s="38">
        <v>0</v>
      </c>
      <c r="EF136" s="38">
        <v>0</v>
      </c>
      <c r="EG136" s="38">
        <v>0</v>
      </c>
      <c r="EH136" s="38">
        <v>208754</v>
      </c>
      <c r="EI136" s="38">
        <v>0</v>
      </c>
      <c r="EJ136" s="38">
        <v>0</v>
      </c>
      <c r="EK136" s="38">
        <v>9.61</v>
      </c>
      <c r="EL136" s="38">
        <v>0</v>
      </c>
      <c r="EM136" s="38">
        <v>0</v>
      </c>
      <c r="EN136" s="38">
        <v>0.61399999999999999</v>
      </c>
      <c r="EO136" s="38">
        <v>0</v>
      </c>
      <c r="EP136" s="38">
        <v>0</v>
      </c>
      <c r="EQ136" s="38">
        <v>10.224</v>
      </c>
      <c r="ER136" s="38">
        <v>0</v>
      </c>
      <c r="ES136" s="38">
        <v>31.9</v>
      </c>
      <c r="ET136" s="38">
        <v>0</v>
      </c>
      <c r="EU136" s="38">
        <v>121355</v>
      </c>
      <c r="EV136" s="38">
        <v>0</v>
      </c>
      <c r="EW136" s="38">
        <v>0</v>
      </c>
      <c r="EX136" s="38">
        <v>0</v>
      </c>
      <c r="EZ136" s="38">
        <v>3597890</v>
      </c>
      <c r="FA136" s="38">
        <v>0</v>
      </c>
      <c r="FB136" s="38">
        <v>3719245</v>
      </c>
      <c r="FC136" s="38">
        <v>0.97325799999999996</v>
      </c>
      <c r="FD136" s="38">
        <v>0</v>
      </c>
      <c r="FE136" s="38">
        <v>547338</v>
      </c>
      <c r="FF136" s="38">
        <v>125045</v>
      </c>
      <c r="FG136" s="38">
        <v>6.0937999999999999E-2</v>
      </c>
      <c r="FH136" s="38">
        <v>5.5286000000000002E-2</v>
      </c>
      <c r="FI136" s="38">
        <v>0</v>
      </c>
      <c r="FJ136" s="38">
        <v>0</v>
      </c>
      <c r="FK136" s="38">
        <v>707.90700000000004</v>
      </c>
      <c r="FL136" s="38">
        <v>4492107</v>
      </c>
      <c r="FM136" s="38">
        <v>0</v>
      </c>
      <c r="FN136" s="38">
        <v>0</v>
      </c>
      <c r="FO136" s="38">
        <v>0</v>
      </c>
      <c r="FP136" s="38">
        <v>0</v>
      </c>
      <c r="FQ136" s="38">
        <v>0</v>
      </c>
      <c r="FR136" s="38">
        <v>0</v>
      </c>
      <c r="FS136" s="38">
        <v>0</v>
      </c>
      <c r="FT136" s="38">
        <v>0</v>
      </c>
      <c r="FU136" s="38">
        <v>0</v>
      </c>
      <c r="FV136" s="38">
        <v>0</v>
      </c>
      <c r="FW136" s="38">
        <v>0</v>
      </c>
      <c r="FX136" s="38">
        <v>0</v>
      </c>
      <c r="FY136" s="38">
        <v>0</v>
      </c>
      <c r="FZ136" s="38">
        <v>0</v>
      </c>
      <c r="GA136" s="38">
        <v>0</v>
      </c>
      <c r="GB136" s="38">
        <v>0</v>
      </c>
      <c r="GC136" s="38">
        <v>0</v>
      </c>
      <c r="GD136" s="38">
        <v>0</v>
      </c>
      <c r="GF136" s="38">
        <v>0</v>
      </c>
      <c r="GG136" s="38">
        <v>0</v>
      </c>
      <c r="GH136" s="38">
        <v>0</v>
      </c>
      <c r="GI136" s="38">
        <v>0</v>
      </c>
      <c r="GJ136" s="38">
        <v>0</v>
      </c>
      <c r="GK136" s="38">
        <v>0</v>
      </c>
      <c r="GL136" s="38">
        <v>0</v>
      </c>
      <c r="GM136" s="38">
        <v>0</v>
      </c>
      <c r="GN136" s="38">
        <v>0</v>
      </c>
      <c r="GO136" s="38">
        <v>0</v>
      </c>
      <c r="GP136" s="38">
        <v>4391628</v>
      </c>
      <c r="GQ136" s="38">
        <v>4391628</v>
      </c>
      <c r="GR136" s="38">
        <v>0</v>
      </c>
      <c r="GS136" s="38">
        <v>0</v>
      </c>
      <c r="GT136" s="38">
        <v>0</v>
      </c>
      <c r="HB136" s="38">
        <v>261892303</v>
      </c>
      <c r="HC136" s="38">
        <v>5.0736000000000003E-2</v>
      </c>
      <c r="HD136" s="38">
        <v>100479</v>
      </c>
      <c r="HE136" s="38">
        <v>0</v>
      </c>
      <c r="HF136" s="38">
        <v>0</v>
      </c>
      <c r="HG136" s="38">
        <v>0</v>
      </c>
      <c r="HH136" s="38">
        <v>0</v>
      </c>
      <c r="HI136" s="38">
        <v>0</v>
      </c>
      <c r="HJ136" s="38">
        <v>0</v>
      </c>
      <c r="HK136" s="38">
        <v>0</v>
      </c>
      <c r="HL136" s="38">
        <v>0</v>
      </c>
      <c r="HM136" s="38">
        <v>0</v>
      </c>
      <c r="HN136" s="38">
        <v>0</v>
      </c>
      <c r="HO136" s="38">
        <v>0</v>
      </c>
      <c r="HP136" s="38">
        <v>0</v>
      </c>
      <c r="HQ136" s="38">
        <v>0</v>
      </c>
      <c r="HR136" s="38">
        <v>0</v>
      </c>
      <c r="HS136" s="38">
        <v>0</v>
      </c>
      <c r="HT136" s="38">
        <v>0</v>
      </c>
      <c r="HU136" s="38">
        <v>0</v>
      </c>
      <c r="HV136" s="38">
        <v>0</v>
      </c>
      <c r="HW136" s="38">
        <v>0</v>
      </c>
      <c r="HX136" s="38">
        <v>0</v>
      </c>
      <c r="HY136" s="38">
        <v>0</v>
      </c>
      <c r="HZ136" s="38">
        <v>0</v>
      </c>
      <c r="IA136" s="38">
        <v>0</v>
      </c>
      <c r="IB136" s="38">
        <v>0</v>
      </c>
      <c r="IC136" s="38">
        <v>0</v>
      </c>
      <c r="ID136" s="38">
        <v>0</v>
      </c>
      <c r="IE136" s="38">
        <v>0</v>
      </c>
      <c r="IF136" s="38">
        <v>0</v>
      </c>
      <c r="IG136" s="38">
        <v>0</v>
      </c>
      <c r="IH136" s="38">
        <v>0</v>
      </c>
      <c r="II136" s="38">
        <v>0</v>
      </c>
      <c r="IJ136" s="38">
        <v>0</v>
      </c>
      <c r="IK136" s="38">
        <v>0</v>
      </c>
      <c r="IL136" s="38">
        <v>0</v>
      </c>
      <c r="IM136" s="38">
        <v>0</v>
      </c>
      <c r="IN136" s="38">
        <v>0</v>
      </c>
      <c r="IO136" s="38">
        <v>0</v>
      </c>
      <c r="IP136" s="38">
        <v>0</v>
      </c>
      <c r="IQ136" s="38">
        <v>0</v>
      </c>
      <c r="IR136" s="38">
        <v>0</v>
      </c>
      <c r="IS136" s="38">
        <v>0</v>
      </c>
      <c r="IT136" s="38">
        <v>0</v>
      </c>
      <c r="IU136" s="38">
        <v>0</v>
      </c>
      <c r="IV136" s="38">
        <v>0</v>
      </c>
      <c r="IW136" s="38">
        <v>0</v>
      </c>
      <c r="IX136" s="38">
        <v>0</v>
      </c>
      <c r="IY136" s="38">
        <v>0</v>
      </c>
      <c r="IZ136" s="38">
        <v>0</v>
      </c>
      <c r="JA136" s="38">
        <v>0</v>
      </c>
    </row>
    <row r="137" spans="1:261" x14ac:dyDescent="0.2">
      <c r="A137" s="38">
        <v>15830</v>
      </c>
      <c r="B137" s="38">
        <v>27549</v>
      </c>
      <c r="C137" s="38">
        <v>35</v>
      </c>
      <c r="D137" s="38">
        <v>2020</v>
      </c>
      <c r="E137" s="38">
        <v>5393</v>
      </c>
      <c r="F137" s="38">
        <v>0</v>
      </c>
      <c r="G137" s="38">
        <v>3108.77</v>
      </c>
      <c r="H137" s="38">
        <v>2837.7539999999999</v>
      </c>
      <c r="I137" s="38">
        <v>2837.7539999999999</v>
      </c>
      <c r="J137" s="38">
        <v>3108.77</v>
      </c>
      <c r="K137" s="38">
        <v>0</v>
      </c>
      <c r="L137" s="38">
        <v>6544</v>
      </c>
      <c r="M137" s="38">
        <v>0</v>
      </c>
      <c r="N137" s="38">
        <v>0</v>
      </c>
      <c r="P137" s="38">
        <v>3060.2750000000001</v>
      </c>
      <c r="Q137" s="38">
        <v>0</v>
      </c>
      <c r="R137" s="38">
        <v>793245</v>
      </c>
      <c r="S137" s="38">
        <v>259.20699999999999</v>
      </c>
      <c r="U137" s="38">
        <v>514186</v>
      </c>
      <c r="V137" s="38">
        <v>195.24199999999999</v>
      </c>
      <c r="W137" s="38">
        <v>127766</v>
      </c>
      <c r="X137" s="38">
        <v>127766</v>
      </c>
      <c r="Z137" s="38">
        <v>0</v>
      </c>
      <c r="AA137" s="38">
        <v>1</v>
      </c>
      <c r="AB137" s="38">
        <v>1</v>
      </c>
      <c r="AC137" s="38">
        <v>0</v>
      </c>
      <c r="AD137" s="38" t="s">
        <v>303</v>
      </c>
      <c r="AE137" s="38">
        <v>0</v>
      </c>
      <c r="AH137" s="38">
        <v>0</v>
      </c>
      <c r="AI137" s="38">
        <v>0</v>
      </c>
      <c r="AJ137" s="38">
        <v>5105</v>
      </c>
      <c r="AK137" s="38">
        <v>1</v>
      </c>
      <c r="AL137" s="38" t="s">
        <v>472</v>
      </c>
      <c r="AM137" s="38">
        <v>0</v>
      </c>
      <c r="AN137" s="38">
        <v>0</v>
      </c>
      <c r="AO137" s="38">
        <v>0</v>
      </c>
      <c r="AP137" s="38">
        <v>0</v>
      </c>
      <c r="AQ137" s="38">
        <v>0</v>
      </c>
      <c r="AR137" s="38">
        <v>0</v>
      </c>
      <c r="AS137" s="38">
        <v>0</v>
      </c>
      <c r="AT137" s="38">
        <v>0</v>
      </c>
      <c r="AU137" s="38">
        <v>0</v>
      </c>
      <c r="AV137" s="38">
        <v>0</v>
      </c>
      <c r="AW137" s="38">
        <v>31032179</v>
      </c>
      <c r="AX137" s="38">
        <v>30198891</v>
      </c>
      <c r="AY137" s="38">
        <v>21555126</v>
      </c>
      <c r="AZ137" s="38">
        <v>1018018</v>
      </c>
      <c r="BA137" s="38">
        <v>0</v>
      </c>
      <c r="BB137" s="38">
        <v>122062</v>
      </c>
      <c r="BC137" s="38">
        <v>122062</v>
      </c>
      <c r="BD137" s="38">
        <v>155.43799999999999</v>
      </c>
      <c r="BE137" s="38">
        <v>0</v>
      </c>
      <c r="BF137" s="38">
        <v>25538438</v>
      </c>
      <c r="BG137" s="38">
        <v>0</v>
      </c>
      <c r="BH137" s="38">
        <v>721.73599999999999</v>
      </c>
      <c r="BI137" s="38">
        <v>198477</v>
      </c>
      <c r="BJ137" s="38">
        <v>12</v>
      </c>
      <c r="BK137" s="38">
        <v>0</v>
      </c>
      <c r="BL137" s="38">
        <v>0</v>
      </c>
      <c r="BM137" s="38">
        <v>0</v>
      </c>
      <c r="BN137" s="38">
        <v>0</v>
      </c>
      <c r="BO137" s="38">
        <v>0</v>
      </c>
      <c r="BP137" s="38">
        <v>0</v>
      </c>
      <c r="BQ137" s="38">
        <v>5393</v>
      </c>
      <c r="BR137" s="38">
        <v>1</v>
      </c>
      <c r="BS137" s="38">
        <v>0</v>
      </c>
      <c r="BT137" s="38">
        <v>0</v>
      </c>
      <c r="BU137" s="38">
        <v>0</v>
      </c>
      <c r="BV137" s="38">
        <v>0</v>
      </c>
      <c r="BW137" s="38">
        <v>0</v>
      </c>
      <c r="BX137" s="38">
        <v>0</v>
      </c>
      <c r="BY137" s="38">
        <v>0</v>
      </c>
      <c r="BZ137" s="38">
        <v>0</v>
      </c>
      <c r="CA137" s="38">
        <v>68.790000000000006</v>
      </c>
      <c r="CB137" s="38">
        <v>26296</v>
      </c>
      <c r="CC137" s="38">
        <v>0</v>
      </c>
      <c r="CD137" s="38">
        <v>0</v>
      </c>
      <c r="CE137" s="38">
        <v>0</v>
      </c>
      <c r="CF137" s="38">
        <v>0</v>
      </c>
      <c r="CG137" s="38">
        <v>0</v>
      </c>
      <c r="CH137" s="38">
        <v>608515</v>
      </c>
      <c r="CI137" s="38">
        <v>0</v>
      </c>
      <c r="CJ137" s="38">
        <v>4</v>
      </c>
      <c r="CK137" s="38">
        <v>0</v>
      </c>
      <c r="CL137" s="38">
        <v>0</v>
      </c>
      <c r="CN137" s="38">
        <v>0</v>
      </c>
      <c r="CO137" s="38">
        <v>1</v>
      </c>
      <c r="CP137" s="38">
        <v>0</v>
      </c>
      <c r="CQ137" s="38">
        <v>0</v>
      </c>
      <c r="CR137" s="38">
        <v>3018.06</v>
      </c>
      <c r="CS137" s="38">
        <v>0</v>
      </c>
      <c r="CT137" s="38">
        <v>0</v>
      </c>
      <c r="CU137" s="38">
        <v>0</v>
      </c>
      <c r="CV137" s="38">
        <v>0</v>
      </c>
      <c r="CW137" s="38">
        <v>0</v>
      </c>
      <c r="CX137" s="38">
        <v>0</v>
      </c>
      <c r="CY137" s="38">
        <v>0</v>
      </c>
      <c r="CZ137" s="38">
        <v>0</v>
      </c>
      <c r="DA137" s="38">
        <v>1</v>
      </c>
      <c r="DB137" s="38">
        <v>18570262</v>
      </c>
      <c r="DC137" s="38">
        <v>0</v>
      </c>
      <c r="DD137" s="38">
        <v>0</v>
      </c>
      <c r="DE137" s="38">
        <v>2930181</v>
      </c>
      <c r="DF137" s="38">
        <v>2930181</v>
      </c>
      <c r="DG137" s="38">
        <v>2238.83</v>
      </c>
      <c r="DH137" s="38">
        <v>0</v>
      </c>
      <c r="DI137" s="38">
        <v>0</v>
      </c>
      <c r="DK137" s="38">
        <v>5393</v>
      </c>
      <c r="DL137" s="38">
        <v>0</v>
      </c>
      <c r="DM137" s="38">
        <v>3049404</v>
      </c>
      <c r="DN137" s="38">
        <v>0</v>
      </c>
      <c r="DO137" s="38">
        <v>0</v>
      </c>
      <c r="DP137" s="38">
        <v>0</v>
      </c>
      <c r="DQ137" s="38">
        <v>0</v>
      </c>
      <c r="DR137" s="38">
        <v>0</v>
      </c>
      <c r="DS137" s="38">
        <v>0</v>
      </c>
      <c r="DT137" s="38">
        <v>0</v>
      </c>
      <c r="DU137" s="38">
        <v>0</v>
      </c>
      <c r="DV137" s="38">
        <v>0</v>
      </c>
      <c r="DW137" s="38">
        <v>0</v>
      </c>
      <c r="DX137" s="38">
        <v>0</v>
      </c>
      <c r="DY137" s="38">
        <v>0</v>
      </c>
      <c r="DZ137" s="38">
        <v>0</v>
      </c>
      <c r="EA137" s="38">
        <v>0.70599999999999996</v>
      </c>
      <c r="EB137" s="38">
        <v>0</v>
      </c>
      <c r="EC137" s="38">
        <v>115.328</v>
      </c>
      <c r="ED137" s="38">
        <v>830177</v>
      </c>
      <c r="EE137" s="38">
        <v>0</v>
      </c>
      <c r="EF137" s="38">
        <v>0</v>
      </c>
      <c r="EG137" s="38">
        <v>0</v>
      </c>
      <c r="EH137" s="38">
        <v>2219227</v>
      </c>
      <c r="EI137" s="38">
        <v>0</v>
      </c>
      <c r="EJ137" s="38">
        <v>0</v>
      </c>
      <c r="EK137" s="38">
        <v>68.370999999999995</v>
      </c>
      <c r="EL137" s="38">
        <v>2.5390000000000001</v>
      </c>
      <c r="EM137" s="38">
        <v>31.977</v>
      </c>
      <c r="EN137" s="38">
        <v>6.91</v>
      </c>
      <c r="EO137" s="38">
        <v>0</v>
      </c>
      <c r="EP137" s="38">
        <v>0</v>
      </c>
      <c r="EQ137" s="38">
        <v>107.964</v>
      </c>
      <c r="ER137" s="38">
        <v>0</v>
      </c>
      <c r="ES137" s="38">
        <v>339.12400000000002</v>
      </c>
      <c r="ET137" s="38">
        <v>0</v>
      </c>
      <c r="EU137" s="38">
        <v>1018018</v>
      </c>
      <c r="EV137" s="38">
        <v>0</v>
      </c>
      <c r="EW137" s="38">
        <v>0</v>
      </c>
      <c r="EX137" s="38">
        <v>0</v>
      </c>
      <c r="EZ137" s="38">
        <v>25446897</v>
      </c>
      <c r="FA137" s="38">
        <v>0</v>
      </c>
      <c r="FB137" s="38">
        <v>26464915</v>
      </c>
      <c r="FC137" s="38">
        <v>0.97325799999999996</v>
      </c>
      <c r="FD137" s="38">
        <v>0</v>
      </c>
      <c r="FE137" s="38">
        <v>3868253</v>
      </c>
      <c r="FF137" s="38">
        <v>883741</v>
      </c>
      <c r="FG137" s="38">
        <v>6.0937999999999999E-2</v>
      </c>
      <c r="FH137" s="38">
        <v>5.5286000000000002E-2</v>
      </c>
      <c r="FI137" s="38">
        <v>0</v>
      </c>
      <c r="FJ137" s="38">
        <v>0</v>
      </c>
      <c r="FK137" s="38">
        <v>5003.0590000000002</v>
      </c>
      <c r="FL137" s="38">
        <v>31825424</v>
      </c>
      <c r="FM137" s="38">
        <v>0</v>
      </c>
      <c r="FN137" s="38">
        <v>0</v>
      </c>
      <c r="FO137" s="38">
        <v>0</v>
      </c>
      <c r="FP137" s="38">
        <v>0</v>
      </c>
      <c r="FQ137" s="38">
        <v>0</v>
      </c>
      <c r="FR137" s="38">
        <v>0</v>
      </c>
      <c r="FS137" s="38">
        <v>0</v>
      </c>
      <c r="FT137" s="38">
        <v>0</v>
      </c>
      <c r="FU137" s="38">
        <v>0</v>
      </c>
      <c r="FV137" s="38">
        <v>0</v>
      </c>
      <c r="FW137" s="38">
        <v>0</v>
      </c>
      <c r="FX137" s="38">
        <v>0</v>
      </c>
      <c r="FY137" s="38">
        <v>0</v>
      </c>
      <c r="FZ137" s="38">
        <v>0</v>
      </c>
      <c r="GA137" s="38">
        <v>0</v>
      </c>
      <c r="GB137" s="38">
        <v>1440467</v>
      </c>
      <c r="GC137" s="38">
        <v>1440467</v>
      </c>
      <c r="GD137" s="38">
        <v>163.05199999999999</v>
      </c>
      <c r="GF137" s="38">
        <v>0</v>
      </c>
      <c r="GG137" s="38">
        <v>0</v>
      </c>
      <c r="GH137" s="38">
        <v>0</v>
      </c>
      <c r="GI137" s="38">
        <v>0</v>
      </c>
      <c r="GJ137" s="38">
        <v>0</v>
      </c>
      <c r="GK137" s="38">
        <v>5043</v>
      </c>
      <c r="GL137" s="38">
        <v>19083</v>
      </c>
      <c r="GM137" s="38">
        <v>0</v>
      </c>
      <c r="GN137" s="38">
        <v>0</v>
      </c>
      <c r="GO137" s="38">
        <v>0</v>
      </c>
      <c r="GP137" s="38">
        <v>31216909</v>
      </c>
      <c r="GQ137" s="38">
        <v>31216909</v>
      </c>
      <c r="GR137" s="38">
        <v>0</v>
      </c>
      <c r="GS137" s="38">
        <v>0</v>
      </c>
      <c r="GT137" s="38">
        <v>0</v>
      </c>
      <c r="HB137" s="38">
        <v>261892303</v>
      </c>
      <c r="HC137" s="38">
        <v>5.0736000000000003E-2</v>
      </c>
      <c r="HD137" s="38">
        <v>608515</v>
      </c>
      <c r="HE137" s="38">
        <v>0</v>
      </c>
      <c r="HF137" s="38">
        <v>0</v>
      </c>
      <c r="HG137" s="38">
        <v>0</v>
      </c>
      <c r="HH137" s="38">
        <v>0</v>
      </c>
      <c r="HI137" s="38">
        <v>0</v>
      </c>
      <c r="HJ137" s="38">
        <v>0</v>
      </c>
      <c r="HK137" s="38">
        <v>0</v>
      </c>
      <c r="HL137" s="38">
        <v>0</v>
      </c>
      <c r="HM137" s="38">
        <v>0</v>
      </c>
      <c r="HN137" s="38">
        <v>0</v>
      </c>
      <c r="HO137" s="38">
        <v>0</v>
      </c>
      <c r="HP137" s="38">
        <v>0</v>
      </c>
      <c r="HQ137" s="38">
        <v>0</v>
      </c>
      <c r="HR137" s="38">
        <v>0</v>
      </c>
      <c r="HS137" s="38">
        <v>0</v>
      </c>
      <c r="HT137" s="38">
        <v>0</v>
      </c>
      <c r="HU137" s="38">
        <v>0</v>
      </c>
      <c r="HV137" s="38">
        <v>0</v>
      </c>
      <c r="HW137" s="38">
        <v>0</v>
      </c>
      <c r="HX137" s="38">
        <v>0</v>
      </c>
      <c r="HY137" s="38">
        <v>0</v>
      </c>
      <c r="HZ137" s="38">
        <v>0</v>
      </c>
      <c r="IA137" s="38">
        <v>0</v>
      </c>
      <c r="IB137" s="38">
        <v>0</v>
      </c>
      <c r="IC137" s="38">
        <v>0</v>
      </c>
      <c r="ID137" s="38">
        <v>0</v>
      </c>
      <c r="IE137" s="38">
        <v>0</v>
      </c>
      <c r="IF137" s="38">
        <v>0</v>
      </c>
      <c r="IG137" s="38">
        <v>0</v>
      </c>
      <c r="IH137" s="38">
        <v>644</v>
      </c>
      <c r="II137" s="38">
        <v>0</v>
      </c>
      <c r="IJ137" s="38">
        <v>0</v>
      </c>
      <c r="IK137" s="38">
        <v>0</v>
      </c>
      <c r="IL137" s="38">
        <v>0</v>
      </c>
      <c r="IM137" s="38">
        <v>0</v>
      </c>
      <c r="IN137" s="38">
        <v>0</v>
      </c>
      <c r="IO137" s="38">
        <v>0</v>
      </c>
      <c r="IP137" s="38">
        <v>0</v>
      </c>
      <c r="IQ137" s="38">
        <v>0</v>
      </c>
      <c r="IR137" s="38">
        <v>0</v>
      </c>
      <c r="IS137" s="38">
        <v>0</v>
      </c>
      <c r="IT137" s="38">
        <v>0</v>
      </c>
      <c r="IU137" s="38">
        <v>0</v>
      </c>
      <c r="IV137" s="38">
        <v>0</v>
      </c>
      <c r="IW137" s="38">
        <v>0</v>
      </c>
      <c r="IX137" s="38">
        <v>0</v>
      </c>
      <c r="IY137" s="38">
        <v>0</v>
      </c>
      <c r="IZ137" s="38">
        <v>0</v>
      </c>
      <c r="JA137" s="38">
        <v>0</v>
      </c>
    </row>
    <row r="138" spans="1:261" x14ac:dyDescent="0.2">
      <c r="A138" s="38">
        <v>57830</v>
      </c>
      <c r="B138" s="38">
        <v>27549</v>
      </c>
      <c r="C138" s="38">
        <v>35</v>
      </c>
      <c r="D138" s="38">
        <v>2020</v>
      </c>
      <c r="E138" s="38">
        <v>5393</v>
      </c>
      <c r="F138" s="38">
        <v>0</v>
      </c>
      <c r="G138" s="38">
        <v>1205.8599999999999</v>
      </c>
      <c r="H138" s="38">
        <v>1119.1130000000001</v>
      </c>
      <c r="I138" s="38">
        <v>1119.1130000000001</v>
      </c>
      <c r="J138" s="38">
        <v>1205.8599999999999</v>
      </c>
      <c r="K138" s="38">
        <v>0</v>
      </c>
      <c r="L138" s="38">
        <v>6544</v>
      </c>
      <c r="M138" s="38">
        <v>0</v>
      </c>
      <c r="N138" s="38">
        <v>0</v>
      </c>
      <c r="P138" s="38">
        <v>1249.675</v>
      </c>
      <c r="Q138" s="38">
        <v>0</v>
      </c>
      <c r="R138" s="38">
        <v>323925</v>
      </c>
      <c r="S138" s="38">
        <v>259.20699999999999</v>
      </c>
      <c r="U138" s="38">
        <v>209969</v>
      </c>
      <c r="V138" s="38">
        <v>331.92500000000001</v>
      </c>
      <c r="W138" s="38">
        <v>217212</v>
      </c>
      <c r="X138" s="38">
        <v>217212</v>
      </c>
      <c r="Z138" s="38">
        <v>0</v>
      </c>
      <c r="AA138" s="38">
        <v>1</v>
      </c>
      <c r="AB138" s="38">
        <v>1</v>
      </c>
      <c r="AC138" s="38">
        <v>0</v>
      </c>
      <c r="AD138" s="38" t="s">
        <v>303</v>
      </c>
      <c r="AE138" s="38">
        <v>0</v>
      </c>
      <c r="AH138" s="38">
        <v>0</v>
      </c>
      <c r="AI138" s="38">
        <v>0</v>
      </c>
      <c r="AJ138" s="38">
        <v>5105</v>
      </c>
      <c r="AK138" s="38">
        <v>1</v>
      </c>
      <c r="AL138" s="38" t="s">
        <v>46</v>
      </c>
      <c r="AM138" s="38">
        <v>0</v>
      </c>
      <c r="AN138" s="38">
        <v>0</v>
      </c>
      <c r="AO138" s="38">
        <v>0</v>
      </c>
      <c r="AP138" s="38">
        <v>0</v>
      </c>
      <c r="AQ138" s="38">
        <v>0</v>
      </c>
      <c r="AR138" s="38">
        <v>0</v>
      </c>
      <c r="AS138" s="38">
        <v>0</v>
      </c>
      <c r="AT138" s="38">
        <v>0</v>
      </c>
      <c r="AU138" s="38">
        <v>0</v>
      </c>
      <c r="AV138" s="38">
        <v>0</v>
      </c>
      <c r="AW138" s="38">
        <v>12481241</v>
      </c>
      <c r="AX138" s="38">
        <v>12106062</v>
      </c>
      <c r="AY138" s="38">
        <v>8867876</v>
      </c>
      <c r="AZ138" s="38">
        <v>424817</v>
      </c>
      <c r="BA138" s="38">
        <v>70.917000000000002</v>
      </c>
      <c r="BB138" s="38">
        <v>30233</v>
      </c>
      <c r="BC138" s="38">
        <v>30233</v>
      </c>
      <c r="BD138" s="38">
        <v>38.5</v>
      </c>
      <c r="BE138" s="38">
        <v>0</v>
      </c>
      <c r="BF138" s="38">
        <v>10242678</v>
      </c>
      <c r="BG138" s="38">
        <v>0</v>
      </c>
      <c r="BH138" s="38">
        <v>366.88</v>
      </c>
      <c r="BI138" s="38">
        <v>100892</v>
      </c>
      <c r="BJ138" s="38">
        <v>12</v>
      </c>
      <c r="BK138" s="38">
        <v>0</v>
      </c>
      <c r="BL138" s="38">
        <v>0</v>
      </c>
      <c r="BM138" s="38">
        <v>0</v>
      </c>
      <c r="BN138" s="38">
        <v>0</v>
      </c>
      <c r="BO138" s="38">
        <v>0</v>
      </c>
      <c r="BP138" s="38">
        <v>0</v>
      </c>
      <c r="BQ138" s="38">
        <v>5393</v>
      </c>
      <c r="BR138" s="38">
        <v>1</v>
      </c>
      <c r="BS138" s="38">
        <v>0</v>
      </c>
      <c r="BT138" s="38">
        <v>0</v>
      </c>
      <c r="BU138" s="38">
        <v>0</v>
      </c>
      <c r="BV138" s="38">
        <v>0</v>
      </c>
      <c r="BW138" s="38">
        <v>0</v>
      </c>
      <c r="BX138" s="38">
        <v>0</v>
      </c>
      <c r="BY138" s="38">
        <v>0</v>
      </c>
      <c r="BZ138" s="38">
        <v>0</v>
      </c>
      <c r="CA138" s="38">
        <v>0</v>
      </c>
      <c r="CB138" s="38">
        <v>0</v>
      </c>
      <c r="CC138" s="38">
        <v>0</v>
      </c>
      <c r="CD138" s="38">
        <v>0</v>
      </c>
      <c r="CE138" s="38">
        <v>0</v>
      </c>
      <c r="CF138" s="38">
        <v>0</v>
      </c>
      <c r="CG138" s="38">
        <v>0</v>
      </c>
      <c r="CH138" s="38">
        <v>274287</v>
      </c>
      <c r="CI138" s="38">
        <v>0</v>
      </c>
      <c r="CJ138" s="38">
        <v>4</v>
      </c>
      <c r="CK138" s="38">
        <v>0</v>
      </c>
      <c r="CL138" s="38">
        <v>0</v>
      </c>
      <c r="CN138" s="38">
        <v>0</v>
      </c>
      <c r="CO138" s="38">
        <v>1</v>
      </c>
      <c r="CP138" s="38">
        <v>0</v>
      </c>
      <c r="CQ138" s="38">
        <v>11.167</v>
      </c>
      <c r="CR138" s="38">
        <v>1250.9159999999999</v>
      </c>
      <c r="CS138" s="38">
        <v>0</v>
      </c>
      <c r="CT138" s="38">
        <v>0</v>
      </c>
      <c r="CU138" s="38">
        <v>0</v>
      </c>
      <c r="CV138" s="38">
        <v>0</v>
      </c>
      <c r="CW138" s="38">
        <v>0</v>
      </c>
      <c r="CX138" s="38">
        <v>0</v>
      </c>
      <c r="CY138" s="38">
        <v>0</v>
      </c>
      <c r="CZ138" s="38">
        <v>0</v>
      </c>
      <c r="DA138" s="38">
        <v>1</v>
      </c>
      <c r="DB138" s="38">
        <v>7323475</v>
      </c>
      <c r="DC138" s="38">
        <v>0</v>
      </c>
      <c r="DD138" s="38">
        <v>0</v>
      </c>
      <c r="DE138" s="38">
        <v>1577745</v>
      </c>
      <c r="DF138" s="38">
        <v>1577745</v>
      </c>
      <c r="DG138" s="38">
        <v>1205.49</v>
      </c>
      <c r="DH138" s="38">
        <v>0</v>
      </c>
      <c r="DI138" s="38">
        <v>0</v>
      </c>
      <c r="DK138" s="38">
        <v>5393</v>
      </c>
      <c r="DL138" s="38">
        <v>0</v>
      </c>
      <c r="DM138" s="38">
        <v>800511</v>
      </c>
      <c r="DN138" s="38">
        <v>0</v>
      </c>
      <c r="DO138" s="38">
        <v>0</v>
      </c>
      <c r="DP138" s="38">
        <v>0</v>
      </c>
      <c r="DQ138" s="38">
        <v>0</v>
      </c>
      <c r="DR138" s="38">
        <v>0</v>
      </c>
      <c r="DS138" s="38">
        <v>0</v>
      </c>
      <c r="DT138" s="38">
        <v>0</v>
      </c>
      <c r="DU138" s="38">
        <v>0</v>
      </c>
      <c r="DV138" s="38">
        <v>0</v>
      </c>
      <c r="DW138" s="38">
        <v>0</v>
      </c>
      <c r="DX138" s="38">
        <v>0</v>
      </c>
      <c r="DY138" s="38">
        <v>0</v>
      </c>
      <c r="DZ138" s="38">
        <v>0</v>
      </c>
      <c r="EA138" s="38">
        <v>0</v>
      </c>
      <c r="EB138" s="38">
        <v>0</v>
      </c>
      <c r="EC138" s="38">
        <v>48.265000000000001</v>
      </c>
      <c r="ED138" s="38">
        <v>347431</v>
      </c>
      <c r="EE138" s="38">
        <v>0</v>
      </c>
      <c r="EF138" s="38">
        <v>0</v>
      </c>
      <c r="EG138" s="38">
        <v>0</v>
      </c>
      <c r="EH138" s="38">
        <v>453080</v>
      </c>
      <c r="EI138" s="38">
        <v>0</v>
      </c>
      <c r="EJ138" s="38">
        <v>0</v>
      </c>
      <c r="EK138" s="38">
        <v>15.861000000000001</v>
      </c>
      <c r="EL138" s="38">
        <v>0.17899999999999999</v>
      </c>
      <c r="EM138" s="38">
        <v>3.6909999999999998</v>
      </c>
      <c r="EN138" s="38">
        <v>2.1160000000000001</v>
      </c>
      <c r="EO138" s="38">
        <v>0</v>
      </c>
      <c r="EP138" s="38">
        <v>0</v>
      </c>
      <c r="EQ138" s="38">
        <v>21.667999999999999</v>
      </c>
      <c r="ER138" s="38">
        <v>0</v>
      </c>
      <c r="ES138" s="38">
        <v>69.236000000000004</v>
      </c>
      <c r="ET138" s="38">
        <v>38250</v>
      </c>
      <c r="EU138" s="38">
        <v>424817</v>
      </c>
      <c r="EV138" s="38">
        <v>0</v>
      </c>
      <c r="EW138" s="38">
        <v>0</v>
      </c>
      <c r="EX138" s="38">
        <v>0</v>
      </c>
      <c r="EZ138" s="38">
        <v>10200185</v>
      </c>
      <c r="FA138" s="38">
        <v>0</v>
      </c>
      <c r="FB138" s="38">
        <v>10625002</v>
      </c>
      <c r="FC138" s="38">
        <v>0.97325799999999996</v>
      </c>
      <c r="FD138" s="38">
        <v>0</v>
      </c>
      <c r="FE138" s="38">
        <v>1551436</v>
      </c>
      <c r="FF138" s="38">
        <v>354441</v>
      </c>
      <c r="FG138" s="38">
        <v>6.0937999999999999E-2</v>
      </c>
      <c r="FH138" s="38">
        <v>5.5286000000000002E-2</v>
      </c>
      <c r="FI138" s="38">
        <v>0</v>
      </c>
      <c r="FJ138" s="38">
        <v>0</v>
      </c>
      <c r="FK138" s="38">
        <v>2006.5719999999999</v>
      </c>
      <c r="FL138" s="38">
        <v>12805166</v>
      </c>
      <c r="FM138" s="38">
        <v>0</v>
      </c>
      <c r="FN138" s="38">
        <v>0</v>
      </c>
      <c r="FO138" s="38">
        <v>0</v>
      </c>
      <c r="FP138" s="38">
        <v>0</v>
      </c>
      <c r="FQ138" s="38">
        <v>0</v>
      </c>
      <c r="FR138" s="38">
        <v>0</v>
      </c>
      <c r="FS138" s="38">
        <v>0</v>
      </c>
      <c r="FT138" s="38">
        <v>0</v>
      </c>
      <c r="FU138" s="38">
        <v>0</v>
      </c>
      <c r="FV138" s="38">
        <v>0</v>
      </c>
      <c r="FW138" s="38">
        <v>0</v>
      </c>
      <c r="FX138" s="38">
        <v>0</v>
      </c>
      <c r="FY138" s="38">
        <v>0</v>
      </c>
      <c r="FZ138" s="38">
        <v>0</v>
      </c>
      <c r="GA138" s="38">
        <v>0</v>
      </c>
      <c r="GB138" s="38">
        <v>574934</v>
      </c>
      <c r="GC138" s="38">
        <v>574934</v>
      </c>
      <c r="GD138" s="38">
        <v>65.078999999999994</v>
      </c>
      <c r="GF138" s="38">
        <v>0</v>
      </c>
      <c r="GG138" s="38">
        <v>0</v>
      </c>
      <c r="GH138" s="38">
        <v>0</v>
      </c>
      <c r="GI138" s="38">
        <v>0</v>
      </c>
      <c r="GJ138" s="38">
        <v>0</v>
      </c>
      <c r="GK138" s="38">
        <v>5226</v>
      </c>
      <c r="GL138" s="38">
        <v>27510</v>
      </c>
      <c r="GM138" s="38">
        <v>0</v>
      </c>
      <c r="GN138" s="38">
        <v>0</v>
      </c>
      <c r="GO138" s="38">
        <v>0</v>
      </c>
      <c r="GP138" s="38">
        <v>12530879</v>
      </c>
      <c r="GQ138" s="38">
        <v>12530879</v>
      </c>
      <c r="GR138" s="38">
        <v>0</v>
      </c>
      <c r="GS138" s="38">
        <v>0</v>
      </c>
      <c r="GT138" s="38">
        <v>0</v>
      </c>
      <c r="HB138" s="38">
        <v>261892303</v>
      </c>
      <c r="HC138" s="38">
        <v>5.0736000000000003E-2</v>
      </c>
      <c r="HD138" s="38">
        <v>236037</v>
      </c>
      <c r="HE138" s="38">
        <v>0</v>
      </c>
      <c r="HF138" s="38">
        <v>0</v>
      </c>
      <c r="HG138" s="38">
        <v>0</v>
      </c>
      <c r="HH138" s="38">
        <v>0</v>
      </c>
      <c r="HI138" s="38">
        <v>0</v>
      </c>
      <c r="HJ138" s="38">
        <v>0</v>
      </c>
      <c r="HK138" s="38">
        <v>0</v>
      </c>
      <c r="HL138" s="38">
        <v>0</v>
      </c>
      <c r="HM138" s="38">
        <v>0</v>
      </c>
      <c r="HN138" s="38">
        <v>0</v>
      </c>
      <c r="HO138" s="38">
        <v>0</v>
      </c>
      <c r="HP138" s="38">
        <v>0</v>
      </c>
      <c r="HQ138" s="38">
        <v>0</v>
      </c>
      <c r="HR138" s="38">
        <v>0</v>
      </c>
      <c r="HS138" s="38">
        <v>0</v>
      </c>
      <c r="HT138" s="38">
        <v>0</v>
      </c>
      <c r="HU138" s="38">
        <v>0</v>
      </c>
      <c r="HV138" s="38">
        <v>0</v>
      </c>
      <c r="HW138" s="38">
        <v>0</v>
      </c>
      <c r="HX138" s="38">
        <v>0</v>
      </c>
      <c r="HY138" s="38">
        <v>0</v>
      </c>
      <c r="HZ138" s="38">
        <v>0</v>
      </c>
      <c r="IA138" s="38">
        <v>0</v>
      </c>
      <c r="IB138" s="38">
        <v>0</v>
      </c>
      <c r="IC138" s="38">
        <v>0</v>
      </c>
      <c r="ID138" s="38">
        <v>0</v>
      </c>
      <c r="IE138" s="38">
        <v>0</v>
      </c>
      <c r="IF138" s="38">
        <v>0</v>
      </c>
      <c r="IG138" s="38">
        <v>0</v>
      </c>
      <c r="IH138" s="38">
        <v>544</v>
      </c>
      <c r="II138" s="38">
        <v>0</v>
      </c>
      <c r="IJ138" s="38">
        <v>0</v>
      </c>
      <c r="IK138" s="38">
        <v>0</v>
      </c>
      <c r="IL138" s="38">
        <v>0</v>
      </c>
      <c r="IM138" s="38">
        <v>0</v>
      </c>
      <c r="IN138" s="38">
        <v>0</v>
      </c>
      <c r="IO138" s="38">
        <v>0</v>
      </c>
      <c r="IP138" s="38">
        <v>0</v>
      </c>
      <c r="IQ138" s="38">
        <v>0</v>
      </c>
      <c r="IR138" s="38">
        <v>0</v>
      </c>
      <c r="IS138" s="38">
        <v>0</v>
      </c>
      <c r="IT138" s="38">
        <v>0</v>
      </c>
      <c r="IU138" s="38">
        <v>0</v>
      </c>
      <c r="IV138" s="38">
        <v>0</v>
      </c>
      <c r="IW138" s="38">
        <v>0</v>
      </c>
      <c r="IX138" s="38">
        <v>0</v>
      </c>
      <c r="IY138" s="38">
        <v>0</v>
      </c>
      <c r="IZ138" s="38">
        <v>0</v>
      </c>
      <c r="JA138" s="38">
        <v>0</v>
      </c>
    </row>
    <row r="139" spans="1:261" x14ac:dyDescent="0.2">
      <c r="A139" s="38">
        <v>15831</v>
      </c>
      <c r="B139" s="38">
        <v>27549</v>
      </c>
      <c r="C139" s="38">
        <v>35</v>
      </c>
      <c r="D139" s="38">
        <v>2020</v>
      </c>
      <c r="E139" s="38">
        <v>5393</v>
      </c>
      <c r="F139" s="38">
        <v>0</v>
      </c>
      <c r="G139" s="38">
        <v>3112.5259999999998</v>
      </c>
      <c r="H139" s="38">
        <v>3015.7310000000002</v>
      </c>
      <c r="I139" s="38">
        <v>3015.7310000000002</v>
      </c>
      <c r="J139" s="38">
        <v>3112.5259999999998</v>
      </c>
      <c r="K139" s="38">
        <v>0</v>
      </c>
      <c r="L139" s="38">
        <v>6544</v>
      </c>
      <c r="M139" s="38">
        <v>0</v>
      </c>
      <c r="N139" s="38">
        <v>0</v>
      </c>
      <c r="P139" s="38">
        <v>2428.08</v>
      </c>
      <c r="Q139" s="38">
        <v>0</v>
      </c>
      <c r="R139" s="38">
        <v>629375</v>
      </c>
      <c r="S139" s="38">
        <v>259.20699999999999</v>
      </c>
      <c r="U139" s="38">
        <v>407964</v>
      </c>
      <c r="V139" s="38">
        <v>426.95800000000003</v>
      </c>
      <c r="W139" s="38">
        <v>279401</v>
      </c>
      <c r="X139" s="38">
        <v>279401</v>
      </c>
      <c r="Z139" s="38">
        <v>0</v>
      </c>
      <c r="AA139" s="38">
        <v>1</v>
      </c>
      <c r="AB139" s="38">
        <v>1</v>
      </c>
      <c r="AC139" s="38">
        <v>0</v>
      </c>
      <c r="AD139" s="38" t="s">
        <v>303</v>
      </c>
      <c r="AE139" s="38">
        <v>0</v>
      </c>
      <c r="AH139" s="38">
        <v>0</v>
      </c>
      <c r="AI139" s="38">
        <v>0</v>
      </c>
      <c r="AJ139" s="38">
        <v>5105</v>
      </c>
      <c r="AK139" s="38">
        <v>1</v>
      </c>
      <c r="AL139" s="38" t="s">
        <v>305</v>
      </c>
      <c r="AM139" s="38">
        <v>0</v>
      </c>
      <c r="AN139" s="38">
        <v>0</v>
      </c>
      <c r="AO139" s="38">
        <v>0</v>
      </c>
      <c r="AP139" s="38">
        <v>0</v>
      </c>
      <c r="AQ139" s="38">
        <v>0</v>
      </c>
      <c r="AR139" s="38">
        <v>0</v>
      </c>
      <c r="AS139" s="38">
        <v>0</v>
      </c>
      <c r="AT139" s="38">
        <v>0</v>
      </c>
      <c r="AU139" s="38">
        <v>0</v>
      </c>
      <c r="AV139" s="38">
        <v>-705201</v>
      </c>
      <c r="AW139" s="38">
        <v>29791812</v>
      </c>
      <c r="AX139" s="38">
        <v>28356621</v>
      </c>
      <c r="AY139" s="38">
        <v>20570893</v>
      </c>
      <c r="AZ139" s="38">
        <v>1438691</v>
      </c>
      <c r="BA139" s="38">
        <v>33.25</v>
      </c>
      <c r="BB139" s="38">
        <v>122210</v>
      </c>
      <c r="BC139" s="38">
        <v>122210</v>
      </c>
      <c r="BD139" s="38">
        <v>155.626</v>
      </c>
      <c r="BE139" s="38">
        <v>0</v>
      </c>
      <c r="BF139" s="38">
        <v>23885320</v>
      </c>
      <c r="BG139" s="38">
        <v>0</v>
      </c>
      <c r="BH139" s="38">
        <v>123.343</v>
      </c>
      <c r="BI139" s="38">
        <v>33919</v>
      </c>
      <c r="BJ139" s="38">
        <v>12</v>
      </c>
      <c r="BK139" s="38">
        <v>0</v>
      </c>
      <c r="BL139" s="38">
        <v>0</v>
      </c>
      <c r="BM139" s="38">
        <v>0</v>
      </c>
      <c r="BN139" s="38">
        <v>0</v>
      </c>
      <c r="BO139" s="38">
        <v>0</v>
      </c>
      <c r="BP139" s="38">
        <v>0</v>
      </c>
      <c r="BQ139" s="38">
        <v>5393</v>
      </c>
      <c r="BR139" s="38">
        <v>1</v>
      </c>
      <c r="BS139" s="38">
        <v>0</v>
      </c>
      <c r="BT139" s="38">
        <v>0</v>
      </c>
      <c r="BU139" s="38">
        <v>0</v>
      </c>
      <c r="BV139" s="38">
        <v>0</v>
      </c>
      <c r="BW139" s="38">
        <v>0</v>
      </c>
      <c r="BX139" s="38">
        <v>0</v>
      </c>
      <c r="BY139" s="38">
        <v>0</v>
      </c>
      <c r="BZ139" s="38">
        <v>0</v>
      </c>
      <c r="CA139" s="38">
        <v>2028.4549999999999</v>
      </c>
      <c r="CB139" s="38">
        <v>775397</v>
      </c>
      <c r="CC139" s="38">
        <v>0</v>
      </c>
      <c r="CD139" s="38">
        <v>0</v>
      </c>
      <c r="CE139" s="38">
        <v>0</v>
      </c>
      <c r="CF139" s="38">
        <v>0</v>
      </c>
      <c r="CG139" s="38">
        <v>0</v>
      </c>
      <c r="CH139" s="38">
        <v>625875</v>
      </c>
      <c r="CI139" s="38">
        <v>0</v>
      </c>
      <c r="CJ139" s="38">
        <v>4</v>
      </c>
      <c r="CK139" s="38">
        <v>0</v>
      </c>
      <c r="CL139" s="38">
        <v>0</v>
      </c>
      <c r="CN139" s="38">
        <v>0</v>
      </c>
      <c r="CO139" s="38">
        <v>1</v>
      </c>
      <c r="CP139" s="38">
        <v>0</v>
      </c>
      <c r="CQ139" s="38">
        <v>0</v>
      </c>
      <c r="CR139" s="38">
        <v>2172.5349999999999</v>
      </c>
      <c r="CS139" s="38">
        <v>0</v>
      </c>
      <c r="CT139" s="38">
        <v>0</v>
      </c>
      <c r="CU139" s="38">
        <v>0</v>
      </c>
      <c r="CV139" s="38">
        <v>0</v>
      </c>
      <c r="CW139" s="38">
        <v>0</v>
      </c>
      <c r="CX139" s="38">
        <v>0</v>
      </c>
      <c r="CY139" s="38">
        <v>0</v>
      </c>
      <c r="CZ139" s="38">
        <v>0</v>
      </c>
      <c r="DA139" s="38">
        <v>1</v>
      </c>
      <c r="DB139" s="38">
        <v>19734944</v>
      </c>
      <c r="DC139" s="38">
        <v>0</v>
      </c>
      <c r="DD139" s="38">
        <v>0</v>
      </c>
      <c r="DE139" s="38">
        <v>2363261</v>
      </c>
      <c r="DF139" s="38">
        <v>2363261</v>
      </c>
      <c r="DG139" s="38">
        <v>1805.67</v>
      </c>
      <c r="DH139" s="38">
        <v>0</v>
      </c>
      <c r="DI139" s="38">
        <v>0</v>
      </c>
      <c r="DK139" s="38">
        <v>5393</v>
      </c>
      <c r="DL139" s="38">
        <v>0</v>
      </c>
      <c r="DM139" s="38">
        <v>1784316</v>
      </c>
      <c r="DN139" s="38">
        <v>0</v>
      </c>
      <c r="DO139" s="38">
        <v>0</v>
      </c>
      <c r="DP139" s="38">
        <v>0</v>
      </c>
      <c r="DQ139" s="38">
        <v>0</v>
      </c>
      <c r="DR139" s="38">
        <v>0</v>
      </c>
      <c r="DS139" s="38">
        <v>0</v>
      </c>
      <c r="DT139" s="38">
        <v>0</v>
      </c>
      <c r="DU139" s="38">
        <v>0</v>
      </c>
      <c r="DV139" s="38">
        <v>0</v>
      </c>
      <c r="DW139" s="38">
        <v>0</v>
      </c>
      <c r="DX139" s="38">
        <v>0</v>
      </c>
      <c r="DY139" s="38">
        <v>0</v>
      </c>
      <c r="DZ139" s="38">
        <v>0</v>
      </c>
      <c r="EA139" s="38">
        <v>0.11799999999999999</v>
      </c>
      <c r="EB139" s="38">
        <v>0</v>
      </c>
      <c r="EC139" s="38">
        <v>53.005000000000003</v>
      </c>
      <c r="ED139" s="38">
        <v>381551</v>
      </c>
      <c r="EE139" s="38">
        <v>0</v>
      </c>
      <c r="EF139" s="38">
        <v>0</v>
      </c>
      <c r="EG139" s="38">
        <v>0</v>
      </c>
      <c r="EH139" s="38">
        <v>1402765</v>
      </c>
      <c r="EI139" s="38">
        <v>0</v>
      </c>
      <c r="EJ139" s="38">
        <v>0</v>
      </c>
      <c r="EK139" s="38">
        <v>54.966000000000001</v>
      </c>
      <c r="EL139" s="38">
        <v>0</v>
      </c>
      <c r="EM139" s="38">
        <v>6.9820000000000002</v>
      </c>
      <c r="EN139" s="38">
        <v>5.585</v>
      </c>
      <c r="EO139" s="38">
        <v>0</v>
      </c>
      <c r="EP139" s="38">
        <v>0</v>
      </c>
      <c r="EQ139" s="38">
        <v>67.650999999999996</v>
      </c>
      <c r="ER139" s="38">
        <v>0</v>
      </c>
      <c r="ES139" s="38">
        <v>214.35900000000001</v>
      </c>
      <c r="ET139" s="38">
        <v>16625</v>
      </c>
      <c r="EU139" s="38">
        <v>1438691</v>
      </c>
      <c r="EV139" s="38">
        <v>0</v>
      </c>
      <c r="EW139" s="38">
        <v>0</v>
      </c>
      <c r="EX139" s="38">
        <v>0</v>
      </c>
      <c r="EZ139" s="38">
        <v>23912227</v>
      </c>
      <c r="FA139" s="38">
        <v>0</v>
      </c>
      <c r="FB139" s="38">
        <v>25350918</v>
      </c>
      <c r="FC139" s="38">
        <v>0.97325799999999996</v>
      </c>
      <c r="FD139" s="38">
        <v>0</v>
      </c>
      <c r="FE139" s="38">
        <v>3617858</v>
      </c>
      <c r="FF139" s="38">
        <v>826536</v>
      </c>
      <c r="FG139" s="38">
        <v>6.0937999999999999E-2</v>
      </c>
      <c r="FH139" s="38">
        <v>5.5286000000000002E-2</v>
      </c>
      <c r="FI139" s="38">
        <v>0</v>
      </c>
      <c r="FJ139" s="38">
        <v>0</v>
      </c>
      <c r="FK139" s="38">
        <v>4679.2079999999996</v>
      </c>
      <c r="FL139" s="38">
        <v>30421187</v>
      </c>
      <c r="FM139" s="38">
        <v>0</v>
      </c>
      <c r="FN139" s="38">
        <v>0</v>
      </c>
      <c r="FO139" s="38">
        <v>0</v>
      </c>
      <c r="FP139" s="38">
        <v>0</v>
      </c>
      <c r="FQ139" s="38">
        <v>0</v>
      </c>
      <c r="FR139" s="38">
        <v>0</v>
      </c>
      <c r="FS139" s="38">
        <v>0</v>
      </c>
      <c r="FT139" s="38">
        <v>0</v>
      </c>
      <c r="FU139" s="38">
        <v>0</v>
      </c>
      <c r="FV139" s="38">
        <v>0</v>
      </c>
      <c r="FW139" s="38">
        <v>0</v>
      </c>
      <c r="FX139" s="38">
        <v>0</v>
      </c>
      <c r="FY139" s="38">
        <v>0</v>
      </c>
      <c r="FZ139" s="38">
        <v>0</v>
      </c>
      <c r="GA139" s="38">
        <v>0</v>
      </c>
      <c r="GB139" s="38">
        <v>257470</v>
      </c>
      <c r="GC139" s="38">
        <v>257470</v>
      </c>
      <c r="GD139" s="38">
        <v>29.143999999999998</v>
      </c>
      <c r="GF139" s="38">
        <v>0</v>
      </c>
      <c r="GG139" s="38">
        <v>0</v>
      </c>
      <c r="GH139" s="38">
        <v>0</v>
      </c>
      <c r="GI139" s="38">
        <v>0</v>
      </c>
      <c r="GJ139" s="38">
        <v>0</v>
      </c>
      <c r="GK139" s="38">
        <v>5104.8670000000002</v>
      </c>
      <c r="GL139" s="38">
        <v>8860</v>
      </c>
      <c r="GM139" s="38">
        <v>0</v>
      </c>
      <c r="GN139" s="38">
        <v>0</v>
      </c>
      <c r="GO139" s="38">
        <v>0</v>
      </c>
      <c r="GP139" s="38">
        <v>29795312</v>
      </c>
      <c r="GQ139" s="38">
        <v>29795312</v>
      </c>
      <c r="GR139" s="38">
        <v>0</v>
      </c>
      <c r="GS139" s="38">
        <v>0</v>
      </c>
      <c r="GT139" s="38">
        <v>0</v>
      </c>
      <c r="HB139" s="38">
        <v>261892303</v>
      </c>
      <c r="HC139" s="38">
        <v>5.0736000000000003E-2</v>
      </c>
      <c r="HD139" s="38">
        <v>609250</v>
      </c>
      <c r="HE139" s="38">
        <v>0</v>
      </c>
      <c r="HF139" s="38">
        <v>0</v>
      </c>
      <c r="HG139" s="38">
        <v>0</v>
      </c>
      <c r="HH139" s="38">
        <v>0</v>
      </c>
      <c r="HI139" s="38">
        <v>0</v>
      </c>
      <c r="HJ139" s="38">
        <v>0</v>
      </c>
      <c r="HK139" s="38">
        <v>0</v>
      </c>
      <c r="HL139" s="38">
        <v>0</v>
      </c>
      <c r="HM139" s="38">
        <v>0</v>
      </c>
      <c r="HN139" s="38">
        <v>0</v>
      </c>
      <c r="HO139" s="38">
        <v>0</v>
      </c>
      <c r="HP139" s="38">
        <v>0</v>
      </c>
      <c r="HQ139" s="38">
        <v>0</v>
      </c>
      <c r="HR139" s="38">
        <v>0</v>
      </c>
      <c r="HS139" s="38">
        <v>0</v>
      </c>
      <c r="HT139" s="38">
        <v>0</v>
      </c>
      <c r="HU139" s="38">
        <v>0</v>
      </c>
      <c r="HV139" s="38">
        <v>0</v>
      </c>
      <c r="HW139" s="38">
        <v>0</v>
      </c>
      <c r="HX139" s="38">
        <v>0</v>
      </c>
      <c r="HY139" s="38">
        <v>0</v>
      </c>
      <c r="HZ139" s="38">
        <v>0</v>
      </c>
      <c r="IA139" s="38">
        <v>0</v>
      </c>
      <c r="IB139" s="38">
        <v>0</v>
      </c>
      <c r="IC139" s="38">
        <v>0</v>
      </c>
      <c r="ID139" s="38">
        <v>0</v>
      </c>
      <c r="IE139" s="38">
        <v>0</v>
      </c>
      <c r="IF139" s="38">
        <v>0</v>
      </c>
      <c r="IG139" s="38">
        <v>0</v>
      </c>
      <c r="IH139" s="38">
        <v>610</v>
      </c>
      <c r="II139" s="38">
        <v>0</v>
      </c>
      <c r="IJ139" s="38">
        <v>0</v>
      </c>
      <c r="IK139" s="38">
        <v>0</v>
      </c>
      <c r="IL139" s="38">
        <v>0</v>
      </c>
      <c r="IM139" s="38">
        <v>0</v>
      </c>
      <c r="IN139" s="38">
        <v>0</v>
      </c>
      <c r="IO139" s="38">
        <v>0</v>
      </c>
      <c r="IP139" s="38">
        <v>0</v>
      </c>
      <c r="IQ139" s="38">
        <v>0</v>
      </c>
      <c r="IR139" s="38">
        <v>0</v>
      </c>
      <c r="IS139" s="38">
        <v>0</v>
      </c>
      <c r="IT139" s="38">
        <v>0</v>
      </c>
      <c r="IU139" s="38">
        <v>0</v>
      </c>
      <c r="IV139" s="38">
        <v>0</v>
      </c>
      <c r="IW139" s="38">
        <v>0</v>
      </c>
      <c r="IX139" s="38">
        <v>0</v>
      </c>
      <c r="IY139" s="38">
        <v>0</v>
      </c>
      <c r="IZ139" s="38">
        <v>0</v>
      </c>
      <c r="JA139" s="38">
        <v>0</v>
      </c>
    </row>
    <row r="140" spans="1:261" x14ac:dyDescent="0.2">
      <c r="A140" s="38">
        <v>57831</v>
      </c>
      <c r="B140" s="38">
        <v>27549</v>
      </c>
      <c r="C140" s="38">
        <v>35</v>
      </c>
      <c r="D140" s="38">
        <v>2020</v>
      </c>
      <c r="E140" s="38">
        <v>5393</v>
      </c>
      <c r="F140" s="38">
        <v>0</v>
      </c>
      <c r="G140" s="38">
        <v>656.25300000000004</v>
      </c>
      <c r="H140" s="38">
        <v>626.154</v>
      </c>
      <c r="I140" s="38">
        <v>626.154</v>
      </c>
      <c r="J140" s="38">
        <v>656.25300000000004</v>
      </c>
      <c r="K140" s="38">
        <v>0</v>
      </c>
      <c r="L140" s="38">
        <v>6544</v>
      </c>
      <c r="M140" s="38">
        <v>0</v>
      </c>
      <c r="N140" s="38">
        <v>0</v>
      </c>
      <c r="P140" s="38">
        <v>607.75199999999995</v>
      </c>
      <c r="Q140" s="38">
        <v>0</v>
      </c>
      <c r="R140" s="38">
        <v>157534</v>
      </c>
      <c r="S140" s="38">
        <v>259.20699999999999</v>
      </c>
      <c r="U140" s="38">
        <v>102115</v>
      </c>
      <c r="V140" s="38">
        <v>0.65400000000000003</v>
      </c>
      <c r="W140" s="38">
        <v>428</v>
      </c>
      <c r="X140" s="38">
        <v>428</v>
      </c>
      <c r="Z140" s="38">
        <v>0</v>
      </c>
      <c r="AA140" s="38">
        <v>1</v>
      </c>
      <c r="AB140" s="38">
        <v>1</v>
      </c>
      <c r="AC140" s="38">
        <v>0</v>
      </c>
      <c r="AD140" s="38" t="s">
        <v>303</v>
      </c>
      <c r="AE140" s="38">
        <v>0</v>
      </c>
      <c r="AH140" s="38">
        <v>0</v>
      </c>
      <c r="AI140" s="38">
        <v>0</v>
      </c>
      <c r="AJ140" s="38">
        <v>5105</v>
      </c>
      <c r="AK140" s="38">
        <v>1</v>
      </c>
      <c r="AL140" s="38" t="s">
        <v>47</v>
      </c>
      <c r="AM140" s="38">
        <v>0</v>
      </c>
      <c r="AN140" s="38">
        <v>0</v>
      </c>
      <c r="AO140" s="38">
        <v>0</v>
      </c>
      <c r="AP140" s="38">
        <v>0</v>
      </c>
      <c r="AQ140" s="38">
        <v>0</v>
      </c>
      <c r="AR140" s="38">
        <v>0</v>
      </c>
      <c r="AS140" s="38">
        <v>0</v>
      </c>
      <c r="AT140" s="38">
        <v>0</v>
      </c>
      <c r="AU140" s="38">
        <v>0</v>
      </c>
      <c r="AV140" s="38">
        <v>0</v>
      </c>
      <c r="AW140" s="38">
        <v>6663801</v>
      </c>
      <c r="AX140" s="38">
        <v>6479461</v>
      </c>
      <c r="AY140" s="38">
        <v>4626433</v>
      </c>
      <c r="AZ140" s="38">
        <v>201584</v>
      </c>
      <c r="BA140" s="38">
        <v>22.917000000000002</v>
      </c>
      <c r="BB140" s="38">
        <v>5497</v>
      </c>
      <c r="BC140" s="38">
        <v>5497</v>
      </c>
      <c r="BD140" s="38">
        <v>7</v>
      </c>
      <c r="BE140" s="38">
        <v>0</v>
      </c>
      <c r="BF140" s="38">
        <v>5410151</v>
      </c>
      <c r="BG140" s="38">
        <v>0</v>
      </c>
      <c r="BH140" s="38">
        <v>160.18199999999999</v>
      </c>
      <c r="BI140" s="38">
        <v>44050</v>
      </c>
      <c r="BJ140" s="38">
        <v>12</v>
      </c>
      <c r="BK140" s="38">
        <v>0</v>
      </c>
      <c r="BL140" s="38">
        <v>0</v>
      </c>
      <c r="BM140" s="38">
        <v>0</v>
      </c>
      <c r="BN140" s="38">
        <v>0</v>
      </c>
      <c r="BO140" s="38">
        <v>0</v>
      </c>
      <c r="BP140" s="38">
        <v>0</v>
      </c>
      <c r="BQ140" s="38">
        <v>5393</v>
      </c>
      <c r="BR140" s="38">
        <v>1</v>
      </c>
      <c r="BS140" s="38">
        <v>0</v>
      </c>
      <c r="BT140" s="38">
        <v>0</v>
      </c>
      <c r="BU140" s="38">
        <v>0</v>
      </c>
      <c r="BV140" s="38">
        <v>0</v>
      </c>
      <c r="BW140" s="38">
        <v>0</v>
      </c>
      <c r="BX140" s="38">
        <v>0</v>
      </c>
      <c r="BY140" s="38">
        <v>0</v>
      </c>
      <c r="BZ140" s="38">
        <v>0</v>
      </c>
      <c r="CA140" s="38">
        <v>0</v>
      </c>
      <c r="CB140" s="38">
        <v>0</v>
      </c>
      <c r="CC140" s="38">
        <v>0</v>
      </c>
      <c r="CD140" s="38">
        <v>0</v>
      </c>
      <c r="CE140" s="38">
        <v>0</v>
      </c>
      <c r="CF140" s="38">
        <v>0</v>
      </c>
      <c r="CG140" s="38">
        <v>0</v>
      </c>
      <c r="CH140" s="38">
        <v>140290</v>
      </c>
      <c r="CI140" s="38">
        <v>0</v>
      </c>
      <c r="CJ140" s="38">
        <v>4</v>
      </c>
      <c r="CK140" s="38">
        <v>0</v>
      </c>
      <c r="CL140" s="38">
        <v>0</v>
      </c>
      <c r="CN140" s="38">
        <v>0</v>
      </c>
      <c r="CO140" s="38">
        <v>1</v>
      </c>
      <c r="CP140" s="38">
        <v>0</v>
      </c>
      <c r="CQ140" s="38">
        <v>1.5</v>
      </c>
      <c r="CR140" s="38">
        <v>604.41600000000005</v>
      </c>
      <c r="CS140" s="38">
        <v>0</v>
      </c>
      <c r="CT140" s="38">
        <v>0</v>
      </c>
      <c r="CU140" s="38">
        <v>0</v>
      </c>
      <c r="CV140" s="38">
        <v>0</v>
      </c>
      <c r="CW140" s="38">
        <v>0</v>
      </c>
      <c r="CX140" s="38">
        <v>0</v>
      </c>
      <c r="CY140" s="38">
        <v>0</v>
      </c>
      <c r="CZ140" s="38">
        <v>0</v>
      </c>
      <c r="DA140" s="38">
        <v>1</v>
      </c>
      <c r="DB140" s="38">
        <v>4097552</v>
      </c>
      <c r="DC140" s="38">
        <v>0</v>
      </c>
      <c r="DD140" s="38">
        <v>0</v>
      </c>
      <c r="DE140" s="38">
        <v>958474</v>
      </c>
      <c r="DF140" s="38">
        <v>958474</v>
      </c>
      <c r="DG140" s="38">
        <v>732.33</v>
      </c>
      <c r="DH140" s="38">
        <v>0</v>
      </c>
      <c r="DI140" s="38">
        <v>0</v>
      </c>
      <c r="DK140" s="38">
        <v>5393</v>
      </c>
      <c r="DL140" s="38">
        <v>0</v>
      </c>
      <c r="DM140" s="38">
        <v>234240</v>
      </c>
      <c r="DN140" s="38">
        <v>0</v>
      </c>
      <c r="DO140" s="38">
        <v>0</v>
      </c>
      <c r="DP140" s="38">
        <v>0</v>
      </c>
      <c r="DQ140" s="38">
        <v>0</v>
      </c>
      <c r="DR140" s="38">
        <v>0</v>
      </c>
      <c r="DS140" s="38">
        <v>0</v>
      </c>
      <c r="DT140" s="38">
        <v>0</v>
      </c>
      <c r="DU140" s="38">
        <v>0</v>
      </c>
      <c r="DV140" s="38">
        <v>0</v>
      </c>
      <c r="DW140" s="38">
        <v>0</v>
      </c>
      <c r="DX140" s="38">
        <v>0</v>
      </c>
      <c r="DY140" s="38">
        <v>0</v>
      </c>
      <c r="DZ140" s="38">
        <v>0</v>
      </c>
      <c r="EA140" s="38">
        <v>0</v>
      </c>
      <c r="EB140" s="38">
        <v>0</v>
      </c>
      <c r="EC140" s="38">
        <v>30.844999999999999</v>
      </c>
      <c r="ED140" s="38">
        <v>222035</v>
      </c>
      <c r="EE140" s="38">
        <v>0</v>
      </c>
      <c r="EF140" s="38">
        <v>0</v>
      </c>
      <c r="EG140" s="38">
        <v>0</v>
      </c>
      <c r="EH140" s="38">
        <v>12205</v>
      </c>
      <c r="EI140" s="38">
        <v>0</v>
      </c>
      <c r="EJ140" s="38">
        <v>0</v>
      </c>
      <c r="EK140" s="38">
        <v>0</v>
      </c>
      <c r="EL140" s="38">
        <v>0</v>
      </c>
      <c r="EM140" s="38">
        <v>0</v>
      </c>
      <c r="EN140" s="38">
        <v>0.373</v>
      </c>
      <c r="EO140" s="38">
        <v>0</v>
      </c>
      <c r="EP140" s="38">
        <v>0</v>
      </c>
      <c r="EQ140" s="38">
        <v>0.373</v>
      </c>
      <c r="ER140" s="38">
        <v>0</v>
      </c>
      <c r="ES140" s="38">
        <v>1.865</v>
      </c>
      <c r="ET140" s="38">
        <v>11834</v>
      </c>
      <c r="EU140" s="38">
        <v>201584</v>
      </c>
      <c r="EV140" s="38">
        <v>0</v>
      </c>
      <c r="EW140" s="38">
        <v>0</v>
      </c>
      <c r="EX140" s="38">
        <v>0</v>
      </c>
      <c r="EZ140" s="38">
        <v>5472782</v>
      </c>
      <c r="FA140" s="38">
        <v>0</v>
      </c>
      <c r="FB140" s="38">
        <v>5674366</v>
      </c>
      <c r="FC140" s="38">
        <v>0.97325799999999996</v>
      </c>
      <c r="FD140" s="38">
        <v>0</v>
      </c>
      <c r="FE140" s="38">
        <v>819464</v>
      </c>
      <c r="FF140" s="38">
        <v>187215</v>
      </c>
      <c r="FG140" s="38">
        <v>6.0937999999999999E-2</v>
      </c>
      <c r="FH140" s="38">
        <v>5.5286000000000002E-2</v>
      </c>
      <c r="FI140" s="38">
        <v>0</v>
      </c>
      <c r="FJ140" s="38">
        <v>0</v>
      </c>
      <c r="FK140" s="38">
        <v>1059.865</v>
      </c>
      <c r="FL140" s="38">
        <v>6821335</v>
      </c>
      <c r="FM140" s="38">
        <v>0</v>
      </c>
      <c r="FN140" s="38">
        <v>0</v>
      </c>
      <c r="FO140" s="38">
        <v>71514</v>
      </c>
      <c r="FP140" s="38">
        <v>0</v>
      </c>
      <c r="FQ140" s="38">
        <v>71514</v>
      </c>
      <c r="FR140" s="38">
        <v>71514</v>
      </c>
      <c r="FS140" s="38">
        <v>0</v>
      </c>
      <c r="FT140" s="38">
        <v>0</v>
      </c>
      <c r="FU140" s="38">
        <v>0</v>
      </c>
      <c r="FV140" s="38">
        <v>0</v>
      </c>
      <c r="FW140" s="38">
        <v>0</v>
      </c>
      <c r="FX140" s="38">
        <v>0</v>
      </c>
      <c r="FY140" s="38">
        <v>0</v>
      </c>
      <c r="FZ140" s="38">
        <v>0</v>
      </c>
      <c r="GA140" s="38">
        <v>0</v>
      </c>
      <c r="GB140" s="38">
        <v>262611</v>
      </c>
      <c r="GC140" s="38">
        <v>262611</v>
      </c>
      <c r="GD140" s="38">
        <v>29.725999999999999</v>
      </c>
      <c r="GF140" s="38">
        <v>0</v>
      </c>
      <c r="GG140" s="38">
        <v>0</v>
      </c>
      <c r="GH140" s="38">
        <v>0</v>
      </c>
      <c r="GI140" s="38">
        <v>0</v>
      </c>
      <c r="GJ140" s="38">
        <v>0</v>
      </c>
      <c r="GK140" s="38">
        <v>5309</v>
      </c>
      <c r="GL140" s="38">
        <v>22155</v>
      </c>
      <c r="GM140" s="38">
        <v>0</v>
      </c>
      <c r="GN140" s="38">
        <v>52168</v>
      </c>
      <c r="GO140" s="38">
        <v>0</v>
      </c>
      <c r="GP140" s="38">
        <v>6681045</v>
      </c>
      <c r="GQ140" s="38">
        <v>6681045</v>
      </c>
      <c r="GR140" s="38">
        <v>0</v>
      </c>
      <c r="GS140" s="38">
        <v>0</v>
      </c>
      <c r="GT140" s="38">
        <v>0</v>
      </c>
      <c r="HB140" s="38">
        <v>261892303</v>
      </c>
      <c r="HC140" s="38">
        <v>5.0736000000000003E-2</v>
      </c>
      <c r="HD140" s="38">
        <v>128456</v>
      </c>
      <c r="HE140" s="38">
        <v>0</v>
      </c>
      <c r="HF140" s="38">
        <v>0</v>
      </c>
      <c r="HG140" s="38">
        <v>0</v>
      </c>
      <c r="HH140" s="38">
        <v>0</v>
      </c>
      <c r="HI140" s="38">
        <v>0</v>
      </c>
      <c r="HJ140" s="38">
        <v>0</v>
      </c>
      <c r="HK140" s="38">
        <v>0</v>
      </c>
      <c r="HL140" s="38">
        <v>0</v>
      </c>
      <c r="HM140" s="38">
        <v>0</v>
      </c>
      <c r="HN140" s="38">
        <v>0</v>
      </c>
      <c r="HO140" s="38">
        <v>0</v>
      </c>
      <c r="HP140" s="38">
        <v>0</v>
      </c>
      <c r="HQ140" s="38">
        <v>0</v>
      </c>
      <c r="HR140" s="38">
        <v>0</v>
      </c>
      <c r="HS140" s="38">
        <v>0</v>
      </c>
      <c r="HT140" s="38">
        <v>0</v>
      </c>
      <c r="HU140" s="38">
        <v>0</v>
      </c>
      <c r="HV140" s="38">
        <v>0</v>
      </c>
      <c r="HW140" s="38">
        <v>0</v>
      </c>
      <c r="HX140" s="38">
        <v>0</v>
      </c>
      <c r="HY140" s="38">
        <v>0</v>
      </c>
      <c r="HZ140" s="38">
        <v>0</v>
      </c>
      <c r="IA140" s="38">
        <v>0</v>
      </c>
      <c r="IB140" s="38">
        <v>0</v>
      </c>
      <c r="IC140" s="38">
        <v>0</v>
      </c>
      <c r="ID140" s="38">
        <v>0</v>
      </c>
      <c r="IE140" s="38">
        <v>0</v>
      </c>
      <c r="IF140" s="38">
        <v>0</v>
      </c>
      <c r="IG140" s="38">
        <v>0</v>
      </c>
      <c r="IH140" s="38">
        <v>163</v>
      </c>
      <c r="II140" s="38">
        <v>0</v>
      </c>
      <c r="IJ140" s="38">
        <v>0</v>
      </c>
      <c r="IK140" s="38">
        <v>0</v>
      </c>
      <c r="IL140" s="38">
        <v>0</v>
      </c>
      <c r="IM140" s="38">
        <v>0</v>
      </c>
      <c r="IN140" s="38">
        <v>0</v>
      </c>
      <c r="IO140" s="38">
        <v>0</v>
      </c>
      <c r="IP140" s="38">
        <v>0</v>
      </c>
      <c r="IQ140" s="38">
        <v>0</v>
      </c>
      <c r="IR140" s="38">
        <v>0</v>
      </c>
      <c r="IS140" s="38">
        <v>0</v>
      </c>
      <c r="IT140" s="38">
        <v>0</v>
      </c>
      <c r="IU140" s="38">
        <v>0</v>
      </c>
      <c r="IV140" s="38">
        <v>0</v>
      </c>
      <c r="IW140" s="38">
        <v>0</v>
      </c>
      <c r="IX140" s="38">
        <v>0</v>
      </c>
      <c r="IY140" s="38">
        <v>0</v>
      </c>
      <c r="IZ140" s="38">
        <v>0</v>
      </c>
      <c r="JA140" s="38">
        <v>0</v>
      </c>
    </row>
    <row r="141" spans="1:261" x14ac:dyDescent="0.2">
      <c r="A141" s="38">
        <v>15833</v>
      </c>
      <c r="B141" s="38">
        <v>27549</v>
      </c>
      <c r="C141" s="38">
        <v>35</v>
      </c>
      <c r="D141" s="38">
        <v>2020</v>
      </c>
      <c r="E141" s="38">
        <v>5393</v>
      </c>
      <c r="F141" s="38">
        <v>0</v>
      </c>
      <c r="G141" s="38">
        <v>106.167</v>
      </c>
      <c r="H141" s="38">
        <v>94.594999999999999</v>
      </c>
      <c r="I141" s="38">
        <v>94.594999999999999</v>
      </c>
      <c r="J141" s="38">
        <v>106.167</v>
      </c>
      <c r="K141" s="38">
        <v>0</v>
      </c>
      <c r="L141" s="38">
        <v>6544</v>
      </c>
      <c r="M141" s="38">
        <v>0</v>
      </c>
      <c r="N141" s="38">
        <v>0</v>
      </c>
      <c r="P141" s="38">
        <v>118.91</v>
      </c>
      <c r="Q141" s="38">
        <v>0</v>
      </c>
      <c r="R141" s="38">
        <v>30822</v>
      </c>
      <c r="S141" s="38">
        <v>259.20699999999999</v>
      </c>
      <c r="U141" s="38">
        <v>19979</v>
      </c>
      <c r="V141" s="38">
        <v>0</v>
      </c>
      <c r="W141" s="38">
        <v>0</v>
      </c>
      <c r="X141" s="38">
        <v>0</v>
      </c>
      <c r="Z141" s="38">
        <v>0</v>
      </c>
      <c r="AA141" s="38">
        <v>1</v>
      </c>
      <c r="AB141" s="38">
        <v>1</v>
      </c>
      <c r="AC141" s="38">
        <v>0</v>
      </c>
      <c r="AD141" s="38" t="s">
        <v>303</v>
      </c>
      <c r="AE141" s="38">
        <v>0</v>
      </c>
      <c r="AH141" s="38">
        <v>0</v>
      </c>
      <c r="AI141" s="38">
        <v>0</v>
      </c>
      <c r="AJ141" s="38">
        <v>5105</v>
      </c>
      <c r="AK141" s="38">
        <v>1</v>
      </c>
      <c r="AL141" s="38" t="s">
        <v>93</v>
      </c>
      <c r="AM141" s="38">
        <v>0</v>
      </c>
      <c r="AN141" s="38">
        <v>0</v>
      </c>
      <c r="AO141" s="38">
        <v>0</v>
      </c>
      <c r="AP141" s="38">
        <v>0</v>
      </c>
      <c r="AQ141" s="38">
        <v>0</v>
      </c>
      <c r="AR141" s="38">
        <v>0</v>
      </c>
      <c r="AS141" s="38">
        <v>0</v>
      </c>
      <c r="AT141" s="38">
        <v>0</v>
      </c>
      <c r="AU141" s="38">
        <v>0</v>
      </c>
      <c r="AV141" s="38">
        <v>0</v>
      </c>
      <c r="AW141" s="38">
        <v>1061381</v>
      </c>
      <c r="AX141" s="38">
        <v>1011404</v>
      </c>
      <c r="AY141" s="38">
        <v>738553</v>
      </c>
      <c r="AZ141" s="38">
        <v>60018</v>
      </c>
      <c r="BA141" s="38">
        <v>0</v>
      </c>
      <c r="BB141" s="38">
        <v>0</v>
      </c>
      <c r="BC141" s="38">
        <v>0</v>
      </c>
      <c r="BD141" s="38">
        <v>0</v>
      </c>
      <c r="BE141" s="38">
        <v>0</v>
      </c>
      <c r="BF141" s="38">
        <v>851936</v>
      </c>
      <c r="BG141" s="38">
        <v>0</v>
      </c>
      <c r="BH141" s="38">
        <v>122.55</v>
      </c>
      <c r="BI141" s="38">
        <v>29196</v>
      </c>
      <c r="BJ141" s="38">
        <v>12</v>
      </c>
      <c r="BK141" s="38">
        <v>0</v>
      </c>
      <c r="BL141" s="38">
        <v>0</v>
      </c>
      <c r="BM141" s="38">
        <v>0</v>
      </c>
      <c r="BN141" s="38">
        <v>0</v>
      </c>
      <c r="BO141" s="38">
        <v>0</v>
      </c>
      <c r="BP141" s="38">
        <v>0</v>
      </c>
      <c r="BQ141" s="38">
        <v>5393</v>
      </c>
      <c r="BR141" s="38">
        <v>1</v>
      </c>
      <c r="BS141" s="38">
        <v>0</v>
      </c>
      <c r="BT141" s="38">
        <v>0</v>
      </c>
      <c r="BU141" s="38">
        <v>0</v>
      </c>
      <c r="BV141" s="38">
        <v>0</v>
      </c>
      <c r="BW141" s="38">
        <v>0</v>
      </c>
      <c r="BX141" s="38">
        <v>0</v>
      </c>
      <c r="BY141" s="38">
        <v>0</v>
      </c>
      <c r="BZ141" s="38">
        <v>0</v>
      </c>
      <c r="CA141" s="38">
        <v>0</v>
      </c>
      <c r="CB141" s="38">
        <v>0</v>
      </c>
      <c r="CC141" s="38">
        <v>0</v>
      </c>
      <c r="CD141" s="38">
        <v>0</v>
      </c>
      <c r="CE141" s="38">
        <v>0</v>
      </c>
      <c r="CF141" s="38">
        <v>0</v>
      </c>
      <c r="CG141" s="38">
        <v>0</v>
      </c>
      <c r="CH141" s="38">
        <v>20781</v>
      </c>
      <c r="CI141" s="38">
        <v>0</v>
      </c>
      <c r="CJ141" s="38">
        <v>4</v>
      </c>
      <c r="CK141" s="38">
        <v>0</v>
      </c>
      <c r="CL141" s="38">
        <v>0</v>
      </c>
      <c r="CN141" s="38">
        <v>0</v>
      </c>
      <c r="CO141" s="38">
        <v>1</v>
      </c>
      <c r="CP141" s="38">
        <v>0</v>
      </c>
      <c r="CQ141" s="38">
        <v>0</v>
      </c>
      <c r="CR141" s="38">
        <v>118.378</v>
      </c>
      <c r="CS141" s="38">
        <v>0</v>
      </c>
      <c r="CT141" s="38">
        <v>0</v>
      </c>
      <c r="CU141" s="38">
        <v>0</v>
      </c>
      <c r="CV141" s="38">
        <v>0</v>
      </c>
      <c r="CW141" s="38">
        <v>0</v>
      </c>
      <c r="CX141" s="38">
        <v>0</v>
      </c>
      <c r="CY141" s="38">
        <v>0</v>
      </c>
      <c r="CZ141" s="38">
        <v>0</v>
      </c>
      <c r="DA141" s="38">
        <v>1</v>
      </c>
      <c r="DB141" s="38">
        <v>619030</v>
      </c>
      <c r="DC141" s="38">
        <v>0</v>
      </c>
      <c r="DD141" s="38">
        <v>0</v>
      </c>
      <c r="DE141" s="38">
        <v>92702</v>
      </c>
      <c r="DF141" s="38">
        <v>92702</v>
      </c>
      <c r="DG141" s="38">
        <v>70.83</v>
      </c>
      <c r="DH141" s="38">
        <v>0</v>
      </c>
      <c r="DI141" s="38">
        <v>0</v>
      </c>
      <c r="DK141" s="38">
        <v>5393</v>
      </c>
      <c r="DL141" s="38">
        <v>0</v>
      </c>
      <c r="DM141" s="38">
        <v>82760</v>
      </c>
      <c r="DN141" s="38">
        <v>0</v>
      </c>
      <c r="DO141" s="38">
        <v>0</v>
      </c>
      <c r="DP141" s="38">
        <v>0</v>
      </c>
      <c r="DQ141" s="38">
        <v>0</v>
      </c>
      <c r="DR141" s="38">
        <v>0</v>
      </c>
      <c r="DS141" s="38">
        <v>0</v>
      </c>
      <c r="DT141" s="38">
        <v>0</v>
      </c>
      <c r="DU141" s="38">
        <v>0</v>
      </c>
      <c r="DV141" s="38">
        <v>0</v>
      </c>
      <c r="DW141" s="38">
        <v>0</v>
      </c>
      <c r="DX141" s="38">
        <v>0</v>
      </c>
      <c r="DY141" s="38">
        <v>0</v>
      </c>
      <c r="DZ141" s="38">
        <v>0</v>
      </c>
      <c r="EA141" s="38">
        <v>0</v>
      </c>
      <c r="EB141" s="38">
        <v>0</v>
      </c>
      <c r="EC141" s="38">
        <v>4.8970000000000002</v>
      </c>
      <c r="ED141" s="38">
        <v>35251</v>
      </c>
      <c r="EE141" s="38">
        <v>0</v>
      </c>
      <c r="EF141" s="38">
        <v>0</v>
      </c>
      <c r="EG141" s="38">
        <v>0</v>
      </c>
      <c r="EH141" s="38">
        <v>47509</v>
      </c>
      <c r="EI141" s="38">
        <v>0</v>
      </c>
      <c r="EJ141" s="38">
        <v>0</v>
      </c>
      <c r="EK141" s="38">
        <v>2.42</v>
      </c>
      <c r="EL141" s="38">
        <v>0</v>
      </c>
      <c r="EM141" s="38">
        <v>0</v>
      </c>
      <c r="EN141" s="38">
        <v>0</v>
      </c>
      <c r="EO141" s="38">
        <v>0</v>
      </c>
      <c r="EP141" s="38">
        <v>0</v>
      </c>
      <c r="EQ141" s="38">
        <v>2.42</v>
      </c>
      <c r="ER141" s="38">
        <v>0</v>
      </c>
      <c r="ES141" s="38">
        <v>7.26</v>
      </c>
      <c r="ET141" s="38">
        <v>0</v>
      </c>
      <c r="EU141" s="38">
        <v>60018</v>
      </c>
      <c r="EV141" s="38">
        <v>0</v>
      </c>
      <c r="EW141" s="38">
        <v>0</v>
      </c>
      <c r="EX141" s="38">
        <v>0</v>
      </c>
      <c r="EZ141" s="38">
        <v>852882</v>
      </c>
      <c r="FA141" s="38">
        <v>0</v>
      </c>
      <c r="FB141" s="38">
        <v>912900</v>
      </c>
      <c r="FC141" s="38">
        <v>0.97325799999999996</v>
      </c>
      <c r="FD141" s="38">
        <v>0</v>
      </c>
      <c r="FE141" s="38">
        <v>129041</v>
      </c>
      <c r="FF141" s="38">
        <v>29481</v>
      </c>
      <c r="FG141" s="38">
        <v>6.0937999999999999E-2</v>
      </c>
      <c r="FH141" s="38">
        <v>5.5286000000000002E-2</v>
      </c>
      <c r="FI141" s="38">
        <v>0</v>
      </c>
      <c r="FJ141" s="38">
        <v>0</v>
      </c>
      <c r="FK141" s="38">
        <v>166.89699999999999</v>
      </c>
      <c r="FL141" s="38">
        <v>1092203</v>
      </c>
      <c r="FM141" s="38">
        <v>0</v>
      </c>
      <c r="FN141" s="38">
        <v>0</v>
      </c>
      <c r="FO141" s="38">
        <v>8360</v>
      </c>
      <c r="FP141" s="38">
        <v>0</v>
      </c>
      <c r="FQ141" s="38">
        <v>8360</v>
      </c>
      <c r="FR141" s="38">
        <v>8360</v>
      </c>
      <c r="FS141" s="38">
        <v>0</v>
      </c>
      <c r="FT141" s="38">
        <v>0</v>
      </c>
      <c r="FU141" s="38">
        <v>0</v>
      </c>
      <c r="FV141" s="38">
        <v>0</v>
      </c>
      <c r="FW141" s="38">
        <v>0</v>
      </c>
      <c r="FX141" s="38">
        <v>0</v>
      </c>
      <c r="FY141" s="38">
        <v>0</v>
      </c>
      <c r="FZ141" s="38">
        <v>0</v>
      </c>
      <c r="GA141" s="38">
        <v>0</v>
      </c>
      <c r="GB141" s="38">
        <v>80852</v>
      </c>
      <c r="GC141" s="38">
        <v>80852</v>
      </c>
      <c r="GD141" s="38">
        <v>9.1519999999999992</v>
      </c>
      <c r="GF141" s="38">
        <v>0</v>
      </c>
      <c r="GG141" s="38">
        <v>0</v>
      </c>
      <c r="GH141" s="38">
        <v>0</v>
      </c>
      <c r="GI141" s="38">
        <v>0</v>
      </c>
      <c r="GJ141" s="38">
        <v>0</v>
      </c>
      <c r="GK141" s="38">
        <v>5153</v>
      </c>
      <c r="GL141" s="38">
        <v>0</v>
      </c>
      <c r="GM141" s="38">
        <v>0</v>
      </c>
      <c r="GN141" s="38">
        <v>0</v>
      </c>
      <c r="GO141" s="38">
        <v>0</v>
      </c>
      <c r="GP141" s="38">
        <v>1071422</v>
      </c>
      <c r="GQ141" s="38">
        <v>1071422</v>
      </c>
      <c r="GR141" s="38">
        <v>0</v>
      </c>
      <c r="GS141" s="38">
        <v>0</v>
      </c>
      <c r="GT141" s="38">
        <v>0</v>
      </c>
      <c r="HB141" s="38">
        <v>261892303</v>
      </c>
      <c r="HC141" s="38">
        <v>5.0736000000000003E-2</v>
      </c>
      <c r="HD141" s="38">
        <v>20781</v>
      </c>
      <c r="HE141" s="38">
        <v>0</v>
      </c>
      <c r="HF141" s="38">
        <v>0</v>
      </c>
      <c r="HG141" s="38">
        <v>0</v>
      </c>
      <c r="HH141" s="38">
        <v>0</v>
      </c>
      <c r="HI141" s="38">
        <v>0</v>
      </c>
      <c r="HJ141" s="38">
        <v>0</v>
      </c>
      <c r="HK141" s="38">
        <v>0</v>
      </c>
      <c r="HL141" s="38">
        <v>0</v>
      </c>
      <c r="HM141" s="38">
        <v>0</v>
      </c>
      <c r="HN141" s="38">
        <v>0</v>
      </c>
      <c r="HO141" s="38">
        <v>0</v>
      </c>
      <c r="HP141" s="38">
        <v>0</v>
      </c>
      <c r="HQ141" s="38">
        <v>0</v>
      </c>
      <c r="HR141" s="38">
        <v>0</v>
      </c>
      <c r="HS141" s="38">
        <v>0</v>
      </c>
      <c r="HT141" s="38">
        <v>0</v>
      </c>
      <c r="HU141" s="38">
        <v>0</v>
      </c>
      <c r="HV141" s="38">
        <v>0</v>
      </c>
      <c r="HW141" s="38">
        <v>0</v>
      </c>
      <c r="HX141" s="38">
        <v>0</v>
      </c>
      <c r="HY141" s="38">
        <v>0</v>
      </c>
      <c r="HZ141" s="38">
        <v>0</v>
      </c>
      <c r="IA141" s="38">
        <v>0</v>
      </c>
      <c r="IB141" s="38">
        <v>0</v>
      </c>
      <c r="IC141" s="38">
        <v>0</v>
      </c>
      <c r="ID141" s="38">
        <v>0</v>
      </c>
      <c r="IE141" s="38">
        <v>0</v>
      </c>
      <c r="IF141" s="38">
        <v>0</v>
      </c>
      <c r="IG141" s="38">
        <v>0</v>
      </c>
      <c r="IH141" s="38">
        <v>0</v>
      </c>
      <c r="II141" s="38">
        <v>0</v>
      </c>
      <c r="IJ141" s="38">
        <v>0</v>
      </c>
      <c r="IK141" s="38">
        <v>0</v>
      </c>
      <c r="IL141" s="38">
        <v>0</v>
      </c>
      <c r="IM141" s="38">
        <v>0</v>
      </c>
      <c r="IN141" s="38">
        <v>0</v>
      </c>
      <c r="IO141" s="38">
        <v>0</v>
      </c>
      <c r="IP141" s="38">
        <v>0</v>
      </c>
      <c r="IQ141" s="38">
        <v>0</v>
      </c>
      <c r="IR141" s="38">
        <v>0</v>
      </c>
      <c r="IS141" s="38">
        <v>0</v>
      </c>
      <c r="IT141" s="38">
        <v>0</v>
      </c>
      <c r="IU141" s="38">
        <v>0</v>
      </c>
      <c r="IV141" s="38">
        <v>0</v>
      </c>
      <c r="IW141" s="38">
        <v>0</v>
      </c>
      <c r="IX141" s="38">
        <v>0</v>
      </c>
      <c r="IY141" s="38">
        <v>0</v>
      </c>
      <c r="IZ141" s="38">
        <v>0</v>
      </c>
      <c r="JA141" s="38">
        <v>0</v>
      </c>
    </row>
    <row r="142" spans="1:261" x14ac:dyDescent="0.2">
      <c r="A142" s="38">
        <v>57833</v>
      </c>
      <c r="B142" s="38">
        <v>27549</v>
      </c>
      <c r="C142" s="38">
        <v>35</v>
      </c>
      <c r="D142" s="38">
        <v>2020</v>
      </c>
      <c r="E142" s="38">
        <v>5393</v>
      </c>
      <c r="F142" s="38">
        <v>0</v>
      </c>
      <c r="G142" s="38">
        <v>568.59299999999996</v>
      </c>
      <c r="H142" s="38">
        <v>549.40200000000004</v>
      </c>
      <c r="I142" s="38">
        <v>549.40200000000004</v>
      </c>
      <c r="J142" s="38">
        <v>568.59299999999996</v>
      </c>
      <c r="K142" s="38">
        <v>0</v>
      </c>
      <c r="L142" s="38">
        <v>6544</v>
      </c>
      <c r="M142" s="38">
        <v>0</v>
      </c>
      <c r="N142" s="38">
        <v>0</v>
      </c>
      <c r="P142" s="38">
        <v>559.74300000000005</v>
      </c>
      <c r="Q142" s="38">
        <v>0</v>
      </c>
      <c r="R142" s="38">
        <v>145089</v>
      </c>
      <c r="S142" s="38">
        <v>259.20699999999999</v>
      </c>
      <c r="U142" s="38">
        <v>94046</v>
      </c>
      <c r="V142" s="38">
        <v>40.756999999999998</v>
      </c>
      <c r="W142" s="38">
        <v>26671</v>
      </c>
      <c r="X142" s="38">
        <v>26671</v>
      </c>
      <c r="Z142" s="38">
        <v>0</v>
      </c>
      <c r="AA142" s="38">
        <v>1</v>
      </c>
      <c r="AB142" s="38">
        <v>1</v>
      </c>
      <c r="AC142" s="38">
        <v>0</v>
      </c>
      <c r="AD142" s="38" t="s">
        <v>303</v>
      </c>
      <c r="AE142" s="38">
        <v>0</v>
      </c>
      <c r="AH142" s="38">
        <v>0</v>
      </c>
      <c r="AI142" s="38">
        <v>0</v>
      </c>
      <c r="AJ142" s="38">
        <v>5105</v>
      </c>
      <c r="AK142" s="38">
        <v>1</v>
      </c>
      <c r="AL142" s="38" t="s">
        <v>48</v>
      </c>
      <c r="AM142" s="38">
        <v>0</v>
      </c>
      <c r="AN142" s="38">
        <v>0</v>
      </c>
      <c r="AO142" s="38">
        <v>0</v>
      </c>
      <c r="AP142" s="38">
        <v>0</v>
      </c>
      <c r="AQ142" s="38">
        <v>0</v>
      </c>
      <c r="AR142" s="38">
        <v>0</v>
      </c>
      <c r="AS142" s="38">
        <v>0</v>
      </c>
      <c r="AT142" s="38">
        <v>0</v>
      </c>
      <c r="AU142" s="38">
        <v>0</v>
      </c>
      <c r="AV142" s="38">
        <v>0</v>
      </c>
      <c r="AW142" s="38">
        <v>5283356</v>
      </c>
      <c r="AX142" s="38">
        <v>5164559</v>
      </c>
      <c r="AY142" s="38">
        <v>3659036</v>
      </c>
      <c r="AZ142" s="38">
        <v>145089</v>
      </c>
      <c r="BA142" s="38">
        <v>15</v>
      </c>
      <c r="BB142" s="38">
        <v>20025</v>
      </c>
      <c r="BC142" s="38">
        <v>20025</v>
      </c>
      <c r="BD142" s="38">
        <v>25.5</v>
      </c>
      <c r="BE142" s="38">
        <v>0</v>
      </c>
      <c r="BF142" s="38">
        <v>4375307</v>
      </c>
      <c r="BG142" s="38">
        <v>0</v>
      </c>
      <c r="BH142" s="38">
        <v>0</v>
      </c>
      <c r="BI142" s="38">
        <v>0</v>
      </c>
      <c r="BJ142" s="38">
        <v>12</v>
      </c>
      <c r="BK142" s="38">
        <v>0</v>
      </c>
      <c r="BL142" s="38">
        <v>0</v>
      </c>
      <c r="BM142" s="38">
        <v>0</v>
      </c>
      <c r="BN142" s="38">
        <v>0</v>
      </c>
      <c r="BO142" s="38">
        <v>0</v>
      </c>
      <c r="BP142" s="38">
        <v>0</v>
      </c>
      <c r="BQ142" s="38">
        <v>5393</v>
      </c>
      <c r="BR142" s="38">
        <v>1</v>
      </c>
      <c r="BS142" s="38">
        <v>0</v>
      </c>
      <c r="BT142" s="38">
        <v>0</v>
      </c>
      <c r="BU142" s="38">
        <v>0</v>
      </c>
      <c r="BV142" s="38">
        <v>0</v>
      </c>
      <c r="BW142" s="38">
        <v>0</v>
      </c>
      <c r="BX142" s="38">
        <v>0</v>
      </c>
      <c r="BY142" s="38">
        <v>0</v>
      </c>
      <c r="BZ142" s="38">
        <v>0</v>
      </c>
      <c r="CA142" s="38">
        <v>0</v>
      </c>
      <c r="CB142" s="38">
        <v>0</v>
      </c>
      <c r="CC142" s="38">
        <v>0</v>
      </c>
      <c r="CD142" s="38">
        <v>0</v>
      </c>
      <c r="CE142" s="38">
        <v>0</v>
      </c>
      <c r="CF142" s="38">
        <v>0</v>
      </c>
      <c r="CG142" s="38">
        <v>0</v>
      </c>
      <c r="CH142" s="38">
        <v>118797</v>
      </c>
      <c r="CI142" s="38">
        <v>0</v>
      </c>
      <c r="CJ142" s="38">
        <v>4</v>
      </c>
      <c r="CK142" s="38">
        <v>0</v>
      </c>
      <c r="CL142" s="38">
        <v>0</v>
      </c>
      <c r="CN142" s="38">
        <v>0</v>
      </c>
      <c r="CO142" s="38">
        <v>1</v>
      </c>
      <c r="CP142" s="38">
        <v>0</v>
      </c>
      <c r="CQ142" s="38">
        <v>0</v>
      </c>
      <c r="CR142" s="38">
        <v>554.91800000000001</v>
      </c>
      <c r="CS142" s="38">
        <v>0</v>
      </c>
      <c r="CT142" s="38">
        <v>0</v>
      </c>
      <c r="CU142" s="38">
        <v>0</v>
      </c>
      <c r="CV142" s="38">
        <v>0</v>
      </c>
      <c r="CW142" s="38">
        <v>0</v>
      </c>
      <c r="CX142" s="38">
        <v>0</v>
      </c>
      <c r="CY142" s="38">
        <v>0</v>
      </c>
      <c r="CZ142" s="38">
        <v>0</v>
      </c>
      <c r="DA142" s="38">
        <v>1</v>
      </c>
      <c r="DB142" s="38">
        <v>3595287</v>
      </c>
      <c r="DC142" s="38">
        <v>0</v>
      </c>
      <c r="DD142" s="38">
        <v>0</v>
      </c>
      <c r="DE142" s="38">
        <v>439757</v>
      </c>
      <c r="DF142" s="38">
        <v>439757</v>
      </c>
      <c r="DG142" s="38">
        <v>336</v>
      </c>
      <c r="DH142" s="38">
        <v>0</v>
      </c>
      <c r="DI142" s="38">
        <v>0</v>
      </c>
      <c r="DK142" s="38">
        <v>5393</v>
      </c>
      <c r="DL142" s="38">
        <v>0</v>
      </c>
      <c r="DM142" s="38">
        <v>413785</v>
      </c>
      <c r="DN142" s="38">
        <v>0</v>
      </c>
      <c r="DO142" s="38">
        <v>0</v>
      </c>
      <c r="DP142" s="38">
        <v>0</v>
      </c>
      <c r="DQ142" s="38">
        <v>0</v>
      </c>
      <c r="DR142" s="38">
        <v>0</v>
      </c>
      <c r="DS142" s="38">
        <v>0</v>
      </c>
      <c r="DT142" s="38">
        <v>0</v>
      </c>
      <c r="DU142" s="38">
        <v>0</v>
      </c>
      <c r="DV142" s="38">
        <v>0</v>
      </c>
      <c r="DW142" s="38">
        <v>0</v>
      </c>
      <c r="DX142" s="38">
        <v>0</v>
      </c>
      <c r="DY142" s="38">
        <v>0</v>
      </c>
      <c r="DZ142" s="38">
        <v>0</v>
      </c>
      <c r="EA142" s="38">
        <v>0</v>
      </c>
      <c r="EB142" s="38">
        <v>0</v>
      </c>
      <c r="EC142" s="38">
        <v>3.0419999999999998</v>
      </c>
      <c r="ED142" s="38">
        <v>21898</v>
      </c>
      <c r="EE142" s="38">
        <v>0</v>
      </c>
      <c r="EF142" s="38">
        <v>0</v>
      </c>
      <c r="EG142" s="38">
        <v>0</v>
      </c>
      <c r="EH142" s="38">
        <v>391887</v>
      </c>
      <c r="EI142" s="38">
        <v>0</v>
      </c>
      <c r="EJ142" s="38">
        <v>0</v>
      </c>
      <c r="EK142" s="38">
        <v>18.035</v>
      </c>
      <c r="EL142" s="38">
        <v>0</v>
      </c>
      <c r="EM142" s="38">
        <v>0</v>
      </c>
      <c r="EN142" s="38">
        <v>1.1559999999999999</v>
      </c>
      <c r="EO142" s="38">
        <v>0</v>
      </c>
      <c r="EP142" s="38">
        <v>0</v>
      </c>
      <c r="EQ142" s="38">
        <v>19.190999999999999</v>
      </c>
      <c r="ER142" s="38">
        <v>0</v>
      </c>
      <c r="ES142" s="38">
        <v>59.884999999999998</v>
      </c>
      <c r="ET142" s="38">
        <v>7500</v>
      </c>
      <c r="EU142" s="38">
        <v>145089</v>
      </c>
      <c r="EV142" s="38">
        <v>0</v>
      </c>
      <c r="EW142" s="38">
        <v>0</v>
      </c>
      <c r="EX142" s="38">
        <v>0</v>
      </c>
      <c r="EZ142" s="38">
        <v>4350436</v>
      </c>
      <c r="FA142" s="38">
        <v>0</v>
      </c>
      <c r="FB142" s="38">
        <v>4495525</v>
      </c>
      <c r="FC142" s="38">
        <v>0.97325799999999996</v>
      </c>
      <c r="FD142" s="38">
        <v>0</v>
      </c>
      <c r="FE142" s="38">
        <v>662718</v>
      </c>
      <c r="FF142" s="38">
        <v>151405</v>
      </c>
      <c r="FG142" s="38">
        <v>6.0937999999999999E-2</v>
      </c>
      <c r="FH142" s="38">
        <v>5.5286000000000002E-2</v>
      </c>
      <c r="FI142" s="38">
        <v>0</v>
      </c>
      <c r="FJ142" s="38">
        <v>0</v>
      </c>
      <c r="FK142" s="38">
        <v>857.13599999999997</v>
      </c>
      <c r="FL142" s="38">
        <v>5428445</v>
      </c>
      <c r="FM142" s="38">
        <v>0</v>
      </c>
      <c r="FN142" s="38">
        <v>0</v>
      </c>
      <c r="FO142" s="38">
        <v>0</v>
      </c>
      <c r="FP142" s="38">
        <v>0</v>
      </c>
      <c r="FQ142" s="38">
        <v>0</v>
      </c>
      <c r="FR142" s="38">
        <v>0</v>
      </c>
      <c r="FS142" s="38">
        <v>0</v>
      </c>
      <c r="FT142" s="38">
        <v>0</v>
      </c>
      <c r="FU142" s="38">
        <v>0</v>
      </c>
      <c r="FV142" s="38">
        <v>0</v>
      </c>
      <c r="FW142" s="38">
        <v>0</v>
      </c>
      <c r="FX142" s="38">
        <v>0</v>
      </c>
      <c r="FY142" s="38">
        <v>0</v>
      </c>
      <c r="FZ142" s="38">
        <v>0</v>
      </c>
      <c r="GA142" s="38">
        <v>0</v>
      </c>
      <c r="GB142" s="38">
        <v>0</v>
      </c>
      <c r="GC142" s="38">
        <v>0</v>
      </c>
      <c r="GD142" s="38">
        <v>0</v>
      </c>
      <c r="GF142" s="38">
        <v>0</v>
      </c>
      <c r="GG142" s="38">
        <v>0</v>
      </c>
      <c r="GH142" s="38">
        <v>0</v>
      </c>
      <c r="GI142" s="38">
        <v>0</v>
      </c>
      <c r="GJ142" s="38">
        <v>0</v>
      </c>
      <c r="GK142" s="38">
        <v>5066</v>
      </c>
      <c r="GL142" s="38">
        <v>4430</v>
      </c>
      <c r="GM142" s="38">
        <v>0</v>
      </c>
      <c r="GN142" s="38">
        <v>0</v>
      </c>
      <c r="GO142" s="38">
        <v>0</v>
      </c>
      <c r="GP142" s="38">
        <v>5309648</v>
      </c>
      <c r="GQ142" s="38">
        <v>5309648</v>
      </c>
      <c r="GR142" s="38">
        <v>0</v>
      </c>
      <c r="GS142" s="38">
        <v>0</v>
      </c>
      <c r="GT142" s="38">
        <v>0</v>
      </c>
      <c r="HB142" s="38">
        <v>261892303</v>
      </c>
      <c r="HC142" s="38">
        <v>5.0736000000000003E-2</v>
      </c>
      <c r="HD142" s="38">
        <v>111297</v>
      </c>
      <c r="HE142" s="38">
        <v>0</v>
      </c>
      <c r="HF142" s="38">
        <v>0</v>
      </c>
      <c r="HG142" s="38">
        <v>0</v>
      </c>
      <c r="HH142" s="38">
        <v>0</v>
      </c>
      <c r="HI142" s="38">
        <v>0</v>
      </c>
      <c r="HJ142" s="38">
        <v>0</v>
      </c>
      <c r="HK142" s="38">
        <v>0</v>
      </c>
      <c r="HL142" s="38">
        <v>0</v>
      </c>
      <c r="HM142" s="38">
        <v>0</v>
      </c>
      <c r="HN142" s="38">
        <v>0</v>
      </c>
      <c r="HO142" s="38">
        <v>0</v>
      </c>
      <c r="HP142" s="38">
        <v>0</v>
      </c>
      <c r="HQ142" s="38">
        <v>0</v>
      </c>
      <c r="HR142" s="38">
        <v>0</v>
      </c>
      <c r="HS142" s="38">
        <v>0</v>
      </c>
      <c r="HT142" s="38">
        <v>0</v>
      </c>
      <c r="HU142" s="38">
        <v>0</v>
      </c>
      <c r="HV142" s="38">
        <v>0</v>
      </c>
      <c r="HW142" s="38">
        <v>0</v>
      </c>
      <c r="HX142" s="38">
        <v>0</v>
      </c>
      <c r="HY142" s="38">
        <v>0</v>
      </c>
      <c r="HZ142" s="38">
        <v>0</v>
      </c>
      <c r="IA142" s="38">
        <v>0</v>
      </c>
      <c r="IB142" s="38">
        <v>0</v>
      </c>
      <c r="IC142" s="38">
        <v>0</v>
      </c>
      <c r="ID142" s="38">
        <v>0</v>
      </c>
      <c r="IE142" s="38">
        <v>0</v>
      </c>
      <c r="IF142" s="38">
        <v>0</v>
      </c>
      <c r="IG142" s="38">
        <v>0</v>
      </c>
      <c r="IH142" s="38">
        <v>116</v>
      </c>
      <c r="II142" s="38">
        <v>0</v>
      </c>
      <c r="IJ142" s="38">
        <v>0</v>
      </c>
      <c r="IK142" s="38">
        <v>0</v>
      </c>
      <c r="IL142" s="38">
        <v>0</v>
      </c>
      <c r="IM142" s="38">
        <v>0</v>
      </c>
      <c r="IN142" s="38">
        <v>0</v>
      </c>
      <c r="IO142" s="38">
        <v>0</v>
      </c>
      <c r="IP142" s="38">
        <v>0</v>
      </c>
      <c r="IQ142" s="38">
        <v>0</v>
      </c>
      <c r="IR142" s="38">
        <v>0</v>
      </c>
      <c r="IS142" s="38">
        <v>0</v>
      </c>
      <c r="IT142" s="38">
        <v>0</v>
      </c>
      <c r="IU142" s="38">
        <v>0</v>
      </c>
      <c r="IV142" s="38">
        <v>0</v>
      </c>
      <c r="IW142" s="38">
        <v>0</v>
      </c>
      <c r="IX142" s="38">
        <v>0</v>
      </c>
      <c r="IY142" s="38">
        <v>0</v>
      </c>
      <c r="IZ142" s="38">
        <v>0</v>
      </c>
      <c r="JA142" s="38">
        <v>0</v>
      </c>
    </row>
    <row r="143" spans="1:261" x14ac:dyDescent="0.2">
      <c r="A143" s="38">
        <v>15834</v>
      </c>
      <c r="B143" s="38">
        <v>27549</v>
      </c>
      <c r="C143" s="38">
        <v>35</v>
      </c>
      <c r="D143" s="38">
        <v>2020</v>
      </c>
      <c r="E143" s="38">
        <v>5393</v>
      </c>
      <c r="F143" s="38">
        <v>0</v>
      </c>
      <c r="G143" s="38">
        <v>2460.027</v>
      </c>
      <c r="H143" s="38">
        <v>2451.7399999999998</v>
      </c>
      <c r="I143" s="38">
        <v>2451.7399999999998</v>
      </c>
      <c r="J143" s="38">
        <v>2460.027</v>
      </c>
      <c r="K143" s="38">
        <v>0</v>
      </c>
      <c r="L143" s="38">
        <v>6544</v>
      </c>
      <c r="M143" s="38">
        <v>0</v>
      </c>
      <c r="N143" s="38">
        <v>0</v>
      </c>
      <c r="P143" s="38">
        <v>2469.5520000000001</v>
      </c>
      <c r="Q143" s="38">
        <v>0</v>
      </c>
      <c r="R143" s="38">
        <v>640125</v>
      </c>
      <c r="S143" s="38">
        <v>259.20699999999999</v>
      </c>
      <c r="U143" s="38">
        <v>414932</v>
      </c>
      <c r="V143" s="38">
        <v>315.39699999999999</v>
      </c>
      <c r="W143" s="38">
        <v>206396</v>
      </c>
      <c r="X143" s="38">
        <v>206396</v>
      </c>
      <c r="Z143" s="38">
        <v>0</v>
      </c>
      <c r="AA143" s="38">
        <v>1</v>
      </c>
      <c r="AB143" s="38">
        <v>1</v>
      </c>
      <c r="AC143" s="38">
        <v>0</v>
      </c>
      <c r="AD143" s="38" t="s">
        <v>303</v>
      </c>
      <c r="AE143" s="38">
        <v>0</v>
      </c>
      <c r="AH143" s="38">
        <v>0</v>
      </c>
      <c r="AI143" s="38">
        <v>0</v>
      </c>
      <c r="AJ143" s="38">
        <v>5105</v>
      </c>
      <c r="AK143" s="38">
        <v>1</v>
      </c>
      <c r="AL143" s="38" t="s">
        <v>306</v>
      </c>
      <c r="AM143" s="38">
        <v>0</v>
      </c>
      <c r="AN143" s="38">
        <v>0</v>
      </c>
      <c r="AO143" s="38">
        <v>0</v>
      </c>
      <c r="AP143" s="38">
        <v>0</v>
      </c>
      <c r="AQ143" s="38">
        <v>0</v>
      </c>
      <c r="AR143" s="38">
        <v>0</v>
      </c>
      <c r="AS143" s="38">
        <v>0</v>
      </c>
      <c r="AT143" s="38">
        <v>0</v>
      </c>
      <c r="AU143" s="38">
        <v>0</v>
      </c>
      <c r="AV143" s="38">
        <v>0</v>
      </c>
      <c r="AW143" s="38">
        <v>19443826</v>
      </c>
      <c r="AX143" s="38">
        <v>18858027</v>
      </c>
      <c r="AY143" s="38">
        <v>15066146</v>
      </c>
      <c r="AZ143" s="38">
        <v>744395</v>
      </c>
      <c r="BA143" s="38">
        <v>0</v>
      </c>
      <c r="BB143" s="38">
        <v>0</v>
      </c>
      <c r="BC143" s="38">
        <v>0</v>
      </c>
      <c r="BD143" s="38">
        <v>0</v>
      </c>
      <c r="BE143" s="38">
        <v>0</v>
      </c>
      <c r="BF143" s="38">
        <v>16067054</v>
      </c>
      <c r="BG143" s="38">
        <v>0</v>
      </c>
      <c r="BH143" s="38">
        <v>379.16199999999998</v>
      </c>
      <c r="BI143" s="38">
        <v>104270</v>
      </c>
      <c r="BJ143" s="38">
        <v>12</v>
      </c>
      <c r="BK143" s="38">
        <v>0</v>
      </c>
      <c r="BL143" s="38">
        <v>0</v>
      </c>
      <c r="BM143" s="38">
        <v>0</v>
      </c>
      <c r="BN143" s="38">
        <v>0</v>
      </c>
      <c r="BO143" s="38">
        <v>0</v>
      </c>
      <c r="BP143" s="38">
        <v>0</v>
      </c>
      <c r="BQ143" s="38">
        <v>5393</v>
      </c>
      <c r="BR143" s="38">
        <v>1</v>
      </c>
      <c r="BS143" s="38">
        <v>0</v>
      </c>
      <c r="BT143" s="38">
        <v>0</v>
      </c>
      <c r="BU143" s="38">
        <v>0</v>
      </c>
      <c r="BV143" s="38">
        <v>0</v>
      </c>
      <c r="BW143" s="38">
        <v>0</v>
      </c>
      <c r="BX143" s="38">
        <v>0</v>
      </c>
      <c r="BY143" s="38">
        <v>0</v>
      </c>
      <c r="BZ143" s="38">
        <v>0</v>
      </c>
      <c r="CA143" s="38">
        <v>0</v>
      </c>
      <c r="CB143" s="38">
        <v>0</v>
      </c>
      <c r="CC143" s="38">
        <v>0</v>
      </c>
      <c r="CD143" s="38">
        <v>0</v>
      </c>
      <c r="CE143" s="38">
        <v>0</v>
      </c>
      <c r="CF143" s="38">
        <v>0</v>
      </c>
      <c r="CG143" s="38">
        <v>0</v>
      </c>
      <c r="CH143" s="38">
        <v>481529</v>
      </c>
      <c r="CI143" s="38">
        <v>0</v>
      </c>
      <c r="CJ143" s="38">
        <v>5</v>
      </c>
      <c r="CK143" s="38">
        <v>0</v>
      </c>
      <c r="CL143" s="38">
        <v>0</v>
      </c>
      <c r="CN143" s="38">
        <v>0</v>
      </c>
      <c r="CO143" s="38">
        <v>1</v>
      </c>
      <c r="CP143" s="38">
        <v>0</v>
      </c>
      <c r="CQ143" s="38">
        <v>0</v>
      </c>
      <c r="CR143" s="38">
        <v>2464.2559999999999</v>
      </c>
      <c r="CS143" s="38">
        <v>0</v>
      </c>
      <c r="CT143" s="38">
        <v>0</v>
      </c>
      <c r="CU143" s="38">
        <v>0</v>
      </c>
      <c r="CV143" s="38">
        <v>0</v>
      </c>
      <c r="CW143" s="38">
        <v>0</v>
      </c>
      <c r="CX143" s="38">
        <v>0</v>
      </c>
      <c r="CY143" s="38">
        <v>0</v>
      </c>
      <c r="CZ143" s="38">
        <v>0</v>
      </c>
      <c r="DA143" s="38">
        <v>1</v>
      </c>
      <c r="DB143" s="38">
        <v>16044187</v>
      </c>
      <c r="DC143" s="38">
        <v>0</v>
      </c>
      <c r="DD143" s="38">
        <v>0</v>
      </c>
      <c r="DE143" s="38">
        <v>0</v>
      </c>
      <c r="DF143" s="38">
        <v>0</v>
      </c>
      <c r="DG143" s="38">
        <v>0</v>
      </c>
      <c r="DH143" s="38">
        <v>0</v>
      </c>
      <c r="DI143" s="38">
        <v>0</v>
      </c>
      <c r="DK143" s="38">
        <v>5393</v>
      </c>
      <c r="DL143" s="38">
        <v>0</v>
      </c>
      <c r="DM143" s="38">
        <v>257936</v>
      </c>
      <c r="DN143" s="38">
        <v>0</v>
      </c>
      <c r="DO143" s="38">
        <v>0</v>
      </c>
      <c r="DP143" s="38">
        <v>0</v>
      </c>
      <c r="DQ143" s="38">
        <v>0</v>
      </c>
      <c r="DR143" s="38">
        <v>0</v>
      </c>
      <c r="DS143" s="38">
        <v>0</v>
      </c>
      <c r="DT143" s="38">
        <v>0</v>
      </c>
      <c r="DU143" s="38">
        <v>0</v>
      </c>
      <c r="DV143" s="38">
        <v>0</v>
      </c>
      <c r="DW143" s="38">
        <v>0</v>
      </c>
      <c r="DX143" s="38">
        <v>0</v>
      </c>
      <c r="DY143" s="38">
        <v>0</v>
      </c>
      <c r="DZ143" s="38">
        <v>0</v>
      </c>
      <c r="EA143" s="38">
        <v>0</v>
      </c>
      <c r="EB143" s="38">
        <v>0</v>
      </c>
      <c r="EC143" s="38">
        <v>10.637</v>
      </c>
      <c r="ED143" s="38">
        <v>76569</v>
      </c>
      <c r="EE143" s="38">
        <v>0</v>
      </c>
      <c r="EF143" s="38">
        <v>0</v>
      </c>
      <c r="EG143" s="38">
        <v>0</v>
      </c>
      <c r="EH143" s="38">
        <v>181367</v>
      </c>
      <c r="EI143" s="38">
        <v>0</v>
      </c>
      <c r="EJ143" s="38">
        <v>0</v>
      </c>
      <c r="EK143" s="38">
        <v>6.86</v>
      </c>
      <c r="EL143" s="38">
        <v>0</v>
      </c>
      <c r="EM143" s="38">
        <v>0</v>
      </c>
      <c r="EN143" s="38">
        <v>1.427</v>
      </c>
      <c r="EO143" s="38">
        <v>0</v>
      </c>
      <c r="EP143" s="38">
        <v>0</v>
      </c>
      <c r="EQ143" s="38">
        <v>8.2870000000000008</v>
      </c>
      <c r="ER143" s="38">
        <v>0</v>
      </c>
      <c r="ES143" s="38">
        <v>27.715</v>
      </c>
      <c r="ET143" s="38">
        <v>0</v>
      </c>
      <c r="EU143" s="38">
        <v>744395</v>
      </c>
      <c r="EV143" s="38">
        <v>0</v>
      </c>
      <c r="EW143" s="38">
        <v>0</v>
      </c>
      <c r="EX143" s="38">
        <v>0</v>
      </c>
      <c r="EZ143" s="38">
        <v>15868394</v>
      </c>
      <c r="FA143" s="38">
        <v>0</v>
      </c>
      <c r="FB143" s="38">
        <v>16612789</v>
      </c>
      <c r="FC143" s="38">
        <v>0.97325799999999996</v>
      </c>
      <c r="FD143" s="38">
        <v>0</v>
      </c>
      <c r="FE143" s="38">
        <v>2433643</v>
      </c>
      <c r="FF143" s="38">
        <v>555990</v>
      </c>
      <c r="FG143" s="38">
        <v>6.0937999999999999E-2</v>
      </c>
      <c r="FH143" s="38">
        <v>5.5286000000000002E-2</v>
      </c>
      <c r="FI143" s="38">
        <v>0</v>
      </c>
      <c r="FJ143" s="38">
        <v>0</v>
      </c>
      <c r="FK143" s="38">
        <v>3147.5859999999998</v>
      </c>
      <c r="FL143" s="38">
        <v>20083951</v>
      </c>
      <c r="FM143" s="38">
        <v>0</v>
      </c>
      <c r="FN143" s="38">
        <v>0</v>
      </c>
      <c r="FO143" s="38">
        <v>0</v>
      </c>
      <c r="FP143" s="38">
        <v>0</v>
      </c>
      <c r="FQ143" s="38">
        <v>0</v>
      </c>
      <c r="FR143" s="38">
        <v>0</v>
      </c>
      <c r="FS143" s="38">
        <v>0</v>
      </c>
      <c r="FT143" s="38">
        <v>0</v>
      </c>
      <c r="FU143" s="38">
        <v>0</v>
      </c>
      <c r="FV143" s="38">
        <v>0</v>
      </c>
      <c r="FW143" s="38">
        <v>0</v>
      </c>
      <c r="FX143" s="38">
        <v>0</v>
      </c>
      <c r="FY143" s="38">
        <v>0</v>
      </c>
      <c r="FZ143" s="38">
        <v>0</v>
      </c>
      <c r="GA143" s="38">
        <v>0</v>
      </c>
      <c r="GB143" s="38">
        <v>0</v>
      </c>
      <c r="GC143" s="38">
        <v>0</v>
      </c>
      <c r="GD143" s="38">
        <v>0</v>
      </c>
      <c r="GF143" s="38">
        <v>0</v>
      </c>
      <c r="GG143" s="38">
        <v>0</v>
      </c>
      <c r="GH143" s="38">
        <v>0</v>
      </c>
      <c r="GI143" s="38">
        <v>0</v>
      </c>
      <c r="GJ143" s="38">
        <v>0</v>
      </c>
      <c r="GK143" s="38">
        <v>4971</v>
      </c>
      <c r="GL143" s="38">
        <v>0</v>
      </c>
      <c r="GM143" s="38">
        <v>0</v>
      </c>
      <c r="GN143" s="38">
        <v>0</v>
      </c>
      <c r="GO143" s="38">
        <v>0</v>
      </c>
      <c r="GP143" s="38">
        <v>19602422</v>
      </c>
      <c r="GQ143" s="38">
        <v>19602422</v>
      </c>
      <c r="GR143" s="38">
        <v>0</v>
      </c>
      <c r="GS143" s="38">
        <v>0</v>
      </c>
      <c r="GT143" s="38">
        <v>0</v>
      </c>
      <c r="HB143" s="38">
        <v>261892303</v>
      </c>
      <c r="HC143" s="38">
        <v>5.0736000000000003E-2</v>
      </c>
      <c r="HD143" s="38">
        <v>481529</v>
      </c>
      <c r="HE143" s="38">
        <v>0</v>
      </c>
      <c r="HF143" s="38">
        <v>0</v>
      </c>
      <c r="HG143" s="38">
        <v>0</v>
      </c>
      <c r="HH143" s="38">
        <v>0</v>
      </c>
      <c r="HI143" s="38">
        <v>0</v>
      </c>
      <c r="HJ143" s="38">
        <v>0</v>
      </c>
      <c r="HK143" s="38">
        <v>0</v>
      </c>
      <c r="HL143" s="38">
        <v>0</v>
      </c>
      <c r="HM143" s="38">
        <v>0</v>
      </c>
      <c r="HN143" s="38">
        <v>0</v>
      </c>
      <c r="HO143" s="38">
        <v>0</v>
      </c>
      <c r="HP143" s="38">
        <v>0</v>
      </c>
      <c r="HQ143" s="38">
        <v>0</v>
      </c>
      <c r="HR143" s="38">
        <v>0</v>
      </c>
      <c r="HS143" s="38">
        <v>0</v>
      </c>
      <c r="HT143" s="38">
        <v>0</v>
      </c>
      <c r="HU143" s="38">
        <v>0</v>
      </c>
      <c r="HV143" s="38">
        <v>0</v>
      </c>
      <c r="HW143" s="38">
        <v>0</v>
      </c>
      <c r="HX143" s="38">
        <v>0</v>
      </c>
      <c r="HY143" s="38">
        <v>0</v>
      </c>
      <c r="HZ143" s="38">
        <v>0</v>
      </c>
      <c r="IA143" s="38">
        <v>0</v>
      </c>
      <c r="IB143" s="38">
        <v>0</v>
      </c>
      <c r="IC143" s="38">
        <v>0</v>
      </c>
      <c r="ID143" s="38">
        <v>0</v>
      </c>
      <c r="IE143" s="38">
        <v>0</v>
      </c>
      <c r="IF143" s="38">
        <v>0</v>
      </c>
      <c r="IG143" s="38">
        <v>0</v>
      </c>
      <c r="IH143" s="38">
        <v>159</v>
      </c>
      <c r="II143" s="38">
        <v>0</v>
      </c>
      <c r="IJ143" s="38">
        <v>0</v>
      </c>
      <c r="IK143" s="38">
        <v>0</v>
      </c>
      <c r="IL143" s="38">
        <v>0</v>
      </c>
      <c r="IM143" s="38">
        <v>0</v>
      </c>
      <c r="IN143" s="38">
        <v>0</v>
      </c>
      <c r="IO143" s="38">
        <v>0</v>
      </c>
      <c r="IP143" s="38">
        <v>0</v>
      </c>
      <c r="IQ143" s="38">
        <v>0</v>
      </c>
      <c r="IR143" s="38">
        <v>0</v>
      </c>
      <c r="IS143" s="38">
        <v>0</v>
      </c>
      <c r="IT143" s="38">
        <v>0</v>
      </c>
      <c r="IU143" s="38">
        <v>0</v>
      </c>
      <c r="IV143" s="38">
        <v>0</v>
      </c>
      <c r="IW143" s="38">
        <v>0</v>
      </c>
      <c r="IX143" s="38">
        <v>0</v>
      </c>
      <c r="IY143" s="38">
        <v>0</v>
      </c>
      <c r="IZ143" s="38">
        <v>0</v>
      </c>
      <c r="JA143" s="38">
        <v>0</v>
      </c>
    </row>
    <row r="144" spans="1:261" x14ac:dyDescent="0.2">
      <c r="A144" s="38">
        <v>57834</v>
      </c>
      <c r="B144" s="38">
        <v>27549</v>
      </c>
      <c r="C144" s="38">
        <v>35</v>
      </c>
      <c r="D144" s="38">
        <v>2020</v>
      </c>
      <c r="E144" s="38">
        <v>5393</v>
      </c>
      <c r="F144" s="38">
        <v>0</v>
      </c>
      <c r="G144" s="38">
        <v>435.09300000000002</v>
      </c>
      <c r="H144" s="38">
        <v>370.41</v>
      </c>
      <c r="I144" s="38">
        <v>370.41</v>
      </c>
      <c r="J144" s="38">
        <v>435.09300000000002</v>
      </c>
      <c r="K144" s="38">
        <v>0</v>
      </c>
      <c r="L144" s="38">
        <v>6544</v>
      </c>
      <c r="M144" s="38">
        <v>0</v>
      </c>
      <c r="N144" s="38">
        <v>0</v>
      </c>
      <c r="P144" s="38">
        <v>506.738</v>
      </c>
      <c r="Q144" s="38">
        <v>0</v>
      </c>
      <c r="R144" s="38">
        <v>131350</v>
      </c>
      <c r="S144" s="38">
        <v>259.20699999999999</v>
      </c>
      <c r="U144" s="38">
        <v>85141</v>
      </c>
      <c r="V144" s="38">
        <v>27.190999999999999</v>
      </c>
      <c r="W144" s="38">
        <v>17794</v>
      </c>
      <c r="X144" s="38">
        <v>17794</v>
      </c>
      <c r="Z144" s="38">
        <v>0</v>
      </c>
      <c r="AA144" s="38">
        <v>1</v>
      </c>
      <c r="AB144" s="38">
        <v>1</v>
      </c>
      <c r="AC144" s="38">
        <v>0</v>
      </c>
      <c r="AD144" s="38" t="s">
        <v>303</v>
      </c>
      <c r="AE144" s="38">
        <v>0</v>
      </c>
      <c r="AH144" s="38">
        <v>0</v>
      </c>
      <c r="AI144" s="38">
        <v>0</v>
      </c>
      <c r="AJ144" s="38">
        <v>5105</v>
      </c>
      <c r="AK144" s="38">
        <v>1</v>
      </c>
      <c r="AL144" s="38" t="s">
        <v>316</v>
      </c>
      <c r="AM144" s="38">
        <v>0</v>
      </c>
      <c r="AN144" s="38">
        <v>0</v>
      </c>
      <c r="AO144" s="38">
        <v>0</v>
      </c>
      <c r="AP144" s="38">
        <v>0</v>
      </c>
      <c r="AQ144" s="38">
        <v>0</v>
      </c>
      <c r="AR144" s="38">
        <v>0</v>
      </c>
      <c r="AS144" s="38">
        <v>0</v>
      </c>
      <c r="AT144" s="38">
        <v>0</v>
      </c>
      <c r="AU144" s="38">
        <v>0</v>
      </c>
      <c r="AV144" s="38">
        <v>0</v>
      </c>
      <c r="AW144" s="38">
        <v>4936929</v>
      </c>
      <c r="AX144" s="38">
        <v>4720778</v>
      </c>
      <c r="AY144" s="38">
        <v>3371280</v>
      </c>
      <c r="AZ144" s="38">
        <v>251001</v>
      </c>
      <c r="BA144" s="38">
        <v>20.667000000000002</v>
      </c>
      <c r="BB144" s="38">
        <v>0</v>
      </c>
      <c r="BC144" s="38">
        <v>0</v>
      </c>
      <c r="BD144" s="38">
        <v>0</v>
      </c>
      <c r="BE144" s="38">
        <v>0</v>
      </c>
      <c r="BF144" s="38">
        <v>3914807</v>
      </c>
      <c r="BG144" s="38">
        <v>0</v>
      </c>
      <c r="BH144" s="38">
        <v>513.6</v>
      </c>
      <c r="BI144" s="38">
        <v>119651</v>
      </c>
      <c r="BJ144" s="38">
        <v>12</v>
      </c>
      <c r="BK144" s="38">
        <v>0</v>
      </c>
      <c r="BL144" s="38">
        <v>0</v>
      </c>
      <c r="BM144" s="38">
        <v>0</v>
      </c>
      <c r="BN144" s="38">
        <v>0</v>
      </c>
      <c r="BO144" s="38">
        <v>0</v>
      </c>
      <c r="BP144" s="38">
        <v>0</v>
      </c>
      <c r="BQ144" s="38">
        <v>5393</v>
      </c>
      <c r="BR144" s="38">
        <v>1</v>
      </c>
      <c r="BS144" s="38">
        <v>0</v>
      </c>
      <c r="BT144" s="38">
        <v>0</v>
      </c>
      <c r="BU144" s="38">
        <v>0</v>
      </c>
      <c r="BV144" s="38">
        <v>0</v>
      </c>
      <c r="BW144" s="38">
        <v>0</v>
      </c>
      <c r="BX144" s="38">
        <v>0</v>
      </c>
      <c r="BY144" s="38">
        <v>0</v>
      </c>
      <c r="BZ144" s="38">
        <v>0</v>
      </c>
      <c r="CA144" s="38">
        <v>0</v>
      </c>
      <c r="CB144" s="38">
        <v>0</v>
      </c>
      <c r="CC144" s="38">
        <v>0</v>
      </c>
      <c r="CD144" s="38">
        <v>0</v>
      </c>
      <c r="CE144" s="38">
        <v>0</v>
      </c>
      <c r="CF144" s="38">
        <v>0</v>
      </c>
      <c r="CG144" s="38">
        <v>0</v>
      </c>
      <c r="CH144" s="38">
        <v>96500</v>
      </c>
      <c r="CI144" s="38">
        <v>0</v>
      </c>
      <c r="CJ144" s="38">
        <v>4</v>
      </c>
      <c r="CK144" s="38">
        <v>0</v>
      </c>
      <c r="CL144" s="38">
        <v>0</v>
      </c>
      <c r="CN144" s="38">
        <v>0</v>
      </c>
      <c r="CO144" s="38">
        <v>1</v>
      </c>
      <c r="CP144" s="38">
        <v>0.189</v>
      </c>
      <c r="CQ144" s="38">
        <v>4</v>
      </c>
      <c r="CR144" s="38">
        <v>530.45000000000005</v>
      </c>
      <c r="CS144" s="38">
        <v>0</v>
      </c>
      <c r="CT144" s="38">
        <v>0</v>
      </c>
      <c r="CU144" s="38">
        <v>0</v>
      </c>
      <c r="CV144" s="38">
        <v>0</v>
      </c>
      <c r="CW144" s="38">
        <v>0</v>
      </c>
      <c r="CX144" s="38">
        <v>0</v>
      </c>
      <c r="CY144" s="38">
        <v>0</v>
      </c>
      <c r="CZ144" s="38">
        <v>0</v>
      </c>
      <c r="DA144" s="38">
        <v>1</v>
      </c>
      <c r="DB144" s="38">
        <v>2423963</v>
      </c>
      <c r="DC144" s="38">
        <v>0</v>
      </c>
      <c r="DD144" s="38">
        <v>0</v>
      </c>
      <c r="DE144" s="38">
        <v>796837</v>
      </c>
      <c r="DF144" s="38">
        <v>799818</v>
      </c>
      <c r="DG144" s="38">
        <v>608.83000000000004</v>
      </c>
      <c r="DH144" s="38">
        <v>0</v>
      </c>
      <c r="DI144" s="38">
        <v>2981</v>
      </c>
      <c r="DK144" s="38">
        <v>5393</v>
      </c>
      <c r="DL144" s="38">
        <v>0</v>
      </c>
      <c r="DM144" s="38">
        <v>250176</v>
      </c>
      <c r="DN144" s="38">
        <v>0</v>
      </c>
      <c r="DO144" s="38">
        <v>0</v>
      </c>
      <c r="DP144" s="38">
        <v>0</v>
      </c>
      <c r="DQ144" s="38">
        <v>0</v>
      </c>
      <c r="DR144" s="38">
        <v>0</v>
      </c>
      <c r="DS144" s="38">
        <v>0</v>
      </c>
      <c r="DT144" s="38">
        <v>0</v>
      </c>
      <c r="DU144" s="38">
        <v>0</v>
      </c>
      <c r="DV144" s="38">
        <v>0</v>
      </c>
      <c r="DW144" s="38">
        <v>0</v>
      </c>
      <c r="DX144" s="38">
        <v>0</v>
      </c>
      <c r="DY144" s="38">
        <v>0</v>
      </c>
      <c r="DZ144" s="38">
        <v>0</v>
      </c>
      <c r="EA144" s="38">
        <v>0</v>
      </c>
      <c r="EB144" s="38">
        <v>0</v>
      </c>
      <c r="EC144" s="38">
        <v>21.917999999999999</v>
      </c>
      <c r="ED144" s="38">
        <v>157775</v>
      </c>
      <c r="EE144" s="38">
        <v>0</v>
      </c>
      <c r="EF144" s="38">
        <v>0</v>
      </c>
      <c r="EG144" s="38">
        <v>0</v>
      </c>
      <c r="EH144" s="38">
        <v>92401</v>
      </c>
      <c r="EI144" s="38">
        <v>0</v>
      </c>
      <c r="EJ144" s="38">
        <v>0</v>
      </c>
      <c r="EK144" s="38">
        <v>4.49</v>
      </c>
      <c r="EL144" s="38">
        <v>0</v>
      </c>
      <c r="EM144" s="38">
        <v>0</v>
      </c>
      <c r="EN144" s="38">
        <v>0.13</v>
      </c>
      <c r="EO144" s="38">
        <v>0</v>
      </c>
      <c r="EP144" s="38">
        <v>0</v>
      </c>
      <c r="EQ144" s="38">
        <v>4.62</v>
      </c>
      <c r="ER144" s="38">
        <v>0</v>
      </c>
      <c r="ES144" s="38">
        <v>14.12</v>
      </c>
      <c r="ET144" s="38">
        <v>11334</v>
      </c>
      <c r="EU144" s="38">
        <v>251001</v>
      </c>
      <c r="EV144" s="38">
        <v>0</v>
      </c>
      <c r="EW144" s="38">
        <v>0</v>
      </c>
      <c r="EX144" s="38">
        <v>0</v>
      </c>
      <c r="EZ144" s="38">
        <v>3992341</v>
      </c>
      <c r="FA144" s="38">
        <v>0</v>
      </c>
      <c r="FB144" s="38">
        <v>4243342</v>
      </c>
      <c r="FC144" s="38">
        <v>0.97325799999999996</v>
      </c>
      <c r="FD144" s="38">
        <v>0</v>
      </c>
      <c r="FE144" s="38">
        <v>592968</v>
      </c>
      <c r="FF144" s="38">
        <v>135469</v>
      </c>
      <c r="FG144" s="38">
        <v>6.0937999999999999E-2</v>
      </c>
      <c r="FH144" s="38">
        <v>5.5286000000000002E-2</v>
      </c>
      <c r="FI144" s="38">
        <v>0</v>
      </c>
      <c r="FJ144" s="38">
        <v>0</v>
      </c>
      <c r="FK144" s="38">
        <v>766.923</v>
      </c>
      <c r="FL144" s="38">
        <v>5068279</v>
      </c>
      <c r="FM144" s="38">
        <v>0</v>
      </c>
      <c r="FN144" s="38">
        <v>0</v>
      </c>
      <c r="FO144" s="38">
        <v>101319</v>
      </c>
      <c r="FP144" s="38">
        <v>0</v>
      </c>
      <c r="FQ144" s="38">
        <v>101319</v>
      </c>
      <c r="FR144" s="38">
        <v>101319</v>
      </c>
      <c r="FS144" s="38">
        <v>0</v>
      </c>
      <c r="FT144" s="38">
        <v>0</v>
      </c>
      <c r="FU144" s="38">
        <v>0</v>
      </c>
      <c r="FV144" s="38">
        <v>0</v>
      </c>
      <c r="FW144" s="38">
        <v>0</v>
      </c>
      <c r="FX144" s="38">
        <v>0</v>
      </c>
      <c r="FY144" s="38">
        <v>0</v>
      </c>
      <c r="FZ144" s="38">
        <v>0</v>
      </c>
      <c r="GA144" s="38">
        <v>0</v>
      </c>
      <c r="GB144" s="38">
        <v>530621</v>
      </c>
      <c r="GC144" s="38">
        <v>530621</v>
      </c>
      <c r="GD144" s="38">
        <v>60.063000000000002</v>
      </c>
      <c r="GF144" s="38">
        <v>0</v>
      </c>
      <c r="GG144" s="38">
        <v>0</v>
      </c>
      <c r="GH144" s="38">
        <v>0</v>
      </c>
      <c r="GI144" s="38">
        <v>0</v>
      </c>
      <c r="GJ144" s="38">
        <v>0</v>
      </c>
      <c r="GK144" s="38">
        <v>5426</v>
      </c>
      <c r="GL144" s="38">
        <v>11209</v>
      </c>
      <c r="GM144" s="38">
        <v>0</v>
      </c>
      <c r="GN144" s="38">
        <v>83263</v>
      </c>
      <c r="GO144" s="38">
        <v>0</v>
      </c>
      <c r="GP144" s="38">
        <v>4971779</v>
      </c>
      <c r="GQ144" s="38">
        <v>4971779</v>
      </c>
      <c r="GR144" s="38">
        <v>0</v>
      </c>
      <c r="GS144" s="38">
        <v>0</v>
      </c>
      <c r="GT144" s="38">
        <v>0</v>
      </c>
      <c r="HB144" s="38">
        <v>261892303</v>
      </c>
      <c r="HC144" s="38">
        <v>5.0736000000000003E-2</v>
      </c>
      <c r="HD144" s="38">
        <v>85166</v>
      </c>
      <c r="HE144" s="38">
        <v>0</v>
      </c>
      <c r="HF144" s="38">
        <v>0</v>
      </c>
      <c r="HG144" s="38">
        <v>0</v>
      </c>
      <c r="HH144" s="38">
        <v>0</v>
      </c>
      <c r="HI144" s="38">
        <v>0</v>
      </c>
      <c r="HJ144" s="38">
        <v>0</v>
      </c>
      <c r="HK144" s="38">
        <v>0</v>
      </c>
      <c r="HL144" s="38">
        <v>0</v>
      </c>
      <c r="HM144" s="38">
        <v>0</v>
      </c>
      <c r="HN144" s="38">
        <v>0</v>
      </c>
      <c r="HO144" s="38">
        <v>0</v>
      </c>
      <c r="HP144" s="38">
        <v>0</v>
      </c>
      <c r="HQ144" s="38">
        <v>0</v>
      </c>
      <c r="HR144" s="38">
        <v>0</v>
      </c>
      <c r="HS144" s="38">
        <v>0</v>
      </c>
      <c r="HT144" s="38">
        <v>0</v>
      </c>
      <c r="HU144" s="38">
        <v>0</v>
      </c>
      <c r="HV144" s="38">
        <v>0</v>
      </c>
      <c r="HW144" s="38">
        <v>0</v>
      </c>
      <c r="HX144" s="38">
        <v>0</v>
      </c>
      <c r="HY144" s="38">
        <v>0</v>
      </c>
      <c r="HZ144" s="38">
        <v>0</v>
      </c>
      <c r="IA144" s="38">
        <v>0</v>
      </c>
      <c r="IB144" s="38">
        <v>0</v>
      </c>
      <c r="IC144" s="38">
        <v>0</v>
      </c>
      <c r="ID144" s="38">
        <v>0</v>
      </c>
      <c r="IE144" s="38">
        <v>0</v>
      </c>
      <c r="IF144" s="38">
        <v>0</v>
      </c>
      <c r="IG144" s="38">
        <v>0</v>
      </c>
      <c r="IH144" s="38">
        <v>0</v>
      </c>
      <c r="II144" s="38">
        <v>498.03500000000003</v>
      </c>
      <c r="IJ144" s="38">
        <v>0</v>
      </c>
      <c r="IK144" s="38">
        <v>0</v>
      </c>
      <c r="IL144" s="38">
        <v>0</v>
      </c>
      <c r="IM144" s="38">
        <v>0</v>
      </c>
      <c r="IN144" s="38">
        <v>0</v>
      </c>
      <c r="IO144" s="38">
        <v>0</v>
      </c>
      <c r="IP144" s="38">
        <v>0</v>
      </c>
      <c r="IQ144" s="38">
        <v>0</v>
      </c>
      <c r="IR144" s="38">
        <v>0</v>
      </c>
      <c r="IS144" s="38">
        <v>0</v>
      </c>
      <c r="IT144" s="38">
        <v>0</v>
      </c>
      <c r="IU144" s="38">
        <v>0</v>
      </c>
      <c r="IV144" s="38">
        <v>0</v>
      </c>
      <c r="IW144" s="38">
        <v>0</v>
      </c>
      <c r="IX144" s="38">
        <v>0</v>
      </c>
      <c r="IY144" s="38">
        <v>0</v>
      </c>
      <c r="IZ144" s="38">
        <v>0</v>
      </c>
      <c r="JA144" s="38">
        <v>0</v>
      </c>
    </row>
    <row r="145" spans="1:261" x14ac:dyDescent="0.2">
      <c r="A145" s="38">
        <v>15835</v>
      </c>
      <c r="B145" s="38">
        <v>27549</v>
      </c>
      <c r="C145" s="38">
        <v>35</v>
      </c>
      <c r="D145" s="38">
        <v>2020</v>
      </c>
      <c r="E145" s="38">
        <v>5393</v>
      </c>
      <c r="F145" s="38">
        <v>0</v>
      </c>
      <c r="G145" s="38">
        <v>4679.5600000000004</v>
      </c>
      <c r="H145" s="38">
        <v>4587.6270000000004</v>
      </c>
      <c r="I145" s="38">
        <v>4587.6270000000004</v>
      </c>
      <c r="J145" s="38">
        <v>4679.5600000000004</v>
      </c>
      <c r="K145" s="38">
        <v>0</v>
      </c>
      <c r="L145" s="38">
        <v>6544</v>
      </c>
      <c r="M145" s="38">
        <v>0</v>
      </c>
      <c r="N145" s="38">
        <v>0</v>
      </c>
      <c r="P145" s="38">
        <v>3433.2570000000001</v>
      </c>
      <c r="Q145" s="38">
        <v>0</v>
      </c>
      <c r="R145" s="38">
        <v>889924</v>
      </c>
      <c r="S145" s="38">
        <v>259.20699999999999</v>
      </c>
      <c r="U145" s="38">
        <v>576853</v>
      </c>
      <c r="V145" s="38">
        <v>287.72500000000002</v>
      </c>
      <c r="W145" s="38">
        <v>188287</v>
      </c>
      <c r="X145" s="38">
        <v>188287</v>
      </c>
      <c r="Z145" s="38">
        <v>0</v>
      </c>
      <c r="AA145" s="38">
        <v>1</v>
      </c>
      <c r="AB145" s="38">
        <v>1</v>
      </c>
      <c r="AC145" s="38">
        <v>0</v>
      </c>
      <c r="AD145" s="38" t="s">
        <v>303</v>
      </c>
      <c r="AE145" s="38">
        <v>0</v>
      </c>
      <c r="AH145" s="38">
        <v>0</v>
      </c>
      <c r="AI145" s="38">
        <v>0</v>
      </c>
      <c r="AJ145" s="38">
        <v>5105</v>
      </c>
      <c r="AK145" s="38">
        <v>1</v>
      </c>
      <c r="AL145" s="38" t="s">
        <v>307</v>
      </c>
      <c r="AM145" s="38">
        <v>0</v>
      </c>
      <c r="AN145" s="38">
        <v>0</v>
      </c>
      <c r="AO145" s="38">
        <v>0</v>
      </c>
      <c r="AP145" s="38">
        <v>0</v>
      </c>
      <c r="AQ145" s="38">
        <v>0</v>
      </c>
      <c r="AR145" s="38">
        <v>0</v>
      </c>
      <c r="AS145" s="38">
        <v>0</v>
      </c>
      <c r="AT145" s="38">
        <v>0</v>
      </c>
      <c r="AU145" s="38">
        <v>0</v>
      </c>
      <c r="AV145" s="38">
        <v>0</v>
      </c>
      <c r="AW145" s="38">
        <v>40026427</v>
      </c>
      <c r="AX145" s="38">
        <v>38531455</v>
      </c>
      <c r="AY145" s="38">
        <v>27655373</v>
      </c>
      <c r="AZ145" s="38">
        <v>1468913</v>
      </c>
      <c r="BA145" s="38">
        <v>0</v>
      </c>
      <c r="BB145" s="38">
        <v>0</v>
      </c>
      <c r="BC145" s="38">
        <v>0</v>
      </c>
      <c r="BD145" s="38">
        <v>0</v>
      </c>
      <c r="BE145" s="38">
        <v>0</v>
      </c>
      <c r="BF145" s="38">
        <v>32484385</v>
      </c>
      <c r="BG145" s="38">
        <v>0</v>
      </c>
      <c r="BH145" s="38">
        <v>552.72799999999995</v>
      </c>
      <c r="BI145" s="38">
        <v>152000</v>
      </c>
      <c r="BJ145" s="38">
        <v>12</v>
      </c>
      <c r="BK145" s="38">
        <v>0</v>
      </c>
      <c r="BL145" s="38">
        <v>0</v>
      </c>
      <c r="BM145" s="38">
        <v>0</v>
      </c>
      <c r="BN145" s="38">
        <v>0</v>
      </c>
      <c r="BO145" s="38">
        <v>0</v>
      </c>
      <c r="BP145" s="38">
        <v>0</v>
      </c>
      <c r="BQ145" s="38">
        <v>5393</v>
      </c>
      <c r="BR145" s="38">
        <v>1</v>
      </c>
      <c r="BS145" s="38">
        <v>0</v>
      </c>
      <c r="BT145" s="38">
        <v>0</v>
      </c>
      <c r="BU145" s="38">
        <v>0</v>
      </c>
      <c r="BV145" s="38">
        <v>0</v>
      </c>
      <c r="BW145" s="38">
        <v>0</v>
      </c>
      <c r="BX145" s="38">
        <v>0</v>
      </c>
      <c r="BY145" s="38">
        <v>0</v>
      </c>
      <c r="BZ145" s="38">
        <v>0</v>
      </c>
      <c r="CA145" s="38">
        <v>1117.0129999999999</v>
      </c>
      <c r="CB145" s="38">
        <v>426989</v>
      </c>
      <c r="CC145" s="38">
        <v>0</v>
      </c>
      <c r="CD145" s="38">
        <v>0</v>
      </c>
      <c r="CE145" s="38">
        <v>0</v>
      </c>
      <c r="CF145" s="38">
        <v>0</v>
      </c>
      <c r="CG145" s="38">
        <v>0</v>
      </c>
      <c r="CH145" s="38">
        <v>915983</v>
      </c>
      <c r="CI145" s="38">
        <v>0</v>
      </c>
      <c r="CJ145" s="38">
        <v>4</v>
      </c>
      <c r="CK145" s="38">
        <v>0</v>
      </c>
      <c r="CL145" s="38">
        <v>0</v>
      </c>
      <c r="CN145" s="38">
        <v>0</v>
      </c>
      <c r="CO145" s="38">
        <v>1</v>
      </c>
      <c r="CP145" s="38">
        <v>0</v>
      </c>
      <c r="CQ145" s="38">
        <v>0</v>
      </c>
      <c r="CR145" s="38">
        <v>3437.5419999999999</v>
      </c>
      <c r="CS145" s="38">
        <v>0</v>
      </c>
      <c r="CT145" s="38">
        <v>0</v>
      </c>
      <c r="CU145" s="38">
        <v>0</v>
      </c>
      <c r="CV145" s="38">
        <v>0</v>
      </c>
      <c r="CW145" s="38">
        <v>0</v>
      </c>
      <c r="CX145" s="38">
        <v>0</v>
      </c>
      <c r="CY145" s="38">
        <v>0</v>
      </c>
      <c r="CZ145" s="38">
        <v>0</v>
      </c>
      <c r="DA145" s="38">
        <v>1</v>
      </c>
      <c r="DB145" s="38">
        <v>30021431</v>
      </c>
      <c r="DC145" s="38">
        <v>0</v>
      </c>
      <c r="DD145" s="38">
        <v>0</v>
      </c>
      <c r="DE145" s="38">
        <v>999923</v>
      </c>
      <c r="DF145" s="38">
        <v>999923</v>
      </c>
      <c r="DG145" s="38">
        <v>764</v>
      </c>
      <c r="DH145" s="38">
        <v>0</v>
      </c>
      <c r="DI145" s="38">
        <v>0</v>
      </c>
      <c r="DK145" s="38">
        <v>5393</v>
      </c>
      <c r="DL145" s="38">
        <v>0</v>
      </c>
      <c r="DM145" s="38">
        <v>2142340</v>
      </c>
      <c r="DN145" s="38">
        <v>0</v>
      </c>
      <c r="DO145" s="38">
        <v>0</v>
      </c>
      <c r="DP145" s="38">
        <v>0</v>
      </c>
      <c r="DQ145" s="38">
        <v>0</v>
      </c>
      <c r="DR145" s="38">
        <v>0</v>
      </c>
      <c r="DS145" s="38">
        <v>0</v>
      </c>
      <c r="DT145" s="38">
        <v>0</v>
      </c>
      <c r="DU145" s="38">
        <v>0</v>
      </c>
      <c r="DV145" s="38">
        <v>0</v>
      </c>
      <c r="DW145" s="38">
        <v>0</v>
      </c>
      <c r="DX145" s="38">
        <v>0</v>
      </c>
      <c r="DY145" s="38">
        <v>0</v>
      </c>
      <c r="DZ145" s="38">
        <v>0</v>
      </c>
      <c r="EA145" s="38">
        <v>0</v>
      </c>
      <c r="EB145" s="38">
        <v>0</v>
      </c>
      <c r="EC145" s="38">
        <v>41.076999999999998</v>
      </c>
      <c r="ED145" s="38">
        <v>295689</v>
      </c>
      <c r="EE145" s="38">
        <v>0</v>
      </c>
      <c r="EF145" s="38">
        <v>0</v>
      </c>
      <c r="EG145" s="38">
        <v>0</v>
      </c>
      <c r="EH145" s="38">
        <v>1846651</v>
      </c>
      <c r="EI145" s="38">
        <v>0</v>
      </c>
      <c r="EJ145" s="38">
        <v>0</v>
      </c>
      <c r="EK145" s="38">
        <v>71.42</v>
      </c>
      <c r="EL145" s="38">
        <v>0</v>
      </c>
      <c r="EM145" s="38">
        <v>10.255000000000001</v>
      </c>
      <c r="EN145" s="38">
        <v>7.4329999999999998</v>
      </c>
      <c r="EO145" s="38">
        <v>0</v>
      </c>
      <c r="EP145" s="38">
        <v>0</v>
      </c>
      <c r="EQ145" s="38">
        <v>89.108000000000004</v>
      </c>
      <c r="ER145" s="38">
        <v>0</v>
      </c>
      <c r="ES145" s="38">
        <v>282.19</v>
      </c>
      <c r="ET145" s="38">
        <v>0</v>
      </c>
      <c r="EU145" s="38">
        <v>1468913</v>
      </c>
      <c r="EV145" s="38">
        <v>0</v>
      </c>
      <c r="EW145" s="38">
        <v>0</v>
      </c>
      <c r="EX145" s="38">
        <v>0</v>
      </c>
      <c r="EZ145" s="38">
        <v>32487014</v>
      </c>
      <c r="FA145" s="38">
        <v>0</v>
      </c>
      <c r="FB145" s="38">
        <v>33955927</v>
      </c>
      <c r="FC145" s="38">
        <v>0.97325799999999996</v>
      </c>
      <c r="FD145" s="38">
        <v>0</v>
      </c>
      <c r="FE145" s="38">
        <v>4920340</v>
      </c>
      <c r="FF145" s="38">
        <v>1124101</v>
      </c>
      <c r="FG145" s="38">
        <v>6.0937999999999999E-2</v>
      </c>
      <c r="FH145" s="38">
        <v>5.5286000000000002E-2</v>
      </c>
      <c r="FI145" s="38">
        <v>0</v>
      </c>
      <c r="FJ145" s="38">
        <v>0</v>
      </c>
      <c r="FK145" s="38">
        <v>6363.7910000000002</v>
      </c>
      <c r="FL145" s="38">
        <v>40916351</v>
      </c>
      <c r="FM145" s="38">
        <v>0</v>
      </c>
      <c r="FN145" s="38">
        <v>0</v>
      </c>
      <c r="FO145" s="38">
        <v>0</v>
      </c>
      <c r="FP145" s="38">
        <v>0</v>
      </c>
      <c r="FQ145" s="38">
        <v>0</v>
      </c>
      <c r="FR145" s="38">
        <v>0</v>
      </c>
      <c r="FS145" s="38">
        <v>0</v>
      </c>
      <c r="FT145" s="38">
        <v>0</v>
      </c>
      <c r="FU145" s="38">
        <v>0</v>
      </c>
      <c r="FV145" s="38">
        <v>0</v>
      </c>
      <c r="FW145" s="38">
        <v>0</v>
      </c>
      <c r="FX145" s="38">
        <v>0</v>
      </c>
      <c r="FY145" s="38">
        <v>0</v>
      </c>
      <c r="FZ145" s="38">
        <v>0</v>
      </c>
      <c r="GA145" s="38">
        <v>0</v>
      </c>
      <c r="GB145" s="38">
        <v>24957</v>
      </c>
      <c r="GC145" s="38">
        <v>24957</v>
      </c>
      <c r="GD145" s="38">
        <v>2.8250000000000002</v>
      </c>
      <c r="GF145" s="38">
        <v>0</v>
      </c>
      <c r="GG145" s="38">
        <v>0</v>
      </c>
      <c r="GH145" s="38">
        <v>0</v>
      </c>
      <c r="GI145" s="38">
        <v>0</v>
      </c>
      <c r="GJ145" s="38">
        <v>0</v>
      </c>
      <c r="GK145" s="38">
        <v>0</v>
      </c>
      <c r="GL145" s="38">
        <v>0</v>
      </c>
      <c r="GM145" s="38">
        <v>0</v>
      </c>
      <c r="GN145" s="38">
        <v>0</v>
      </c>
      <c r="GO145" s="38">
        <v>0</v>
      </c>
      <c r="GP145" s="38">
        <v>40000368</v>
      </c>
      <c r="GQ145" s="38">
        <v>40000368</v>
      </c>
      <c r="GR145" s="38">
        <v>0</v>
      </c>
      <c r="GS145" s="38">
        <v>0</v>
      </c>
      <c r="GT145" s="38">
        <v>0</v>
      </c>
      <c r="HB145" s="38">
        <v>261892303</v>
      </c>
      <c r="HC145" s="38">
        <v>5.0736000000000003E-2</v>
      </c>
      <c r="HD145" s="38">
        <v>915983</v>
      </c>
      <c r="HE145" s="38">
        <v>0</v>
      </c>
      <c r="HF145" s="38">
        <v>0</v>
      </c>
      <c r="HG145" s="38">
        <v>0</v>
      </c>
      <c r="HH145" s="38">
        <v>0</v>
      </c>
      <c r="HI145" s="38">
        <v>0</v>
      </c>
      <c r="HJ145" s="38">
        <v>0</v>
      </c>
      <c r="HK145" s="38">
        <v>0</v>
      </c>
      <c r="HL145" s="38">
        <v>0</v>
      </c>
      <c r="HM145" s="38">
        <v>0</v>
      </c>
      <c r="HN145" s="38">
        <v>0</v>
      </c>
      <c r="HO145" s="38">
        <v>0</v>
      </c>
      <c r="HP145" s="38">
        <v>0</v>
      </c>
      <c r="HQ145" s="38">
        <v>0</v>
      </c>
      <c r="HR145" s="38">
        <v>0</v>
      </c>
      <c r="HS145" s="38">
        <v>0</v>
      </c>
      <c r="HT145" s="38">
        <v>0</v>
      </c>
      <c r="HU145" s="38">
        <v>0</v>
      </c>
      <c r="HV145" s="38">
        <v>0</v>
      </c>
      <c r="HW145" s="38">
        <v>0</v>
      </c>
      <c r="HX145" s="38">
        <v>0</v>
      </c>
      <c r="HY145" s="38">
        <v>0</v>
      </c>
      <c r="HZ145" s="38">
        <v>0</v>
      </c>
      <c r="IA145" s="38">
        <v>0</v>
      </c>
      <c r="IB145" s="38">
        <v>0</v>
      </c>
      <c r="IC145" s="38">
        <v>0</v>
      </c>
      <c r="ID145" s="38">
        <v>0</v>
      </c>
      <c r="IE145" s="38">
        <v>0</v>
      </c>
      <c r="IF145" s="38">
        <v>0</v>
      </c>
      <c r="IG145" s="38">
        <v>0</v>
      </c>
      <c r="IH145" s="38">
        <v>245</v>
      </c>
      <c r="II145" s="38">
        <v>0</v>
      </c>
      <c r="IJ145" s="38">
        <v>0</v>
      </c>
      <c r="IK145" s="38">
        <v>0</v>
      </c>
      <c r="IL145" s="38">
        <v>0</v>
      </c>
      <c r="IM145" s="38">
        <v>0</v>
      </c>
      <c r="IN145" s="38">
        <v>0</v>
      </c>
      <c r="IO145" s="38">
        <v>0</v>
      </c>
      <c r="IP145" s="38">
        <v>0</v>
      </c>
      <c r="IQ145" s="38">
        <v>0</v>
      </c>
      <c r="IR145" s="38">
        <v>0</v>
      </c>
      <c r="IS145" s="38">
        <v>0</v>
      </c>
      <c r="IT145" s="38">
        <v>0</v>
      </c>
      <c r="IU145" s="38">
        <v>0</v>
      </c>
      <c r="IV145" s="38">
        <v>0</v>
      </c>
      <c r="IW145" s="38">
        <v>0</v>
      </c>
      <c r="IX145" s="38">
        <v>0</v>
      </c>
      <c r="IY145" s="38">
        <v>0</v>
      </c>
      <c r="IZ145" s="38">
        <v>0</v>
      </c>
      <c r="JA145" s="38">
        <v>0</v>
      </c>
    </row>
    <row r="146" spans="1:261" x14ac:dyDescent="0.2">
      <c r="A146" s="38">
        <v>57835</v>
      </c>
      <c r="B146" s="38">
        <v>27549</v>
      </c>
      <c r="C146" s="38">
        <v>35</v>
      </c>
      <c r="D146" s="38">
        <v>2020</v>
      </c>
      <c r="E146" s="38">
        <v>5393</v>
      </c>
      <c r="F146" s="38">
        <v>0</v>
      </c>
      <c r="G146" s="38">
        <v>1323.203</v>
      </c>
      <c r="H146" s="38">
        <v>1277.394</v>
      </c>
      <c r="I146" s="38">
        <v>1277.394</v>
      </c>
      <c r="J146" s="38">
        <v>1323.203</v>
      </c>
      <c r="K146" s="38">
        <v>0</v>
      </c>
      <c r="L146" s="38">
        <v>6544</v>
      </c>
      <c r="M146" s="38">
        <v>0</v>
      </c>
      <c r="N146" s="38">
        <v>0</v>
      </c>
      <c r="P146" s="38">
        <v>1290.847</v>
      </c>
      <c r="Q146" s="38">
        <v>0</v>
      </c>
      <c r="R146" s="38">
        <v>334597</v>
      </c>
      <c r="S146" s="38">
        <v>259.20699999999999</v>
      </c>
      <c r="U146" s="38">
        <v>216888</v>
      </c>
      <c r="V146" s="38">
        <v>606.55200000000002</v>
      </c>
      <c r="W146" s="38">
        <v>396928</v>
      </c>
      <c r="X146" s="38">
        <v>396928</v>
      </c>
      <c r="Z146" s="38">
        <v>0</v>
      </c>
      <c r="AA146" s="38">
        <v>1</v>
      </c>
      <c r="AB146" s="38">
        <v>1</v>
      </c>
      <c r="AC146" s="38">
        <v>0</v>
      </c>
      <c r="AD146" s="38" t="s">
        <v>303</v>
      </c>
      <c r="AE146" s="38">
        <v>0</v>
      </c>
      <c r="AH146" s="38">
        <v>0</v>
      </c>
      <c r="AI146" s="38">
        <v>0</v>
      </c>
      <c r="AJ146" s="38">
        <v>5105</v>
      </c>
      <c r="AK146" s="38">
        <v>1</v>
      </c>
      <c r="AL146" s="38" t="s">
        <v>49</v>
      </c>
      <c r="AM146" s="38">
        <v>0</v>
      </c>
      <c r="AN146" s="38">
        <v>0</v>
      </c>
      <c r="AO146" s="38">
        <v>0</v>
      </c>
      <c r="AP146" s="38">
        <v>0</v>
      </c>
      <c r="AQ146" s="38">
        <v>0</v>
      </c>
      <c r="AR146" s="38">
        <v>0</v>
      </c>
      <c r="AS146" s="38">
        <v>0</v>
      </c>
      <c r="AT146" s="38">
        <v>0</v>
      </c>
      <c r="AU146" s="38">
        <v>0</v>
      </c>
      <c r="AV146" s="38">
        <v>0</v>
      </c>
      <c r="AW146" s="38">
        <v>13736355</v>
      </c>
      <c r="AX146" s="38">
        <v>13477350</v>
      </c>
      <c r="AY146" s="38">
        <v>9973726</v>
      </c>
      <c r="AZ146" s="38">
        <v>334597</v>
      </c>
      <c r="BA146" s="38">
        <v>0</v>
      </c>
      <c r="BB146" s="38">
        <v>30757</v>
      </c>
      <c r="BC146" s="38">
        <v>30757</v>
      </c>
      <c r="BD146" s="38">
        <v>39.167000000000002</v>
      </c>
      <c r="BE146" s="38">
        <v>0</v>
      </c>
      <c r="BF146" s="38">
        <v>11381454</v>
      </c>
      <c r="BG146" s="38">
        <v>0</v>
      </c>
      <c r="BH146" s="38">
        <v>0</v>
      </c>
      <c r="BI146" s="38">
        <v>0</v>
      </c>
      <c r="BJ146" s="38">
        <v>12</v>
      </c>
      <c r="BK146" s="38">
        <v>0</v>
      </c>
      <c r="BL146" s="38">
        <v>0</v>
      </c>
      <c r="BM146" s="38">
        <v>0</v>
      </c>
      <c r="BN146" s="38">
        <v>0</v>
      </c>
      <c r="BO146" s="38">
        <v>0</v>
      </c>
      <c r="BP146" s="38">
        <v>0</v>
      </c>
      <c r="BQ146" s="38">
        <v>5393</v>
      </c>
      <c r="BR146" s="38">
        <v>1</v>
      </c>
      <c r="BS146" s="38">
        <v>0</v>
      </c>
      <c r="BT146" s="38">
        <v>0</v>
      </c>
      <c r="BU146" s="38">
        <v>0</v>
      </c>
      <c r="BV146" s="38">
        <v>0</v>
      </c>
      <c r="BW146" s="38">
        <v>0</v>
      </c>
      <c r="BX146" s="38">
        <v>0</v>
      </c>
      <c r="BY146" s="38">
        <v>0</v>
      </c>
      <c r="BZ146" s="38">
        <v>0</v>
      </c>
      <c r="CA146" s="38">
        <v>0</v>
      </c>
      <c r="CB146" s="38">
        <v>0</v>
      </c>
      <c r="CC146" s="38">
        <v>0</v>
      </c>
      <c r="CD146" s="38">
        <v>0</v>
      </c>
      <c r="CE146" s="38">
        <v>0</v>
      </c>
      <c r="CF146" s="38">
        <v>0</v>
      </c>
      <c r="CG146" s="38">
        <v>0</v>
      </c>
      <c r="CH146" s="38">
        <v>259005</v>
      </c>
      <c r="CI146" s="38">
        <v>0</v>
      </c>
      <c r="CJ146" s="38">
        <v>4</v>
      </c>
      <c r="CK146" s="38">
        <v>0</v>
      </c>
      <c r="CL146" s="38">
        <v>0</v>
      </c>
      <c r="CN146" s="38">
        <v>0</v>
      </c>
      <c r="CO146" s="38">
        <v>1</v>
      </c>
      <c r="CP146" s="38">
        <v>0</v>
      </c>
      <c r="CQ146" s="38">
        <v>0</v>
      </c>
      <c r="CR146" s="38">
        <v>1297.912</v>
      </c>
      <c r="CS146" s="38">
        <v>0</v>
      </c>
      <c r="CT146" s="38">
        <v>0</v>
      </c>
      <c r="CU146" s="38">
        <v>0</v>
      </c>
      <c r="CV146" s="38">
        <v>0</v>
      </c>
      <c r="CW146" s="38">
        <v>0</v>
      </c>
      <c r="CX146" s="38">
        <v>0</v>
      </c>
      <c r="CY146" s="38">
        <v>0</v>
      </c>
      <c r="CZ146" s="38">
        <v>0</v>
      </c>
      <c r="DA146" s="38">
        <v>1</v>
      </c>
      <c r="DB146" s="38">
        <v>8359266</v>
      </c>
      <c r="DC146" s="38">
        <v>0</v>
      </c>
      <c r="DD146" s="38">
        <v>0</v>
      </c>
      <c r="DE146" s="38">
        <v>2061897</v>
      </c>
      <c r="DF146" s="38">
        <v>2061897</v>
      </c>
      <c r="DG146" s="38">
        <v>1575.41</v>
      </c>
      <c r="DH146" s="38">
        <v>0</v>
      </c>
      <c r="DI146" s="38">
        <v>0</v>
      </c>
      <c r="DK146" s="38">
        <v>5393</v>
      </c>
      <c r="DL146" s="38">
        <v>0</v>
      </c>
      <c r="DM146" s="38">
        <v>731814</v>
      </c>
      <c r="DN146" s="38">
        <v>0</v>
      </c>
      <c r="DO146" s="38">
        <v>0</v>
      </c>
      <c r="DP146" s="38">
        <v>0</v>
      </c>
      <c r="DQ146" s="38">
        <v>0</v>
      </c>
      <c r="DR146" s="38">
        <v>0</v>
      </c>
      <c r="DS146" s="38">
        <v>0</v>
      </c>
      <c r="DT146" s="38">
        <v>0</v>
      </c>
      <c r="DU146" s="38">
        <v>0</v>
      </c>
      <c r="DV146" s="38">
        <v>0</v>
      </c>
      <c r="DW146" s="38">
        <v>0</v>
      </c>
      <c r="DX146" s="38">
        <v>0</v>
      </c>
      <c r="DY146" s="38">
        <v>0</v>
      </c>
      <c r="DZ146" s="38">
        <v>0</v>
      </c>
      <c r="EA146" s="38">
        <v>0</v>
      </c>
      <c r="EB146" s="38">
        <v>0</v>
      </c>
      <c r="EC146" s="38">
        <v>8.9380000000000006</v>
      </c>
      <c r="ED146" s="38">
        <v>64339</v>
      </c>
      <c r="EE146" s="38">
        <v>0</v>
      </c>
      <c r="EF146" s="38">
        <v>0</v>
      </c>
      <c r="EG146" s="38">
        <v>0</v>
      </c>
      <c r="EH146" s="38">
        <v>667475</v>
      </c>
      <c r="EI146" s="38">
        <v>0</v>
      </c>
      <c r="EJ146" s="38">
        <v>0</v>
      </c>
      <c r="EK146" s="38">
        <v>30.41</v>
      </c>
      <c r="EL146" s="38">
        <v>0</v>
      </c>
      <c r="EM146" s="38">
        <v>0.99099999999999999</v>
      </c>
      <c r="EN146" s="38">
        <v>1.5589999999999999</v>
      </c>
      <c r="EO146" s="38">
        <v>0</v>
      </c>
      <c r="EP146" s="38">
        <v>0</v>
      </c>
      <c r="EQ146" s="38">
        <v>32.96</v>
      </c>
      <c r="ER146" s="38">
        <v>0</v>
      </c>
      <c r="ES146" s="38">
        <v>101.998</v>
      </c>
      <c r="ET146" s="38">
        <v>0</v>
      </c>
      <c r="EU146" s="38">
        <v>334597</v>
      </c>
      <c r="EV146" s="38">
        <v>0</v>
      </c>
      <c r="EW146" s="38">
        <v>0</v>
      </c>
      <c r="EX146" s="38">
        <v>0</v>
      </c>
      <c r="EZ146" s="38">
        <v>11359578</v>
      </c>
      <c r="FA146" s="38">
        <v>0</v>
      </c>
      <c r="FB146" s="38">
        <v>11694175</v>
      </c>
      <c r="FC146" s="38">
        <v>0.97325799999999996</v>
      </c>
      <c r="FD146" s="38">
        <v>0</v>
      </c>
      <c r="FE146" s="38">
        <v>1723924</v>
      </c>
      <c r="FF146" s="38">
        <v>393848</v>
      </c>
      <c r="FG146" s="38">
        <v>6.0937999999999999E-2</v>
      </c>
      <c r="FH146" s="38">
        <v>5.5286000000000002E-2</v>
      </c>
      <c r="FI146" s="38">
        <v>0</v>
      </c>
      <c r="FJ146" s="38">
        <v>0</v>
      </c>
      <c r="FK146" s="38">
        <v>2229.6619999999998</v>
      </c>
      <c r="FL146" s="38">
        <v>14070952</v>
      </c>
      <c r="FM146" s="38">
        <v>0</v>
      </c>
      <c r="FN146" s="38">
        <v>0</v>
      </c>
      <c r="FO146" s="38">
        <v>0</v>
      </c>
      <c r="FP146" s="38">
        <v>0</v>
      </c>
      <c r="FQ146" s="38">
        <v>0</v>
      </c>
      <c r="FR146" s="38">
        <v>0</v>
      </c>
      <c r="FS146" s="38">
        <v>0</v>
      </c>
      <c r="FT146" s="38">
        <v>0</v>
      </c>
      <c r="FU146" s="38">
        <v>0</v>
      </c>
      <c r="FV146" s="38">
        <v>0</v>
      </c>
      <c r="FW146" s="38">
        <v>0</v>
      </c>
      <c r="FX146" s="38">
        <v>0</v>
      </c>
      <c r="FY146" s="38">
        <v>0</v>
      </c>
      <c r="FZ146" s="38">
        <v>0</v>
      </c>
      <c r="GA146" s="38">
        <v>0</v>
      </c>
      <c r="GB146" s="38">
        <v>113513</v>
      </c>
      <c r="GC146" s="38">
        <v>113513</v>
      </c>
      <c r="GD146" s="38">
        <v>12.849</v>
      </c>
      <c r="GF146" s="38">
        <v>0</v>
      </c>
      <c r="GG146" s="38">
        <v>0</v>
      </c>
      <c r="GH146" s="38">
        <v>0</v>
      </c>
      <c r="GI146" s="38">
        <v>0</v>
      </c>
      <c r="GJ146" s="38">
        <v>0</v>
      </c>
      <c r="GK146" s="38">
        <v>5064</v>
      </c>
      <c r="GL146" s="38">
        <v>19509</v>
      </c>
      <c r="GM146" s="38">
        <v>0</v>
      </c>
      <c r="GN146" s="38">
        <v>0</v>
      </c>
      <c r="GO146" s="38">
        <v>0</v>
      </c>
      <c r="GP146" s="38">
        <v>13811947</v>
      </c>
      <c r="GQ146" s="38">
        <v>13811947</v>
      </c>
      <c r="GR146" s="38">
        <v>0</v>
      </c>
      <c r="GS146" s="38">
        <v>0</v>
      </c>
      <c r="GT146" s="38">
        <v>0</v>
      </c>
      <c r="HB146" s="38">
        <v>261892303</v>
      </c>
      <c r="HC146" s="38">
        <v>5.0736000000000003E-2</v>
      </c>
      <c r="HD146" s="38">
        <v>259005</v>
      </c>
      <c r="HE146" s="38">
        <v>0</v>
      </c>
      <c r="HF146" s="38">
        <v>0</v>
      </c>
      <c r="HG146" s="38">
        <v>0</v>
      </c>
      <c r="HH146" s="38">
        <v>0</v>
      </c>
      <c r="HI146" s="38">
        <v>0</v>
      </c>
      <c r="HJ146" s="38">
        <v>0</v>
      </c>
      <c r="HK146" s="38">
        <v>0</v>
      </c>
      <c r="HL146" s="38">
        <v>0</v>
      </c>
      <c r="HM146" s="38">
        <v>0</v>
      </c>
      <c r="HN146" s="38">
        <v>0</v>
      </c>
      <c r="HO146" s="38">
        <v>0</v>
      </c>
      <c r="HP146" s="38">
        <v>0</v>
      </c>
      <c r="HQ146" s="38">
        <v>0</v>
      </c>
      <c r="HR146" s="38">
        <v>0</v>
      </c>
      <c r="HS146" s="38">
        <v>0</v>
      </c>
      <c r="HT146" s="38">
        <v>0</v>
      </c>
      <c r="HU146" s="38">
        <v>0</v>
      </c>
      <c r="HV146" s="38">
        <v>0</v>
      </c>
      <c r="HW146" s="38">
        <v>0</v>
      </c>
      <c r="HX146" s="38">
        <v>0</v>
      </c>
      <c r="HY146" s="38">
        <v>0</v>
      </c>
      <c r="HZ146" s="38">
        <v>0</v>
      </c>
      <c r="IA146" s="38">
        <v>0</v>
      </c>
      <c r="IB146" s="38">
        <v>0</v>
      </c>
      <c r="IC146" s="38">
        <v>0</v>
      </c>
      <c r="ID146" s="38">
        <v>0</v>
      </c>
      <c r="IE146" s="38">
        <v>0</v>
      </c>
      <c r="IF146" s="38">
        <v>0</v>
      </c>
      <c r="IG146" s="38">
        <v>0</v>
      </c>
      <c r="IH146" s="38">
        <v>1069</v>
      </c>
      <c r="II146" s="38">
        <v>0</v>
      </c>
      <c r="IJ146" s="38">
        <v>0</v>
      </c>
      <c r="IK146" s="38">
        <v>0</v>
      </c>
      <c r="IL146" s="38">
        <v>0</v>
      </c>
      <c r="IM146" s="38">
        <v>0</v>
      </c>
      <c r="IN146" s="38">
        <v>0</v>
      </c>
      <c r="IO146" s="38">
        <v>0</v>
      </c>
      <c r="IP146" s="38">
        <v>0</v>
      </c>
      <c r="IQ146" s="38">
        <v>0</v>
      </c>
      <c r="IR146" s="38">
        <v>0</v>
      </c>
      <c r="IS146" s="38">
        <v>0</v>
      </c>
      <c r="IT146" s="38">
        <v>0</v>
      </c>
      <c r="IU146" s="38">
        <v>0</v>
      </c>
      <c r="IV146" s="38">
        <v>0</v>
      </c>
      <c r="IW146" s="38">
        <v>0</v>
      </c>
      <c r="IX146" s="38">
        <v>0</v>
      </c>
      <c r="IY146" s="38">
        <v>0</v>
      </c>
      <c r="IZ146" s="38">
        <v>0</v>
      </c>
      <c r="JA146" s="38">
        <v>0</v>
      </c>
    </row>
    <row r="147" spans="1:261" x14ac:dyDescent="0.2">
      <c r="A147" s="38">
        <v>15836</v>
      </c>
      <c r="B147" s="38">
        <v>27549</v>
      </c>
      <c r="C147" s="38">
        <v>35</v>
      </c>
      <c r="D147" s="38">
        <v>2020</v>
      </c>
      <c r="E147" s="38">
        <v>5393</v>
      </c>
      <c r="F147" s="38">
        <v>0</v>
      </c>
      <c r="G147" s="38">
        <v>405.56299999999999</v>
      </c>
      <c r="H147" s="38">
        <v>397.88499999999999</v>
      </c>
      <c r="I147" s="38">
        <v>397.88499999999999</v>
      </c>
      <c r="J147" s="38">
        <v>405.56299999999999</v>
      </c>
      <c r="K147" s="38">
        <v>0</v>
      </c>
      <c r="L147" s="38">
        <v>6544</v>
      </c>
      <c r="M147" s="38">
        <v>0</v>
      </c>
      <c r="N147" s="38">
        <v>0</v>
      </c>
      <c r="P147" s="38">
        <v>324.64999999999998</v>
      </c>
      <c r="Q147" s="38">
        <v>0</v>
      </c>
      <c r="R147" s="38">
        <v>84152</v>
      </c>
      <c r="S147" s="38">
        <v>259.20699999999999</v>
      </c>
      <c r="U147" s="38">
        <v>54546</v>
      </c>
      <c r="V147" s="38">
        <v>20.74</v>
      </c>
      <c r="W147" s="38">
        <v>13572</v>
      </c>
      <c r="X147" s="38">
        <v>13572</v>
      </c>
      <c r="Z147" s="38">
        <v>0</v>
      </c>
      <c r="AA147" s="38">
        <v>1</v>
      </c>
      <c r="AB147" s="38">
        <v>1</v>
      </c>
      <c r="AC147" s="38">
        <v>0</v>
      </c>
      <c r="AD147" s="38" t="s">
        <v>303</v>
      </c>
      <c r="AE147" s="38">
        <v>0</v>
      </c>
      <c r="AH147" s="38">
        <v>0</v>
      </c>
      <c r="AI147" s="38">
        <v>0</v>
      </c>
      <c r="AJ147" s="38">
        <v>5105</v>
      </c>
      <c r="AK147" s="38">
        <v>1</v>
      </c>
      <c r="AL147" s="38" t="s">
        <v>308</v>
      </c>
      <c r="AM147" s="38">
        <v>0</v>
      </c>
      <c r="AN147" s="38">
        <v>0</v>
      </c>
      <c r="AO147" s="38">
        <v>0</v>
      </c>
      <c r="AP147" s="38">
        <v>0</v>
      </c>
      <c r="AQ147" s="38">
        <v>0</v>
      </c>
      <c r="AR147" s="38">
        <v>0</v>
      </c>
      <c r="AS147" s="38">
        <v>0</v>
      </c>
      <c r="AT147" s="38">
        <v>0</v>
      </c>
      <c r="AU147" s="38">
        <v>0</v>
      </c>
      <c r="AV147" s="38">
        <v>0</v>
      </c>
      <c r="AW147" s="38">
        <v>3397925</v>
      </c>
      <c r="AX147" s="38">
        <v>3318540</v>
      </c>
      <c r="AY147" s="38">
        <v>2364490</v>
      </c>
      <c r="AZ147" s="38">
        <v>84152</v>
      </c>
      <c r="BA147" s="38">
        <v>0</v>
      </c>
      <c r="BB147" s="38">
        <v>0</v>
      </c>
      <c r="BC147" s="38">
        <v>0</v>
      </c>
      <c r="BD147" s="38">
        <v>0</v>
      </c>
      <c r="BE147" s="38">
        <v>0</v>
      </c>
      <c r="BF147" s="38">
        <v>2803919</v>
      </c>
      <c r="BG147" s="38">
        <v>0</v>
      </c>
      <c r="BH147" s="38">
        <v>0</v>
      </c>
      <c r="BI147" s="38">
        <v>0</v>
      </c>
      <c r="BJ147" s="38">
        <v>12</v>
      </c>
      <c r="BK147" s="38">
        <v>0</v>
      </c>
      <c r="BL147" s="38">
        <v>0</v>
      </c>
      <c r="BM147" s="38">
        <v>0</v>
      </c>
      <c r="BN147" s="38">
        <v>0</v>
      </c>
      <c r="BO147" s="38">
        <v>0</v>
      </c>
      <c r="BP147" s="38">
        <v>0</v>
      </c>
      <c r="BQ147" s="38">
        <v>5393</v>
      </c>
      <c r="BR147" s="38">
        <v>1</v>
      </c>
      <c r="BS147" s="38">
        <v>0</v>
      </c>
      <c r="BT147" s="38">
        <v>0</v>
      </c>
      <c r="BU147" s="38">
        <v>0</v>
      </c>
      <c r="BV147" s="38">
        <v>0</v>
      </c>
      <c r="BW147" s="38">
        <v>0</v>
      </c>
      <c r="BX147" s="38">
        <v>0</v>
      </c>
      <c r="BY147" s="38">
        <v>0</v>
      </c>
      <c r="BZ147" s="38">
        <v>0</v>
      </c>
      <c r="CA147" s="38">
        <v>0</v>
      </c>
      <c r="CB147" s="38">
        <v>0</v>
      </c>
      <c r="CC147" s="38">
        <v>0</v>
      </c>
      <c r="CD147" s="38">
        <v>0</v>
      </c>
      <c r="CE147" s="38">
        <v>0</v>
      </c>
      <c r="CF147" s="38">
        <v>0</v>
      </c>
      <c r="CG147" s="38">
        <v>0</v>
      </c>
      <c r="CH147" s="38">
        <v>79385</v>
      </c>
      <c r="CI147" s="38">
        <v>0</v>
      </c>
      <c r="CJ147" s="38">
        <v>4</v>
      </c>
      <c r="CK147" s="38">
        <v>0</v>
      </c>
      <c r="CL147" s="38">
        <v>0</v>
      </c>
      <c r="CN147" s="38">
        <v>0</v>
      </c>
      <c r="CO147" s="38">
        <v>1</v>
      </c>
      <c r="CP147" s="38">
        <v>0</v>
      </c>
      <c r="CQ147" s="38">
        <v>0</v>
      </c>
      <c r="CR147" s="38">
        <v>325.017</v>
      </c>
      <c r="CS147" s="38">
        <v>0</v>
      </c>
      <c r="CT147" s="38">
        <v>0</v>
      </c>
      <c r="CU147" s="38">
        <v>0</v>
      </c>
      <c r="CV147" s="38">
        <v>0</v>
      </c>
      <c r="CW147" s="38">
        <v>0</v>
      </c>
      <c r="CX147" s="38">
        <v>0</v>
      </c>
      <c r="CY147" s="38">
        <v>0</v>
      </c>
      <c r="CZ147" s="38">
        <v>0</v>
      </c>
      <c r="DA147" s="38">
        <v>1</v>
      </c>
      <c r="DB147" s="38">
        <v>2603759</v>
      </c>
      <c r="DC147" s="38">
        <v>0</v>
      </c>
      <c r="DD147" s="38">
        <v>0</v>
      </c>
      <c r="DE147" s="38">
        <v>65872</v>
      </c>
      <c r="DF147" s="38">
        <v>65872</v>
      </c>
      <c r="DG147" s="38">
        <v>50.33</v>
      </c>
      <c r="DH147" s="38">
        <v>0</v>
      </c>
      <c r="DI147" s="38">
        <v>0</v>
      </c>
      <c r="DK147" s="38">
        <v>5393</v>
      </c>
      <c r="DL147" s="38">
        <v>0</v>
      </c>
      <c r="DM147" s="38">
        <v>197758</v>
      </c>
      <c r="DN147" s="38">
        <v>0</v>
      </c>
      <c r="DO147" s="38">
        <v>0</v>
      </c>
      <c r="DP147" s="38">
        <v>0</v>
      </c>
      <c r="DQ147" s="38">
        <v>0</v>
      </c>
      <c r="DR147" s="38">
        <v>0</v>
      </c>
      <c r="DS147" s="38">
        <v>0</v>
      </c>
      <c r="DT147" s="38">
        <v>0</v>
      </c>
      <c r="DU147" s="38">
        <v>0</v>
      </c>
      <c r="DV147" s="38">
        <v>0</v>
      </c>
      <c r="DW147" s="38">
        <v>0</v>
      </c>
      <c r="DX147" s="38">
        <v>0</v>
      </c>
      <c r="DY147" s="38">
        <v>0</v>
      </c>
      <c r="DZ147" s="38">
        <v>0</v>
      </c>
      <c r="EA147" s="38">
        <v>0</v>
      </c>
      <c r="EB147" s="38">
        <v>0</v>
      </c>
      <c r="EC147" s="38">
        <v>5.1580000000000004</v>
      </c>
      <c r="ED147" s="38">
        <v>37129</v>
      </c>
      <c r="EE147" s="38">
        <v>0</v>
      </c>
      <c r="EF147" s="38">
        <v>0</v>
      </c>
      <c r="EG147" s="38">
        <v>0</v>
      </c>
      <c r="EH147" s="38">
        <v>160629</v>
      </c>
      <c r="EI147" s="38">
        <v>0</v>
      </c>
      <c r="EJ147" s="38">
        <v>0</v>
      </c>
      <c r="EK147" s="38">
        <v>6.681</v>
      </c>
      <c r="EL147" s="38">
        <v>0</v>
      </c>
      <c r="EM147" s="38">
        <v>0.24099999999999999</v>
      </c>
      <c r="EN147" s="38">
        <v>0.75600000000000001</v>
      </c>
      <c r="EO147" s="38">
        <v>0</v>
      </c>
      <c r="EP147" s="38">
        <v>0</v>
      </c>
      <c r="EQ147" s="38">
        <v>7.6779999999999999</v>
      </c>
      <c r="ER147" s="38">
        <v>0</v>
      </c>
      <c r="ES147" s="38">
        <v>24.545999999999999</v>
      </c>
      <c r="ET147" s="38">
        <v>0</v>
      </c>
      <c r="EU147" s="38">
        <v>84152</v>
      </c>
      <c r="EV147" s="38">
        <v>0</v>
      </c>
      <c r="EW147" s="38">
        <v>0</v>
      </c>
      <c r="EX147" s="38">
        <v>0</v>
      </c>
      <c r="EZ147" s="38">
        <v>2796809</v>
      </c>
      <c r="FA147" s="38">
        <v>0</v>
      </c>
      <c r="FB147" s="38">
        <v>2880961</v>
      </c>
      <c r="FC147" s="38">
        <v>0.97325799999999996</v>
      </c>
      <c r="FD147" s="38">
        <v>0</v>
      </c>
      <c r="FE147" s="38">
        <v>424703</v>
      </c>
      <c r="FF147" s="38">
        <v>97028</v>
      </c>
      <c r="FG147" s="38">
        <v>6.0937999999999999E-2</v>
      </c>
      <c r="FH147" s="38">
        <v>5.5286000000000002E-2</v>
      </c>
      <c r="FI147" s="38">
        <v>0</v>
      </c>
      <c r="FJ147" s="38">
        <v>0</v>
      </c>
      <c r="FK147" s="38">
        <v>549.29600000000005</v>
      </c>
      <c r="FL147" s="38">
        <v>3482077</v>
      </c>
      <c r="FM147" s="38">
        <v>0</v>
      </c>
      <c r="FN147" s="38">
        <v>0</v>
      </c>
      <c r="FO147" s="38">
        <v>0</v>
      </c>
      <c r="FP147" s="38">
        <v>0</v>
      </c>
      <c r="FQ147" s="38">
        <v>0</v>
      </c>
      <c r="FR147" s="38">
        <v>0</v>
      </c>
      <c r="FS147" s="38">
        <v>0</v>
      </c>
      <c r="FT147" s="38">
        <v>0</v>
      </c>
      <c r="FU147" s="38">
        <v>0</v>
      </c>
      <c r="FV147" s="38">
        <v>0</v>
      </c>
      <c r="FW147" s="38">
        <v>0</v>
      </c>
      <c r="FX147" s="38">
        <v>0</v>
      </c>
      <c r="FY147" s="38">
        <v>0</v>
      </c>
      <c r="FZ147" s="38">
        <v>0</v>
      </c>
      <c r="GA147" s="38">
        <v>0</v>
      </c>
      <c r="GB147" s="38">
        <v>0</v>
      </c>
      <c r="GC147" s="38">
        <v>0</v>
      </c>
      <c r="GD147" s="38">
        <v>0</v>
      </c>
      <c r="GF147" s="38">
        <v>0</v>
      </c>
      <c r="GG147" s="38">
        <v>0</v>
      </c>
      <c r="GH147" s="38">
        <v>0</v>
      </c>
      <c r="GI147" s="38">
        <v>0</v>
      </c>
      <c r="GJ147" s="38">
        <v>0</v>
      </c>
      <c r="GK147" s="38">
        <v>4971</v>
      </c>
      <c r="GL147" s="38">
        <v>0</v>
      </c>
      <c r="GM147" s="38">
        <v>0</v>
      </c>
      <c r="GN147" s="38">
        <v>0</v>
      </c>
      <c r="GO147" s="38">
        <v>0</v>
      </c>
      <c r="GP147" s="38">
        <v>3402692</v>
      </c>
      <c r="GQ147" s="38">
        <v>3402692</v>
      </c>
      <c r="GR147" s="38">
        <v>0</v>
      </c>
      <c r="GS147" s="38">
        <v>0</v>
      </c>
      <c r="GT147" s="38">
        <v>0</v>
      </c>
      <c r="HB147" s="38">
        <v>261892303</v>
      </c>
      <c r="HC147" s="38">
        <v>5.0736000000000003E-2</v>
      </c>
      <c r="HD147" s="38">
        <v>79385</v>
      </c>
      <c r="HE147" s="38">
        <v>0</v>
      </c>
      <c r="HF147" s="38">
        <v>0</v>
      </c>
      <c r="HG147" s="38">
        <v>0</v>
      </c>
      <c r="HH147" s="38">
        <v>0</v>
      </c>
      <c r="HI147" s="38">
        <v>0</v>
      </c>
      <c r="HJ147" s="38">
        <v>0</v>
      </c>
      <c r="HK147" s="38">
        <v>0</v>
      </c>
      <c r="HL147" s="38">
        <v>0</v>
      </c>
      <c r="HM147" s="38">
        <v>0</v>
      </c>
      <c r="HN147" s="38">
        <v>0</v>
      </c>
      <c r="HO147" s="38">
        <v>0</v>
      </c>
      <c r="HP147" s="38">
        <v>0</v>
      </c>
      <c r="HQ147" s="38">
        <v>0</v>
      </c>
      <c r="HR147" s="38">
        <v>0</v>
      </c>
      <c r="HS147" s="38">
        <v>0</v>
      </c>
      <c r="HT147" s="38">
        <v>0</v>
      </c>
      <c r="HU147" s="38">
        <v>0</v>
      </c>
      <c r="HV147" s="38">
        <v>0</v>
      </c>
      <c r="HW147" s="38">
        <v>0</v>
      </c>
      <c r="HX147" s="38">
        <v>0</v>
      </c>
      <c r="HY147" s="38">
        <v>0</v>
      </c>
      <c r="HZ147" s="38">
        <v>0</v>
      </c>
      <c r="IA147" s="38">
        <v>0</v>
      </c>
      <c r="IB147" s="38">
        <v>0</v>
      </c>
      <c r="IC147" s="38">
        <v>0</v>
      </c>
      <c r="ID147" s="38">
        <v>0</v>
      </c>
      <c r="IE147" s="38">
        <v>0</v>
      </c>
      <c r="IF147" s="38">
        <v>0</v>
      </c>
      <c r="IG147" s="38">
        <v>0</v>
      </c>
      <c r="IH147" s="38">
        <v>31</v>
      </c>
      <c r="II147" s="38">
        <v>0</v>
      </c>
      <c r="IJ147" s="38">
        <v>0</v>
      </c>
      <c r="IK147" s="38">
        <v>0</v>
      </c>
      <c r="IL147" s="38">
        <v>0</v>
      </c>
      <c r="IM147" s="38">
        <v>0</v>
      </c>
      <c r="IN147" s="38">
        <v>0</v>
      </c>
      <c r="IO147" s="38">
        <v>0</v>
      </c>
      <c r="IP147" s="38">
        <v>0</v>
      </c>
      <c r="IQ147" s="38">
        <v>0</v>
      </c>
      <c r="IR147" s="38">
        <v>0</v>
      </c>
      <c r="IS147" s="38">
        <v>0</v>
      </c>
      <c r="IT147" s="38">
        <v>0</v>
      </c>
      <c r="IU147" s="38">
        <v>0</v>
      </c>
      <c r="IV147" s="38">
        <v>0</v>
      </c>
      <c r="IW147" s="38">
        <v>0</v>
      </c>
      <c r="IX147" s="38">
        <v>0</v>
      </c>
      <c r="IY147" s="38">
        <v>0</v>
      </c>
      <c r="IZ147" s="38">
        <v>0</v>
      </c>
      <c r="JA147" s="38">
        <v>0</v>
      </c>
    </row>
    <row r="148" spans="1:261" x14ac:dyDescent="0.2">
      <c r="A148" s="38">
        <v>57836</v>
      </c>
      <c r="B148" s="38">
        <v>27549</v>
      </c>
      <c r="C148" s="38">
        <v>35</v>
      </c>
      <c r="D148" s="38">
        <v>2020</v>
      </c>
      <c r="E148" s="38">
        <v>5393</v>
      </c>
      <c r="F148" s="38">
        <v>0</v>
      </c>
      <c r="G148" s="38">
        <v>298.02800000000002</v>
      </c>
      <c r="H148" s="38">
        <v>291.40800000000002</v>
      </c>
      <c r="I148" s="38">
        <v>291.40800000000002</v>
      </c>
      <c r="J148" s="38">
        <v>298.02800000000002</v>
      </c>
      <c r="K148" s="38">
        <v>0</v>
      </c>
      <c r="L148" s="38">
        <v>6544</v>
      </c>
      <c r="M148" s="38">
        <v>0</v>
      </c>
      <c r="N148" s="38">
        <v>0</v>
      </c>
      <c r="P148" s="38">
        <v>298.70800000000003</v>
      </c>
      <c r="Q148" s="38">
        <v>0</v>
      </c>
      <c r="R148" s="38">
        <v>77427</v>
      </c>
      <c r="S148" s="38">
        <v>259.20699999999999</v>
      </c>
      <c r="U148" s="38">
        <v>50190</v>
      </c>
      <c r="V148" s="38">
        <v>0</v>
      </c>
      <c r="W148" s="38">
        <v>0</v>
      </c>
      <c r="X148" s="38">
        <v>0</v>
      </c>
      <c r="Z148" s="38">
        <v>0</v>
      </c>
      <c r="AA148" s="38">
        <v>1</v>
      </c>
      <c r="AB148" s="38">
        <v>1</v>
      </c>
      <c r="AC148" s="38">
        <v>0</v>
      </c>
      <c r="AD148" s="38" t="s">
        <v>303</v>
      </c>
      <c r="AE148" s="38">
        <v>0</v>
      </c>
      <c r="AH148" s="38">
        <v>0</v>
      </c>
      <c r="AI148" s="38">
        <v>0</v>
      </c>
      <c r="AJ148" s="38">
        <v>5105</v>
      </c>
      <c r="AK148" s="38">
        <v>1</v>
      </c>
      <c r="AL148" s="38" t="s">
        <v>25</v>
      </c>
      <c r="AM148" s="38">
        <v>0</v>
      </c>
      <c r="AN148" s="38">
        <v>0</v>
      </c>
      <c r="AO148" s="38">
        <v>0</v>
      </c>
      <c r="AP148" s="38">
        <v>0</v>
      </c>
      <c r="AQ148" s="38">
        <v>0</v>
      </c>
      <c r="AR148" s="38">
        <v>0</v>
      </c>
      <c r="AS148" s="38">
        <v>0</v>
      </c>
      <c r="AT148" s="38">
        <v>0</v>
      </c>
      <c r="AU148" s="38">
        <v>0</v>
      </c>
      <c r="AV148" s="38">
        <v>0</v>
      </c>
      <c r="AW148" s="38">
        <v>2847125</v>
      </c>
      <c r="AX148" s="38">
        <v>2781018</v>
      </c>
      <c r="AY148" s="38">
        <v>2028256</v>
      </c>
      <c r="AZ148" s="38">
        <v>77427</v>
      </c>
      <c r="BA148" s="38">
        <v>13.333</v>
      </c>
      <c r="BB148" s="38">
        <v>11701</v>
      </c>
      <c r="BC148" s="38">
        <v>11701</v>
      </c>
      <c r="BD148" s="38">
        <v>14.901</v>
      </c>
      <c r="BE148" s="38">
        <v>0</v>
      </c>
      <c r="BF148" s="38">
        <v>2355443</v>
      </c>
      <c r="BG148" s="38">
        <v>0</v>
      </c>
      <c r="BH148" s="38">
        <v>0</v>
      </c>
      <c r="BI148" s="38">
        <v>0</v>
      </c>
      <c r="BJ148" s="38">
        <v>12</v>
      </c>
      <c r="BK148" s="38">
        <v>0</v>
      </c>
      <c r="BL148" s="38">
        <v>0</v>
      </c>
      <c r="BM148" s="38">
        <v>0</v>
      </c>
      <c r="BN148" s="38">
        <v>0</v>
      </c>
      <c r="BO148" s="38">
        <v>0</v>
      </c>
      <c r="BP148" s="38">
        <v>0</v>
      </c>
      <c r="BQ148" s="38">
        <v>5393</v>
      </c>
      <c r="BR148" s="38">
        <v>1</v>
      </c>
      <c r="BS148" s="38">
        <v>0</v>
      </c>
      <c r="BT148" s="38">
        <v>0</v>
      </c>
      <c r="BU148" s="38">
        <v>0</v>
      </c>
      <c r="BV148" s="38">
        <v>0</v>
      </c>
      <c r="BW148" s="38">
        <v>0</v>
      </c>
      <c r="BX148" s="38">
        <v>0</v>
      </c>
      <c r="BY148" s="38">
        <v>0</v>
      </c>
      <c r="BZ148" s="38">
        <v>0</v>
      </c>
      <c r="CA148" s="38">
        <v>0</v>
      </c>
      <c r="CB148" s="38">
        <v>0</v>
      </c>
      <c r="CC148" s="38">
        <v>0</v>
      </c>
      <c r="CD148" s="38">
        <v>0</v>
      </c>
      <c r="CE148" s="38">
        <v>0</v>
      </c>
      <c r="CF148" s="38">
        <v>0</v>
      </c>
      <c r="CG148" s="38">
        <v>0</v>
      </c>
      <c r="CH148" s="38">
        <v>66107</v>
      </c>
      <c r="CI148" s="38">
        <v>0</v>
      </c>
      <c r="CJ148" s="38">
        <v>4</v>
      </c>
      <c r="CK148" s="38">
        <v>0</v>
      </c>
      <c r="CL148" s="38">
        <v>0</v>
      </c>
      <c r="CN148" s="38">
        <v>0</v>
      </c>
      <c r="CO148" s="38">
        <v>1</v>
      </c>
      <c r="CP148" s="38">
        <v>0</v>
      </c>
      <c r="CQ148" s="38">
        <v>4.4169999999999998</v>
      </c>
      <c r="CR148" s="38">
        <v>297.43900000000002</v>
      </c>
      <c r="CS148" s="38">
        <v>0</v>
      </c>
      <c r="CT148" s="38">
        <v>0</v>
      </c>
      <c r="CU148" s="38">
        <v>0</v>
      </c>
      <c r="CV148" s="38">
        <v>0</v>
      </c>
      <c r="CW148" s="38">
        <v>0</v>
      </c>
      <c r="CX148" s="38">
        <v>0</v>
      </c>
      <c r="CY148" s="38">
        <v>0</v>
      </c>
      <c r="CZ148" s="38">
        <v>0</v>
      </c>
      <c r="DA148" s="38">
        <v>1</v>
      </c>
      <c r="DB148" s="38">
        <v>1906974</v>
      </c>
      <c r="DC148" s="38">
        <v>0</v>
      </c>
      <c r="DD148" s="38">
        <v>0</v>
      </c>
      <c r="DE148" s="38">
        <v>313680</v>
      </c>
      <c r="DF148" s="38">
        <v>313680</v>
      </c>
      <c r="DG148" s="38">
        <v>239.67</v>
      </c>
      <c r="DH148" s="38">
        <v>0</v>
      </c>
      <c r="DI148" s="38">
        <v>0</v>
      </c>
      <c r="DK148" s="38">
        <v>5393</v>
      </c>
      <c r="DL148" s="38">
        <v>0</v>
      </c>
      <c r="DM148" s="38">
        <v>187807</v>
      </c>
      <c r="DN148" s="38">
        <v>0</v>
      </c>
      <c r="DO148" s="38">
        <v>0</v>
      </c>
      <c r="DP148" s="38">
        <v>0</v>
      </c>
      <c r="DQ148" s="38">
        <v>0</v>
      </c>
      <c r="DR148" s="38">
        <v>0</v>
      </c>
      <c r="DS148" s="38">
        <v>0</v>
      </c>
      <c r="DT148" s="38">
        <v>0</v>
      </c>
      <c r="DU148" s="38">
        <v>0</v>
      </c>
      <c r="DV148" s="38">
        <v>0</v>
      </c>
      <c r="DW148" s="38">
        <v>0</v>
      </c>
      <c r="DX148" s="38">
        <v>0</v>
      </c>
      <c r="DY148" s="38">
        <v>0</v>
      </c>
      <c r="DZ148" s="38">
        <v>0</v>
      </c>
      <c r="EA148" s="38">
        <v>0</v>
      </c>
      <c r="EB148" s="38">
        <v>0</v>
      </c>
      <c r="EC148" s="38">
        <v>7.6719999999999997</v>
      </c>
      <c r="ED148" s="38">
        <v>55226</v>
      </c>
      <c r="EE148" s="38">
        <v>0</v>
      </c>
      <c r="EF148" s="38">
        <v>0</v>
      </c>
      <c r="EG148" s="38">
        <v>0</v>
      </c>
      <c r="EH148" s="38">
        <v>132581</v>
      </c>
      <c r="EI148" s="38">
        <v>0</v>
      </c>
      <c r="EJ148" s="38">
        <v>0</v>
      </c>
      <c r="EK148" s="38">
        <v>5.97</v>
      </c>
      <c r="EL148" s="38">
        <v>0</v>
      </c>
      <c r="EM148" s="38">
        <v>0.45</v>
      </c>
      <c r="EN148" s="38">
        <v>0.2</v>
      </c>
      <c r="EO148" s="38">
        <v>0</v>
      </c>
      <c r="EP148" s="38">
        <v>0</v>
      </c>
      <c r="EQ148" s="38">
        <v>6.62</v>
      </c>
      <c r="ER148" s="38">
        <v>0</v>
      </c>
      <c r="ES148" s="38">
        <v>20.260000000000002</v>
      </c>
      <c r="ET148" s="38">
        <v>7771</v>
      </c>
      <c r="EU148" s="38">
        <v>77427</v>
      </c>
      <c r="EV148" s="38">
        <v>0</v>
      </c>
      <c r="EW148" s="38">
        <v>0</v>
      </c>
      <c r="EX148" s="38">
        <v>0</v>
      </c>
      <c r="EZ148" s="38">
        <v>2342735</v>
      </c>
      <c r="FA148" s="38">
        <v>0</v>
      </c>
      <c r="FB148" s="38">
        <v>2420162</v>
      </c>
      <c r="FC148" s="38">
        <v>0.97325799999999996</v>
      </c>
      <c r="FD148" s="38">
        <v>0</v>
      </c>
      <c r="FE148" s="38">
        <v>356774</v>
      </c>
      <c r="FF148" s="38">
        <v>81509</v>
      </c>
      <c r="FG148" s="38">
        <v>6.0937999999999999E-2</v>
      </c>
      <c r="FH148" s="38">
        <v>5.5286000000000002E-2</v>
      </c>
      <c r="FI148" s="38">
        <v>0</v>
      </c>
      <c r="FJ148" s="38">
        <v>0</v>
      </c>
      <c r="FK148" s="38">
        <v>461.43900000000002</v>
      </c>
      <c r="FL148" s="38">
        <v>2924552</v>
      </c>
      <c r="FM148" s="38">
        <v>0</v>
      </c>
      <c r="FN148" s="38">
        <v>0</v>
      </c>
      <c r="FO148" s="38">
        <v>0</v>
      </c>
      <c r="FP148" s="38">
        <v>0</v>
      </c>
      <c r="FQ148" s="38">
        <v>0</v>
      </c>
      <c r="FR148" s="38">
        <v>0</v>
      </c>
      <c r="FS148" s="38">
        <v>0</v>
      </c>
      <c r="FT148" s="38">
        <v>0</v>
      </c>
      <c r="FU148" s="38">
        <v>0</v>
      </c>
      <c r="FV148" s="38">
        <v>0</v>
      </c>
      <c r="FW148" s="38">
        <v>0</v>
      </c>
      <c r="FX148" s="38">
        <v>0</v>
      </c>
      <c r="FY148" s="38">
        <v>0</v>
      </c>
      <c r="FZ148" s="38">
        <v>0</v>
      </c>
      <c r="GA148" s="38">
        <v>0</v>
      </c>
      <c r="GB148" s="38">
        <v>0</v>
      </c>
      <c r="GC148" s="38">
        <v>0</v>
      </c>
      <c r="GD148" s="38">
        <v>0</v>
      </c>
      <c r="GF148" s="38">
        <v>0</v>
      </c>
      <c r="GG148" s="38">
        <v>0</v>
      </c>
      <c r="GH148" s="38">
        <v>0</v>
      </c>
      <c r="GI148" s="38">
        <v>0</v>
      </c>
      <c r="GJ148" s="38">
        <v>0</v>
      </c>
      <c r="GK148" s="38">
        <v>5091</v>
      </c>
      <c r="GL148" s="38">
        <v>7894</v>
      </c>
      <c r="GM148" s="38">
        <v>0</v>
      </c>
      <c r="GN148" s="38">
        <v>0</v>
      </c>
      <c r="GO148" s="38">
        <v>0</v>
      </c>
      <c r="GP148" s="38">
        <v>2858445</v>
      </c>
      <c r="GQ148" s="38">
        <v>2858445</v>
      </c>
      <c r="GR148" s="38">
        <v>0</v>
      </c>
      <c r="GS148" s="38">
        <v>0</v>
      </c>
      <c r="GT148" s="38">
        <v>0</v>
      </c>
      <c r="HB148" s="38">
        <v>261892303</v>
      </c>
      <c r="HC148" s="38">
        <v>5.0736000000000003E-2</v>
      </c>
      <c r="HD148" s="38">
        <v>58336</v>
      </c>
      <c r="HE148" s="38">
        <v>0</v>
      </c>
      <c r="HF148" s="38">
        <v>0</v>
      </c>
      <c r="HG148" s="38">
        <v>0</v>
      </c>
      <c r="HH148" s="38">
        <v>0</v>
      </c>
      <c r="HI148" s="38">
        <v>0</v>
      </c>
      <c r="HJ148" s="38">
        <v>0</v>
      </c>
      <c r="HK148" s="38">
        <v>0</v>
      </c>
      <c r="HL148" s="38">
        <v>0</v>
      </c>
      <c r="HM148" s="38">
        <v>0</v>
      </c>
      <c r="HN148" s="38">
        <v>0</v>
      </c>
      <c r="HO148" s="38">
        <v>0</v>
      </c>
      <c r="HP148" s="38">
        <v>0</v>
      </c>
      <c r="HQ148" s="38">
        <v>0</v>
      </c>
      <c r="HR148" s="38">
        <v>0</v>
      </c>
      <c r="HS148" s="38">
        <v>0</v>
      </c>
      <c r="HT148" s="38">
        <v>0</v>
      </c>
      <c r="HU148" s="38">
        <v>0</v>
      </c>
      <c r="HV148" s="38">
        <v>0</v>
      </c>
      <c r="HW148" s="38">
        <v>0</v>
      </c>
      <c r="HX148" s="38">
        <v>0</v>
      </c>
      <c r="HY148" s="38">
        <v>0</v>
      </c>
      <c r="HZ148" s="38">
        <v>0</v>
      </c>
      <c r="IA148" s="38">
        <v>0</v>
      </c>
      <c r="IB148" s="38">
        <v>0</v>
      </c>
      <c r="IC148" s="38">
        <v>0</v>
      </c>
      <c r="ID148" s="38">
        <v>0</v>
      </c>
      <c r="IE148" s="38">
        <v>0</v>
      </c>
      <c r="IF148" s="38">
        <v>0</v>
      </c>
      <c r="IG148" s="38">
        <v>0</v>
      </c>
      <c r="IH148" s="38">
        <v>112</v>
      </c>
      <c r="II148" s="38">
        <v>0</v>
      </c>
      <c r="IJ148" s="38">
        <v>0</v>
      </c>
      <c r="IK148" s="38">
        <v>0</v>
      </c>
      <c r="IL148" s="38">
        <v>0</v>
      </c>
      <c r="IM148" s="38">
        <v>0</v>
      </c>
      <c r="IN148" s="38">
        <v>0</v>
      </c>
      <c r="IO148" s="38">
        <v>0</v>
      </c>
      <c r="IP148" s="38">
        <v>0</v>
      </c>
      <c r="IQ148" s="38">
        <v>0</v>
      </c>
      <c r="IR148" s="38">
        <v>0</v>
      </c>
      <c r="IS148" s="38">
        <v>0</v>
      </c>
      <c r="IT148" s="38">
        <v>0</v>
      </c>
      <c r="IU148" s="38">
        <v>0</v>
      </c>
      <c r="IV148" s="38">
        <v>0</v>
      </c>
      <c r="IW148" s="38">
        <v>0</v>
      </c>
      <c r="IX148" s="38">
        <v>0</v>
      </c>
      <c r="IY148" s="38">
        <v>0</v>
      </c>
      <c r="IZ148" s="38">
        <v>0</v>
      </c>
      <c r="JA148" s="38">
        <v>0</v>
      </c>
    </row>
    <row r="149" spans="1:261" x14ac:dyDescent="0.2">
      <c r="A149" s="38">
        <v>101837</v>
      </c>
      <c r="B149" s="38">
        <v>27549</v>
      </c>
      <c r="C149" s="38">
        <v>35</v>
      </c>
      <c r="D149" s="38">
        <v>2020</v>
      </c>
      <c r="E149" s="38">
        <v>5393</v>
      </c>
      <c r="F149" s="38">
        <v>0</v>
      </c>
      <c r="G149" s="38">
        <v>307.29500000000002</v>
      </c>
      <c r="H149" s="38">
        <v>239.69</v>
      </c>
      <c r="I149" s="38">
        <v>239.69</v>
      </c>
      <c r="J149" s="38">
        <v>307.29500000000002</v>
      </c>
      <c r="K149" s="38">
        <v>0</v>
      </c>
      <c r="L149" s="38">
        <v>6544</v>
      </c>
      <c r="M149" s="38">
        <v>0</v>
      </c>
      <c r="N149" s="38">
        <v>0</v>
      </c>
      <c r="P149" s="38">
        <v>310.22300000000001</v>
      </c>
      <c r="Q149" s="38">
        <v>0</v>
      </c>
      <c r="R149" s="38">
        <v>80412</v>
      </c>
      <c r="S149" s="38">
        <v>259.20699999999999</v>
      </c>
      <c r="U149" s="38">
        <v>52122</v>
      </c>
      <c r="V149" s="38">
        <v>12.182</v>
      </c>
      <c r="W149" s="38">
        <v>7972</v>
      </c>
      <c r="X149" s="38">
        <v>7972</v>
      </c>
      <c r="Z149" s="38">
        <v>0</v>
      </c>
      <c r="AA149" s="38">
        <v>1</v>
      </c>
      <c r="AB149" s="38">
        <v>1</v>
      </c>
      <c r="AC149" s="38">
        <v>0</v>
      </c>
      <c r="AD149" s="38" t="s">
        <v>303</v>
      </c>
      <c r="AE149" s="38">
        <v>0</v>
      </c>
      <c r="AH149" s="38">
        <v>0</v>
      </c>
      <c r="AI149" s="38">
        <v>0</v>
      </c>
      <c r="AJ149" s="38">
        <v>5105</v>
      </c>
      <c r="AK149" s="38">
        <v>1</v>
      </c>
      <c r="AL149" s="38" t="s">
        <v>13</v>
      </c>
      <c r="AM149" s="38">
        <v>0</v>
      </c>
      <c r="AN149" s="38">
        <v>0</v>
      </c>
      <c r="AO149" s="38">
        <v>0</v>
      </c>
      <c r="AP149" s="38">
        <v>0</v>
      </c>
      <c r="AQ149" s="38">
        <v>0</v>
      </c>
      <c r="AR149" s="38">
        <v>0</v>
      </c>
      <c r="AS149" s="38">
        <v>0</v>
      </c>
      <c r="AT149" s="38">
        <v>0</v>
      </c>
      <c r="AU149" s="38">
        <v>0</v>
      </c>
      <c r="AV149" s="38">
        <v>0</v>
      </c>
      <c r="AW149" s="38">
        <v>3007276</v>
      </c>
      <c r="AX149" s="38">
        <v>2905663</v>
      </c>
      <c r="AY149" s="38">
        <v>2046407</v>
      </c>
      <c r="AZ149" s="38">
        <v>120333</v>
      </c>
      <c r="BA149" s="38">
        <v>3.0830000000000002</v>
      </c>
      <c r="BB149" s="38">
        <v>0</v>
      </c>
      <c r="BC149" s="38">
        <v>0</v>
      </c>
      <c r="BD149" s="38">
        <v>0</v>
      </c>
      <c r="BE149" s="38">
        <v>0</v>
      </c>
      <c r="BF149" s="38">
        <v>2439086</v>
      </c>
      <c r="BG149" s="38">
        <v>0</v>
      </c>
      <c r="BH149" s="38">
        <v>145.16800000000001</v>
      </c>
      <c r="BI149" s="38">
        <v>39921</v>
      </c>
      <c r="BJ149" s="38">
        <v>12</v>
      </c>
      <c r="BK149" s="38">
        <v>0</v>
      </c>
      <c r="BL149" s="38">
        <v>0</v>
      </c>
      <c r="BM149" s="38">
        <v>0</v>
      </c>
      <c r="BN149" s="38">
        <v>0</v>
      </c>
      <c r="BO149" s="38">
        <v>0</v>
      </c>
      <c r="BP149" s="38">
        <v>0</v>
      </c>
      <c r="BQ149" s="38">
        <v>5393</v>
      </c>
      <c r="BR149" s="38">
        <v>1</v>
      </c>
      <c r="BS149" s="38">
        <v>0</v>
      </c>
      <c r="BT149" s="38">
        <v>0</v>
      </c>
      <c r="BU149" s="38">
        <v>0</v>
      </c>
      <c r="BV149" s="38">
        <v>0</v>
      </c>
      <c r="BW149" s="38">
        <v>0</v>
      </c>
      <c r="BX149" s="38">
        <v>0</v>
      </c>
      <c r="BY149" s="38">
        <v>0</v>
      </c>
      <c r="BZ149" s="38">
        <v>0</v>
      </c>
      <c r="CA149" s="38">
        <v>0</v>
      </c>
      <c r="CB149" s="38">
        <v>0</v>
      </c>
      <c r="CC149" s="38">
        <v>0</v>
      </c>
      <c r="CD149" s="38">
        <v>0</v>
      </c>
      <c r="CE149" s="38">
        <v>0</v>
      </c>
      <c r="CF149" s="38">
        <v>0</v>
      </c>
      <c r="CG149" s="38">
        <v>0</v>
      </c>
      <c r="CH149" s="38">
        <v>61692</v>
      </c>
      <c r="CI149" s="38">
        <v>0</v>
      </c>
      <c r="CJ149" s="38">
        <v>4</v>
      </c>
      <c r="CK149" s="38">
        <v>0</v>
      </c>
      <c r="CL149" s="38">
        <v>0</v>
      </c>
      <c r="CN149" s="38">
        <v>0</v>
      </c>
      <c r="CO149" s="38">
        <v>1</v>
      </c>
      <c r="CP149" s="38">
        <v>0</v>
      </c>
      <c r="CQ149" s="38">
        <v>0</v>
      </c>
      <c r="CR149" s="38">
        <v>310.14699999999999</v>
      </c>
      <c r="CS149" s="38">
        <v>0</v>
      </c>
      <c r="CT149" s="38">
        <v>0</v>
      </c>
      <c r="CU149" s="38">
        <v>0</v>
      </c>
      <c r="CV149" s="38">
        <v>0</v>
      </c>
      <c r="CW149" s="38">
        <v>0</v>
      </c>
      <c r="CX149" s="38">
        <v>0</v>
      </c>
      <c r="CY149" s="38">
        <v>0</v>
      </c>
      <c r="CZ149" s="38">
        <v>0</v>
      </c>
      <c r="DA149" s="38">
        <v>1</v>
      </c>
      <c r="DB149" s="38">
        <v>1568531</v>
      </c>
      <c r="DC149" s="38">
        <v>0</v>
      </c>
      <c r="DD149" s="38">
        <v>0</v>
      </c>
      <c r="DE149" s="38">
        <v>196974</v>
      </c>
      <c r="DF149" s="38">
        <v>196974</v>
      </c>
      <c r="DG149" s="38">
        <v>150.5</v>
      </c>
      <c r="DH149" s="38">
        <v>0</v>
      </c>
      <c r="DI149" s="38">
        <v>0</v>
      </c>
      <c r="DK149" s="38">
        <v>5393</v>
      </c>
      <c r="DL149" s="38">
        <v>0</v>
      </c>
      <c r="DM149" s="38">
        <v>137470</v>
      </c>
      <c r="DN149" s="38">
        <v>0</v>
      </c>
      <c r="DO149" s="38">
        <v>0</v>
      </c>
      <c r="DP149" s="38">
        <v>0</v>
      </c>
      <c r="DQ149" s="38">
        <v>0</v>
      </c>
      <c r="DR149" s="38">
        <v>0</v>
      </c>
      <c r="DS149" s="38">
        <v>0</v>
      </c>
      <c r="DT149" s="38">
        <v>0</v>
      </c>
      <c r="DU149" s="38">
        <v>0</v>
      </c>
      <c r="DV149" s="38">
        <v>0</v>
      </c>
      <c r="DW149" s="38">
        <v>0</v>
      </c>
      <c r="DX149" s="38">
        <v>0</v>
      </c>
      <c r="DY149" s="38">
        <v>0</v>
      </c>
      <c r="DZ149" s="38">
        <v>0</v>
      </c>
      <c r="EA149" s="38">
        <v>0</v>
      </c>
      <c r="EB149" s="38">
        <v>0</v>
      </c>
      <c r="EC149" s="38">
        <v>18.02</v>
      </c>
      <c r="ED149" s="38">
        <v>129715</v>
      </c>
      <c r="EE149" s="38">
        <v>0</v>
      </c>
      <c r="EF149" s="38">
        <v>0</v>
      </c>
      <c r="EG149" s="38">
        <v>0</v>
      </c>
      <c r="EH149" s="38">
        <v>7755</v>
      </c>
      <c r="EI149" s="38">
        <v>0</v>
      </c>
      <c r="EJ149" s="38">
        <v>0</v>
      </c>
      <c r="EK149" s="38">
        <v>0</v>
      </c>
      <c r="EL149" s="38">
        <v>0</v>
      </c>
      <c r="EM149" s="38">
        <v>0</v>
      </c>
      <c r="EN149" s="38">
        <v>0.23699999999999999</v>
      </c>
      <c r="EO149" s="38">
        <v>0</v>
      </c>
      <c r="EP149" s="38">
        <v>0</v>
      </c>
      <c r="EQ149" s="38">
        <v>0.23699999999999999</v>
      </c>
      <c r="ER149" s="38">
        <v>0</v>
      </c>
      <c r="ES149" s="38">
        <v>1.1850000000000001</v>
      </c>
      <c r="ET149" s="38">
        <v>1542</v>
      </c>
      <c r="EU149" s="38">
        <v>120333</v>
      </c>
      <c r="EV149" s="38">
        <v>0</v>
      </c>
      <c r="EW149" s="38">
        <v>0</v>
      </c>
      <c r="EX149" s="38">
        <v>0</v>
      </c>
      <c r="EZ149" s="38">
        <v>2451817</v>
      </c>
      <c r="FA149" s="38">
        <v>0</v>
      </c>
      <c r="FB149" s="38">
        <v>2572150</v>
      </c>
      <c r="FC149" s="38">
        <v>0.97325799999999996</v>
      </c>
      <c r="FD149" s="38">
        <v>0</v>
      </c>
      <c r="FE149" s="38">
        <v>369443</v>
      </c>
      <c r="FF149" s="38">
        <v>84403</v>
      </c>
      <c r="FG149" s="38">
        <v>6.0937999999999999E-2</v>
      </c>
      <c r="FH149" s="38">
        <v>5.5286000000000002E-2</v>
      </c>
      <c r="FI149" s="38">
        <v>0</v>
      </c>
      <c r="FJ149" s="38">
        <v>0</v>
      </c>
      <c r="FK149" s="38">
        <v>477.82400000000001</v>
      </c>
      <c r="FL149" s="38">
        <v>3087688</v>
      </c>
      <c r="FM149" s="38">
        <v>0</v>
      </c>
      <c r="FN149" s="38">
        <v>0</v>
      </c>
      <c r="FO149" s="38">
        <v>26126</v>
      </c>
      <c r="FP149" s="38">
        <v>0</v>
      </c>
      <c r="FQ149" s="38">
        <v>26126</v>
      </c>
      <c r="FR149" s="38">
        <v>26126</v>
      </c>
      <c r="FS149" s="38">
        <v>0</v>
      </c>
      <c r="FT149" s="38">
        <v>0</v>
      </c>
      <c r="FU149" s="38">
        <v>0</v>
      </c>
      <c r="FV149" s="38">
        <v>0</v>
      </c>
      <c r="FW149" s="38">
        <v>0</v>
      </c>
      <c r="FX149" s="38">
        <v>0</v>
      </c>
      <c r="FY149" s="38">
        <v>0</v>
      </c>
      <c r="FZ149" s="38">
        <v>0</v>
      </c>
      <c r="GA149" s="38">
        <v>0</v>
      </c>
      <c r="GB149" s="38">
        <v>595156</v>
      </c>
      <c r="GC149" s="38">
        <v>595156</v>
      </c>
      <c r="GD149" s="38">
        <v>67.367999999999995</v>
      </c>
      <c r="GF149" s="38">
        <v>0</v>
      </c>
      <c r="GG149" s="38">
        <v>0</v>
      </c>
      <c r="GH149" s="38">
        <v>0</v>
      </c>
      <c r="GI149" s="38">
        <v>0</v>
      </c>
      <c r="GJ149" s="38">
        <v>0</v>
      </c>
      <c r="GK149" s="38">
        <v>5238</v>
      </c>
      <c r="GL149" s="38">
        <v>9088</v>
      </c>
      <c r="GM149" s="38">
        <v>0</v>
      </c>
      <c r="GN149" s="38">
        <v>31476</v>
      </c>
      <c r="GO149" s="38">
        <v>0</v>
      </c>
      <c r="GP149" s="38">
        <v>3025996</v>
      </c>
      <c r="GQ149" s="38">
        <v>3025996</v>
      </c>
      <c r="GR149" s="38">
        <v>0</v>
      </c>
      <c r="GS149" s="38">
        <v>0</v>
      </c>
      <c r="GT149" s="38">
        <v>0</v>
      </c>
      <c r="HB149" s="38">
        <v>261892303</v>
      </c>
      <c r="HC149" s="38">
        <v>5.0736000000000003E-2</v>
      </c>
      <c r="HD149" s="38">
        <v>60150</v>
      </c>
      <c r="HE149" s="38">
        <v>0</v>
      </c>
      <c r="HF149" s="38">
        <v>0</v>
      </c>
      <c r="HG149" s="38">
        <v>0</v>
      </c>
      <c r="HH149" s="38">
        <v>0</v>
      </c>
      <c r="HI149" s="38">
        <v>0</v>
      </c>
      <c r="HJ149" s="38">
        <v>0</v>
      </c>
      <c r="HK149" s="38">
        <v>0</v>
      </c>
      <c r="HL149" s="38">
        <v>0</v>
      </c>
      <c r="HM149" s="38">
        <v>0</v>
      </c>
      <c r="HN149" s="38">
        <v>0</v>
      </c>
      <c r="HO149" s="38">
        <v>0</v>
      </c>
      <c r="HP149" s="38">
        <v>0</v>
      </c>
      <c r="HQ149" s="38">
        <v>0</v>
      </c>
      <c r="HR149" s="38">
        <v>0</v>
      </c>
      <c r="HS149" s="38">
        <v>0</v>
      </c>
      <c r="HT149" s="38">
        <v>0</v>
      </c>
      <c r="HU149" s="38">
        <v>0</v>
      </c>
      <c r="HV149" s="38">
        <v>0</v>
      </c>
      <c r="HW149" s="38">
        <v>0</v>
      </c>
      <c r="HX149" s="38">
        <v>0</v>
      </c>
      <c r="HY149" s="38">
        <v>0</v>
      </c>
      <c r="HZ149" s="38">
        <v>0</v>
      </c>
      <c r="IA149" s="38">
        <v>0</v>
      </c>
      <c r="IB149" s="38">
        <v>0</v>
      </c>
      <c r="IC149" s="38">
        <v>0</v>
      </c>
      <c r="ID149" s="38">
        <v>0</v>
      </c>
      <c r="IE149" s="38">
        <v>0</v>
      </c>
      <c r="IF149" s="38">
        <v>0</v>
      </c>
      <c r="IG149" s="38">
        <v>0</v>
      </c>
      <c r="IH149" s="38">
        <v>0</v>
      </c>
      <c r="II149" s="38">
        <v>0</v>
      </c>
      <c r="IJ149" s="38">
        <v>0</v>
      </c>
      <c r="IK149" s="38">
        <v>0</v>
      </c>
      <c r="IL149" s="38">
        <v>0</v>
      </c>
      <c r="IM149" s="38">
        <v>0</v>
      </c>
      <c r="IN149" s="38">
        <v>0</v>
      </c>
      <c r="IO149" s="38">
        <v>0</v>
      </c>
      <c r="IP149" s="38">
        <v>0</v>
      </c>
      <c r="IQ149" s="38">
        <v>0</v>
      </c>
      <c r="IR149" s="38">
        <v>0</v>
      </c>
      <c r="IS149" s="38">
        <v>0</v>
      </c>
      <c r="IT149" s="38">
        <v>0</v>
      </c>
      <c r="IU149" s="38">
        <v>0</v>
      </c>
      <c r="IV149" s="38">
        <v>0</v>
      </c>
      <c r="IW149" s="38">
        <v>0</v>
      </c>
      <c r="IX149" s="38">
        <v>0</v>
      </c>
      <c r="IY149" s="38">
        <v>0</v>
      </c>
      <c r="IZ149" s="38">
        <v>0</v>
      </c>
      <c r="JA149" s="38">
        <v>0</v>
      </c>
    </row>
    <row r="150" spans="1:261" x14ac:dyDescent="0.2">
      <c r="A150" s="38">
        <v>15838</v>
      </c>
      <c r="B150" s="38">
        <v>27549</v>
      </c>
      <c r="C150" s="38">
        <v>35</v>
      </c>
      <c r="D150" s="38">
        <v>2020</v>
      </c>
      <c r="E150" s="38">
        <v>5393</v>
      </c>
      <c r="F150" s="38">
        <v>0</v>
      </c>
      <c r="G150" s="38">
        <v>337.262</v>
      </c>
      <c r="H150" s="38">
        <v>290.71499999999997</v>
      </c>
      <c r="I150" s="38">
        <v>290.71499999999997</v>
      </c>
      <c r="J150" s="38">
        <v>337.262</v>
      </c>
      <c r="K150" s="38">
        <v>0</v>
      </c>
      <c r="L150" s="38">
        <v>6544</v>
      </c>
      <c r="M150" s="38">
        <v>0</v>
      </c>
      <c r="N150" s="38">
        <v>0</v>
      </c>
      <c r="P150" s="38">
        <v>174.078</v>
      </c>
      <c r="Q150" s="38">
        <v>0</v>
      </c>
      <c r="R150" s="38">
        <v>45122</v>
      </c>
      <c r="S150" s="38">
        <v>259.20699999999999</v>
      </c>
      <c r="U150" s="38">
        <v>29249</v>
      </c>
      <c r="V150" s="38">
        <v>36.549999999999997</v>
      </c>
      <c r="W150" s="38">
        <v>23918</v>
      </c>
      <c r="X150" s="38">
        <v>23918</v>
      </c>
      <c r="Z150" s="38">
        <v>0</v>
      </c>
      <c r="AA150" s="38">
        <v>1</v>
      </c>
      <c r="AB150" s="38">
        <v>1</v>
      </c>
      <c r="AC150" s="38">
        <v>0</v>
      </c>
      <c r="AD150" s="38" t="s">
        <v>303</v>
      </c>
      <c r="AE150" s="38">
        <v>0</v>
      </c>
      <c r="AH150" s="38">
        <v>0</v>
      </c>
      <c r="AI150" s="38">
        <v>0</v>
      </c>
      <c r="AJ150" s="38">
        <v>5105</v>
      </c>
      <c r="AK150" s="38">
        <v>1</v>
      </c>
      <c r="AL150" s="38" t="s">
        <v>381</v>
      </c>
      <c r="AM150" s="38">
        <v>0</v>
      </c>
      <c r="AN150" s="38">
        <v>0</v>
      </c>
      <c r="AO150" s="38">
        <v>0</v>
      </c>
      <c r="AP150" s="38">
        <v>0</v>
      </c>
      <c r="AQ150" s="38">
        <v>0</v>
      </c>
      <c r="AR150" s="38">
        <v>0</v>
      </c>
      <c r="AS150" s="38">
        <v>0</v>
      </c>
      <c r="AT150" s="38">
        <v>0</v>
      </c>
      <c r="AU150" s="38">
        <v>0</v>
      </c>
      <c r="AV150" s="38">
        <v>-856</v>
      </c>
      <c r="AW150" s="38">
        <v>3405555</v>
      </c>
      <c r="AX150" s="38">
        <v>3313414</v>
      </c>
      <c r="AY150" s="38">
        <v>2751404</v>
      </c>
      <c r="AZ150" s="38">
        <v>71247</v>
      </c>
      <c r="BA150" s="38">
        <v>0</v>
      </c>
      <c r="BB150" s="38">
        <v>0</v>
      </c>
      <c r="BC150" s="38">
        <v>0</v>
      </c>
      <c r="BD150" s="38">
        <v>0</v>
      </c>
      <c r="BE150" s="38">
        <v>0</v>
      </c>
      <c r="BF150" s="38">
        <v>2750489</v>
      </c>
      <c r="BG150" s="38">
        <v>0</v>
      </c>
      <c r="BH150" s="38">
        <v>95</v>
      </c>
      <c r="BI150" s="38">
        <v>26125</v>
      </c>
      <c r="BJ150" s="38">
        <v>12</v>
      </c>
      <c r="BK150" s="38">
        <v>0</v>
      </c>
      <c r="BL150" s="38">
        <v>0</v>
      </c>
      <c r="BM150" s="38">
        <v>0</v>
      </c>
      <c r="BN150" s="38">
        <v>0</v>
      </c>
      <c r="BO150" s="38">
        <v>0</v>
      </c>
      <c r="BP150" s="38">
        <v>0</v>
      </c>
      <c r="BQ150" s="38">
        <v>5393</v>
      </c>
      <c r="BR150" s="38">
        <v>1</v>
      </c>
      <c r="BS150" s="38">
        <v>0</v>
      </c>
      <c r="BT150" s="38">
        <v>0</v>
      </c>
      <c r="BU150" s="38">
        <v>0</v>
      </c>
      <c r="BV150" s="38">
        <v>0</v>
      </c>
      <c r="BW150" s="38">
        <v>0</v>
      </c>
      <c r="BX150" s="38">
        <v>0</v>
      </c>
      <c r="BY150" s="38">
        <v>0</v>
      </c>
      <c r="BZ150" s="38">
        <v>0</v>
      </c>
      <c r="CA150" s="38">
        <v>0</v>
      </c>
      <c r="CB150" s="38">
        <v>0</v>
      </c>
      <c r="CC150" s="38">
        <v>0</v>
      </c>
      <c r="CD150" s="38">
        <v>0</v>
      </c>
      <c r="CE150" s="38">
        <v>0</v>
      </c>
      <c r="CF150" s="38">
        <v>0</v>
      </c>
      <c r="CG150" s="38">
        <v>0</v>
      </c>
      <c r="CH150" s="38">
        <v>66016</v>
      </c>
      <c r="CI150" s="38">
        <v>0</v>
      </c>
      <c r="CJ150" s="38">
        <v>5</v>
      </c>
      <c r="CK150" s="38">
        <v>0</v>
      </c>
      <c r="CL150" s="38">
        <v>0</v>
      </c>
      <c r="CN150" s="38">
        <v>0</v>
      </c>
      <c r="CO150" s="38">
        <v>1</v>
      </c>
      <c r="CP150" s="38">
        <v>0</v>
      </c>
      <c r="CQ150" s="38">
        <v>0</v>
      </c>
      <c r="CR150" s="38">
        <v>175.797</v>
      </c>
      <c r="CS150" s="38">
        <v>0</v>
      </c>
      <c r="CT150" s="38">
        <v>0</v>
      </c>
      <c r="CU150" s="38">
        <v>0</v>
      </c>
      <c r="CV150" s="38">
        <v>0</v>
      </c>
      <c r="CW150" s="38">
        <v>0</v>
      </c>
      <c r="CX150" s="38">
        <v>0</v>
      </c>
      <c r="CY150" s="38">
        <v>0</v>
      </c>
      <c r="CZ150" s="38">
        <v>0</v>
      </c>
      <c r="DA150" s="38">
        <v>1</v>
      </c>
      <c r="DB150" s="38">
        <v>1902439</v>
      </c>
      <c r="DC150" s="38">
        <v>0</v>
      </c>
      <c r="DD150" s="38">
        <v>0</v>
      </c>
      <c r="DE150" s="38">
        <v>276811</v>
      </c>
      <c r="DF150" s="38">
        <v>276811</v>
      </c>
      <c r="DG150" s="38">
        <v>211.5</v>
      </c>
      <c r="DH150" s="38">
        <v>0</v>
      </c>
      <c r="DI150" s="38">
        <v>0</v>
      </c>
      <c r="DK150" s="38">
        <v>5393</v>
      </c>
      <c r="DL150" s="38">
        <v>0</v>
      </c>
      <c r="DM150" s="38">
        <v>246602</v>
      </c>
      <c r="DN150" s="38">
        <v>0</v>
      </c>
      <c r="DO150" s="38">
        <v>0</v>
      </c>
      <c r="DP150" s="38">
        <v>0</v>
      </c>
      <c r="DQ150" s="38">
        <v>0</v>
      </c>
      <c r="DR150" s="38">
        <v>0</v>
      </c>
      <c r="DS150" s="38">
        <v>0</v>
      </c>
      <c r="DT150" s="38">
        <v>0</v>
      </c>
      <c r="DU150" s="38">
        <v>0</v>
      </c>
      <c r="DV150" s="38">
        <v>0</v>
      </c>
      <c r="DW150" s="38">
        <v>0</v>
      </c>
      <c r="DX150" s="38">
        <v>0</v>
      </c>
      <c r="DY150" s="38">
        <v>0</v>
      </c>
      <c r="DZ150" s="38">
        <v>0</v>
      </c>
      <c r="EA150" s="38">
        <v>0</v>
      </c>
      <c r="EB150" s="38">
        <v>0</v>
      </c>
      <c r="EC150" s="38">
        <v>23.196999999999999</v>
      </c>
      <c r="ED150" s="38">
        <v>166981</v>
      </c>
      <c r="EE150" s="38">
        <v>0</v>
      </c>
      <c r="EF150" s="38">
        <v>0</v>
      </c>
      <c r="EG150" s="38">
        <v>0</v>
      </c>
      <c r="EH150" s="38">
        <v>79621</v>
      </c>
      <c r="EI150" s="38">
        <v>0</v>
      </c>
      <c r="EJ150" s="38">
        <v>0</v>
      </c>
      <c r="EK150" s="38">
        <v>1.222</v>
      </c>
      <c r="EL150" s="38">
        <v>0</v>
      </c>
      <c r="EM150" s="38">
        <v>2.577</v>
      </c>
      <c r="EN150" s="38">
        <v>0.154</v>
      </c>
      <c r="EO150" s="38">
        <v>0</v>
      </c>
      <c r="EP150" s="38">
        <v>0</v>
      </c>
      <c r="EQ150" s="38">
        <v>3.9529999999999998</v>
      </c>
      <c r="ER150" s="38">
        <v>0</v>
      </c>
      <c r="ES150" s="38">
        <v>12.167</v>
      </c>
      <c r="ET150" s="38">
        <v>0</v>
      </c>
      <c r="EU150" s="38">
        <v>71247</v>
      </c>
      <c r="EV150" s="38">
        <v>0</v>
      </c>
      <c r="EW150" s="38">
        <v>0</v>
      </c>
      <c r="EX150" s="38">
        <v>0</v>
      </c>
      <c r="EZ150" s="38">
        <v>2801625</v>
      </c>
      <c r="FA150" s="38">
        <v>0</v>
      </c>
      <c r="FB150" s="38">
        <v>2872872</v>
      </c>
      <c r="FC150" s="38">
        <v>0.97325799999999996</v>
      </c>
      <c r="FD150" s="38">
        <v>0</v>
      </c>
      <c r="FE150" s="38">
        <v>416610</v>
      </c>
      <c r="FF150" s="38">
        <v>95179</v>
      </c>
      <c r="FG150" s="38">
        <v>6.0937999999999999E-2</v>
      </c>
      <c r="FH150" s="38">
        <v>5.5286000000000002E-2</v>
      </c>
      <c r="FI150" s="38">
        <v>0</v>
      </c>
      <c r="FJ150" s="38">
        <v>0</v>
      </c>
      <c r="FK150" s="38">
        <v>538.82899999999995</v>
      </c>
      <c r="FL150" s="38">
        <v>3450677</v>
      </c>
      <c r="FM150" s="38">
        <v>0</v>
      </c>
      <c r="FN150" s="38">
        <v>0</v>
      </c>
      <c r="FO150" s="38">
        <v>20685</v>
      </c>
      <c r="FP150" s="38">
        <v>0</v>
      </c>
      <c r="FQ150" s="38">
        <v>20685</v>
      </c>
      <c r="FR150" s="38">
        <v>20685</v>
      </c>
      <c r="FS150" s="38">
        <v>0</v>
      </c>
      <c r="FT150" s="38">
        <v>0</v>
      </c>
      <c r="FU150" s="38">
        <v>0</v>
      </c>
      <c r="FV150" s="38">
        <v>0</v>
      </c>
      <c r="FW150" s="38">
        <v>0</v>
      </c>
      <c r="FX150" s="38">
        <v>0</v>
      </c>
      <c r="FY150" s="38">
        <v>0</v>
      </c>
      <c r="FZ150" s="38">
        <v>0</v>
      </c>
      <c r="GA150" s="38">
        <v>0</v>
      </c>
      <c r="GB150" s="38">
        <v>376292</v>
      </c>
      <c r="GC150" s="38">
        <v>376292</v>
      </c>
      <c r="GD150" s="38">
        <v>42.594000000000001</v>
      </c>
      <c r="GF150" s="38">
        <v>0</v>
      </c>
      <c r="GG150" s="38">
        <v>0</v>
      </c>
      <c r="GH150" s="38">
        <v>0</v>
      </c>
      <c r="GI150" s="38">
        <v>0</v>
      </c>
      <c r="GJ150" s="38">
        <v>0</v>
      </c>
      <c r="GK150" s="38">
        <v>0</v>
      </c>
      <c r="GL150" s="38">
        <v>0</v>
      </c>
      <c r="GM150" s="38">
        <v>0</v>
      </c>
      <c r="GN150" s="38">
        <v>0</v>
      </c>
      <c r="GO150" s="38">
        <v>0</v>
      </c>
      <c r="GP150" s="38">
        <v>3384661</v>
      </c>
      <c r="GQ150" s="38">
        <v>3384661</v>
      </c>
      <c r="GR150" s="38">
        <v>0</v>
      </c>
      <c r="GS150" s="38">
        <v>0</v>
      </c>
      <c r="GT150" s="38">
        <v>0</v>
      </c>
      <c r="HB150" s="38">
        <v>261892303</v>
      </c>
      <c r="HC150" s="38">
        <v>5.0736000000000003E-2</v>
      </c>
      <c r="HD150" s="38">
        <v>66016</v>
      </c>
      <c r="HE150" s="38">
        <v>0</v>
      </c>
      <c r="HF150" s="38">
        <v>0</v>
      </c>
      <c r="HG150" s="38">
        <v>0</v>
      </c>
      <c r="HH150" s="38">
        <v>0</v>
      </c>
      <c r="HI150" s="38">
        <v>0</v>
      </c>
      <c r="HJ150" s="38">
        <v>0</v>
      </c>
      <c r="HK150" s="38">
        <v>0</v>
      </c>
      <c r="HL150" s="38">
        <v>0</v>
      </c>
      <c r="HM150" s="38">
        <v>0</v>
      </c>
      <c r="HN150" s="38">
        <v>0</v>
      </c>
      <c r="HO150" s="38">
        <v>0</v>
      </c>
      <c r="HP150" s="38">
        <v>0</v>
      </c>
      <c r="HQ150" s="38">
        <v>0</v>
      </c>
      <c r="HR150" s="38">
        <v>0</v>
      </c>
      <c r="HS150" s="38">
        <v>0</v>
      </c>
      <c r="HT150" s="38">
        <v>0</v>
      </c>
      <c r="HU150" s="38">
        <v>0</v>
      </c>
      <c r="HV150" s="38">
        <v>0</v>
      </c>
      <c r="HW150" s="38">
        <v>0</v>
      </c>
      <c r="HX150" s="38">
        <v>0</v>
      </c>
      <c r="HY150" s="38">
        <v>0</v>
      </c>
      <c r="HZ150" s="38">
        <v>0</v>
      </c>
      <c r="IA150" s="38">
        <v>0</v>
      </c>
      <c r="IB150" s="38">
        <v>0</v>
      </c>
      <c r="IC150" s="38">
        <v>0</v>
      </c>
      <c r="ID150" s="38">
        <v>0</v>
      </c>
      <c r="IE150" s="38">
        <v>0</v>
      </c>
      <c r="IF150" s="38">
        <v>0</v>
      </c>
      <c r="IG150" s="38">
        <v>0</v>
      </c>
      <c r="IH150" s="38">
        <v>0</v>
      </c>
      <c r="II150" s="38">
        <v>0</v>
      </c>
      <c r="IJ150" s="38">
        <v>0</v>
      </c>
      <c r="IK150" s="38">
        <v>0</v>
      </c>
      <c r="IL150" s="38">
        <v>0</v>
      </c>
      <c r="IM150" s="38">
        <v>0</v>
      </c>
      <c r="IN150" s="38">
        <v>0</v>
      </c>
      <c r="IO150" s="38">
        <v>0</v>
      </c>
      <c r="IP150" s="38">
        <v>0</v>
      </c>
      <c r="IQ150" s="38">
        <v>0</v>
      </c>
      <c r="IR150" s="38">
        <v>0</v>
      </c>
      <c r="IS150" s="38">
        <v>0</v>
      </c>
      <c r="IT150" s="38">
        <v>0</v>
      </c>
      <c r="IU150" s="38">
        <v>0</v>
      </c>
      <c r="IV150" s="38">
        <v>0</v>
      </c>
      <c r="IW150" s="38">
        <v>0</v>
      </c>
      <c r="IX150" s="38">
        <v>0</v>
      </c>
      <c r="IY150" s="38">
        <v>0</v>
      </c>
      <c r="IZ150" s="38">
        <v>0</v>
      </c>
      <c r="JA150" s="38">
        <v>0</v>
      </c>
    </row>
    <row r="151" spans="1:261" x14ac:dyDescent="0.2">
      <c r="A151" s="38">
        <v>101838</v>
      </c>
      <c r="B151" s="38">
        <v>27549</v>
      </c>
      <c r="C151" s="38">
        <v>35</v>
      </c>
      <c r="D151" s="38">
        <v>2020</v>
      </c>
      <c r="E151" s="38">
        <v>5393</v>
      </c>
      <c r="F151" s="38">
        <v>0</v>
      </c>
      <c r="G151" s="38">
        <v>1767.3530000000001</v>
      </c>
      <c r="H151" s="38">
        <v>1662.454</v>
      </c>
      <c r="I151" s="38">
        <v>1662.454</v>
      </c>
      <c r="J151" s="38">
        <v>1767.3530000000001</v>
      </c>
      <c r="K151" s="38">
        <v>0</v>
      </c>
      <c r="L151" s="38">
        <v>6544</v>
      </c>
      <c r="M151" s="38">
        <v>0</v>
      </c>
      <c r="N151" s="38">
        <v>0</v>
      </c>
      <c r="P151" s="38">
        <v>1696.085</v>
      </c>
      <c r="Q151" s="38">
        <v>0</v>
      </c>
      <c r="R151" s="38">
        <v>439637</v>
      </c>
      <c r="S151" s="38">
        <v>259.20699999999999</v>
      </c>
      <c r="U151" s="38">
        <v>284976</v>
      </c>
      <c r="V151" s="38">
        <v>961.48800000000006</v>
      </c>
      <c r="W151" s="38">
        <v>629198</v>
      </c>
      <c r="X151" s="38">
        <v>629198</v>
      </c>
      <c r="Z151" s="38">
        <v>0</v>
      </c>
      <c r="AA151" s="38">
        <v>1</v>
      </c>
      <c r="AB151" s="38">
        <v>1</v>
      </c>
      <c r="AC151" s="38">
        <v>0</v>
      </c>
      <c r="AD151" s="38" t="s">
        <v>303</v>
      </c>
      <c r="AE151" s="38">
        <v>0</v>
      </c>
      <c r="AH151" s="38">
        <v>0</v>
      </c>
      <c r="AI151" s="38">
        <v>0</v>
      </c>
      <c r="AJ151" s="38">
        <v>5105</v>
      </c>
      <c r="AK151" s="38">
        <v>1</v>
      </c>
      <c r="AL151" s="38" t="s">
        <v>14</v>
      </c>
      <c r="AM151" s="38">
        <v>0</v>
      </c>
      <c r="AN151" s="38">
        <v>0</v>
      </c>
      <c r="AO151" s="38">
        <v>0</v>
      </c>
      <c r="AP151" s="38">
        <v>0</v>
      </c>
      <c r="AQ151" s="38">
        <v>0</v>
      </c>
      <c r="AR151" s="38">
        <v>0</v>
      </c>
      <c r="AS151" s="38">
        <v>0</v>
      </c>
      <c r="AT151" s="38">
        <v>0</v>
      </c>
      <c r="AU151" s="38">
        <v>0</v>
      </c>
      <c r="AV151" s="38">
        <v>0</v>
      </c>
      <c r="AW151" s="38">
        <v>18394857</v>
      </c>
      <c r="AX151" s="38">
        <v>17931926</v>
      </c>
      <c r="AY151" s="38">
        <v>13384909</v>
      </c>
      <c r="AZ151" s="38">
        <v>556624</v>
      </c>
      <c r="BA151" s="38">
        <v>0</v>
      </c>
      <c r="BB151" s="38">
        <v>0</v>
      </c>
      <c r="BC151" s="38">
        <v>0</v>
      </c>
      <c r="BD151" s="38">
        <v>0</v>
      </c>
      <c r="BE151" s="38">
        <v>0</v>
      </c>
      <c r="BF151" s="38">
        <v>15085249</v>
      </c>
      <c r="BG151" s="38">
        <v>0</v>
      </c>
      <c r="BH151" s="38">
        <v>425.40899999999999</v>
      </c>
      <c r="BI151" s="38">
        <v>116987</v>
      </c>
      <c r="BJ151" s="38">
        <v>12</v>
      </c>
      <c r="BK151" s="38">
        <v>0</v>
      </c>
      <c r="BL151" s="38">
        <v>0</v>
      </c>
      <c r="BM151" s="38">
        <v>0</v>
      </c>
      <c r="BN151" s="38">
        <v>0</v>
      </c>
      <c r="BO151" s="38">
        <v>0</v>
      </c>
      <c r="BP151" s="38">
        <v>0</v>
      </c>
      <c r="BQ151" s="38">
        <v>5393</v>
      </c>
      <c r="BR151" s="38">
        <v>1</v>
      </c>
      <c r="BS151" s="38">
        <v>0</v>
      </c>
      <c r="BT151" s="38">
        <v>0</v>
      </c>
      <c r="BU151" s="38">
        <v>0</v>
      </c>
      <c r="BV151" s="38">
        <v>0</v>
      </c>
      <c r="BW151" s="38">
        <v>0</v>
      </c>
      <c r="BX151" s="38">
        <v>0</v>
      </c>
      <c r="BY151" s="38">
        <v>0</v>
      </c>
      <c r="BZ151" s="38">
        <v>0</v>
      </c>
      <c r="CA151" s="38">
        <v>0</v>
      </c>
      <c r="CB151" s="38">
        <v>0</v>
      </c>
      <c r="CC151" s="38">
        <v>0</v>
      </c>
      <c r="CD151" s="38">
        <v>0</v>
      </c>
      <c r="CE151" s="38">
        <v>0</v>
      </c>
      <c r="CF151" s="38">
        <v>0</v>
      </c>
      <c r="CG151" s="38">
        <v>0</v>
      </c>
      <c r="CH151" s="38">
        <v>345944</v>
      </c>
      <c r="CI151" s="38">
        <v>0</v>
      </c>
      <c r="CJ151" s="38">
        <v>4</v>
      </c>
      <c r="CK151" s="38">
        <v>0</v>
      </c>
      <c r="CL151" s="38">
        <v>0</v>
      </c>
      <c r="CN151" s="38">
        <v>0</v>
      </c>
      <c r="CO151" s="38">
        <v>1</v>
      </c>
      <c r="CP151" s="38">
        <v>5.5E-2</v>
      </c>
      <c r="CQ151" s="38">
        <v>0</v>
      </c>
      <c r="CR151" s="38">
        <v>1702.384</v>
      </c>
      <c r="CS151" s="38">
        <v>0</v>
      </c>
      <c r="CT151" s="38">
        <v>0</v>
      </c>
      <c r="CU151" s="38">
        <v>0</v>
      </c>
      <c r="CV151" s="38">
        <v>0</v>
      </c>
      <c r="CW151" s="38">
        <v>0</v>
      </c>
      <c r="CX151" s="38">
        <v>0</v>
      </c>
      <c r="CY151" s="38">
        <v>0</v>
      </c>
      <c r="CZ151" s="38">
        <v>0</v>
      </c>
      <c r="DA151" s="38">
        <v>1</v>
      </c>
      <c r="DB151" s="38">
        <v>10879099</v>
      </c>
      <c r="DC151" s="38">
        <v>0</v>
      </c>
      <c r="DD151" s="38">
        <v>0</v>
      </c>
      <c r="DE151" s="38">
        <v>1814219</v>
      </c>
      <c r="DF151" s="38">
        <v>1815086</v>
      </c>
      <c r="DG151" s="38">
        <v>1386.17</v>
      </c>
      <c r="DH151" s="38">
        <v>0</v>
      </c>
      <c r="DI151" s="38">
        <v>867</v>
      </c>
      <c r="DK151" s="38">
        <v>5393</v>
      </c>
      <c r="DL151" s="38">
        <v>0</v>
      </c>
      <c r="DM151" s="38">
        <v>1742161</v>
      </c>
      <c r="DN151" s="38">
        <v>0</v>
      </c>
      <c r="DO151" s="38">
        <v>0</v>
      </c>
      <c r="DP151" s="38">
        <v>0</v>
      </c>
      <c r="DQ151" s="38">
        <v>0</v>
      </c>
      <c r="DR151" s="38">
        <v>0</v>
      </c>
      <c r="DS151" s="38">
        <v>0</v>
      </c>
      <c r="DT151" s="38">
        <v>0</v>
      </c>
      <c r="DU151" s="38">
        <v>0</v>
      </c>
      <c r="DV151" s="38">
        <v>0</v>
      </c>
      <c r="DW151" s="38">
        <v>0</v>
      </c>
      <c r="DX151" s="38">
        <v>0</v>
      </c>
      <c r="DY151" s="38">
        <v>0</v>
      </c>
      <c r="DZ151" s="38">
        <v>0</v>
      </c>
      <c r="EA151" s="38">
        <v>0</v>
      </c>
      <c r="EB151" s="38">
        <v>0</v>
      </c>
      <c r="EC151" s="38">
        <v>59.186999999999998</v>
      </c>
      <c r="ED151" s="38">
        <v>426052</v>
      </c>
      <c r="EE151" s="38">
        <v>0</v>
      </c>
      <c r="EF151" s="38">
        <v>0</v>
      </c>
      <c r="EG151" s="38">
        <v>0</v>
      </c>
      <c r="EH151" s="38">
        <v>531510</v>
      </c>
      <c r="EI151" s="38">
        <v>784599</v>
      </c>
      <c r="EJ151" s="38">
        <v>29.974</v>
      </c>
      <c r="EK151" s="38">
        <v>23.832000000000001</v>
      </c>
      <c r="EL151" s="38">
        <v>0</v>
      </c>
      <c r="EM151" s="38">
        <v>0</v>
      </c>
      <c r="EN151" s="38">
        <v>1.9450000000000001</v>
      </c>
      <c r="EO151" s="38">
        <v>0</v>
      </c>
      <c r="EP151" s="38">
        <v>0</v>
      </c>
      <c r="EQ151" s="38">
        <v>55.750999999999998</v>
      </c>
      <c r="ER151" s="38">
        <v>0</v>
      </c>
      <c r="ES151" s="38">
        <v>81.221000000000004</v>
      </c>
      <c r="ET151" s="38">
        <v>0</v>
      </c>
      <c r="EU151" s="38">
        <v>556624</v>
      </c>
      <c r="EV151" s="38">
        <v>0</v>
      </c>
      <c r="EW151" s="38">
        <v>0</v>
      </c>
      <c r="EX151" s="38">
        <v>0</v>
      </c>
      <c r="EZ151" s="38">
        <v>15124981</v>
      </c>
      <c r="FA151" s="38">
        <v>0</v>
      </c>
      <c r="FB151" s="38">
        <v>15681605</v>
      </c>
      <c r="FC151" s="38">
        <v>0.97325799999999996</v>
      </c>
      <c r="FD151" s="38">
        <v>0</v>
      </c>
      <c r="FE151" s="38">
        <v>2284930</v>
      </c>
      <c r="FF151" s="38">
        <v>522015</v>
      </c>
      <c r="FG151" s="38">
        <v>6.0937999999999999E-2</v>
      </c>
      <c r="FH151" s="38">
        <v>5.5286000000000002E-2</v>
      </c>
      <c r="FI151" s="38">
        <v>0</v>
      </c>
      <c r="FJ151" s="38">
        <v>0</v>
      </c>
      <c r="FK151" s="38">
        <v>2955.2469999999998</v>
      </c>
      <c r="FL151" s="38">
        <v>18834494</v>
      </c>
      <c r="FM151" s="38">
        <v>0</v>
      </c>
      <c r="FN151" s="38">
        <v>0</v>
      </c>
      <c r="FO151" s="38">
        <v>64881</v>
      </c>
      <c r="FP151" s="38">
        <v>0</v>
      </c>
      <c r="FQ151" s="38">
        <v>64881</v>
      </c>
      <c r="FR151" s="38">
        <v>64881</v>
      </c>
      <c r="FS151" s="38">
        <v>0</v>
      </c>
      <c r="FT151" s="38">
        <v>0</v>
      </c>
      <c r="FU151" s="38">
        <v>0</v>
      </c>
      <c r="FV151" s="38">
        <v>0</v>
      </c>
      <c r="FW151" s="38">
        <v>0</v>
      </c>
      <c r="FX151" s="38">
        <v>0</v>
      </c>
      <c r="FY151" s="38">
        <v>0</v>
      </c>
      <c r="FZ151" s="38">
        <v>0</v>
      </c>
      <c r="GA151" s="38">
        <v>0</v>
      </c>
      <c r="GB151" s="38">
        <v>434193</v>
      </c>
      <c r="GC151" s="38">
        <v>434193</v>
      </c>
      <c r="GD151" s="38">
        <v>49.148000000000003</v>
      </c>
      <c r="GF151" s="38">
        <v>0</v>
      </c>
      <c r="GG151" s="38">
        <v>0</v>
      </c>
      <c r="GH151" s="38">
        <v>0</v>
      </c>
      <c r="GI151" s="38">
        <v>0</v>
      </c>
      <c r="GJ151" s="38">
        <v>0</v>
      </c>
      <c r="GK151" s="38">
        <v>5167</v>
      </c>
      <c r="GL151" s="38">
        <v>32090</v>
      </c>
      <c r="GM151" s="38">
        <v>0</v>
      </c>
      <c r="GN151" s="38">
        <v>0</v>
      </c>
      <c r="GO151" s="38">
        <v>0</v>
      </c>
      <c r="GP151" s="38">
        <v>18488550</v>
      </c>
      <c r="GQ151" s="38">
        <v>18488550</v>
      </c>
      <c r="GR151" s="38">
        <v>0</v>
      </c>
      <c r="GS151" s="38">
        <v>0</v>
      </c>
      <c r="GT151" s="38">
        <v>0</v>
      </c>
      <c r="HB151" s="38">
        <v>261892303</v>
      </c>
      <c r="HC151" s="38">
        <v>5.0736000000000003E-2</v>
      </c>
      <c r="HD151" s="38">
        <v>345944</v>
      </c>
      <c r="HE151" s="38">
        <v>0</v>
      </c>
      <c r="HF151" s="38">
        <v>0</v>
      </c>
      <c r="HG151" s="38">
        <v>0</v>
      </c>
      <c r="HH151" s="38">
        <v>0</v>
      </c>
      <c r="HI151" s="38">
        <v>0</v>
      </c>
      <c r="HJ151" s="38">
        <v>0</v>
      </c>
      <c r="HK151" s="38">
        <v>0</v>
      </c>
      <c r="HL151" s="38">
        <v>0</v>
      </c>
      <c r="HM151" s="38">
        <v>0</v>
      </c>
      <c r="HN151" s="38">
        <v>0</v>
      </c>
      <c r="HO151" s="38">
        <v>0</v>
      </c>
      <c r="HP151" s="38">
        <v>0</v>
      </c>
      <c r="HQ151" s="38">
        <v>0</v>
      </c>
      <c r="HR151" s="38">
        <v>0</v>
      </c>
      <c r="HS151" s="38">
        <v>0</v>
      </c>
      <c r="HT151" s="38">
        <v>0</v>
      </c>
      <c r="HU151" s="38">
        <v>0</v>
      </c>
      <c r="HV151" s="38">
        <v>0</v>
      </c>
      <c r="HW151" s="38">
        <v>0</v>
      </c>
      <c r="HX151" s="38">
        <v>0</v>
      </c>
      <c r="HY151" s="38">
        <v>0</v>
      </c>
      <c r="HZ151" s="38">
        <v>0</v>
      </c>
      <c r="IA151" s="38">
        <v>0</v>
      </c>
      <c r="IB151" s="38">
        <v>0</v>
      </c>
      <c r="IC151" s="38">
        <v>0</v>
      </c>
      <c r="ID151" s="38">
        <v>0</v>
      </c>
      <c r="IE151" s="38">
        <v>0</v>
      </c>
      <c r="IF151" s="38">
        <v>0</v>
      </c>
      <c r="IG151" s="38">
        <v>0</v>
      </c>
      <c r="IH151" s="38">
        <v>957</v>
      </c>
      <c r="II151" s="38">
        <v>169.328</v>
      </c>
      <c r="IJ151" s="38">
        <v>0</v>
      </c>
      <c r="IK151" s="38">
        <v>0</v>
      </c>
      <c r="IL151" s="38">
        <v>0</v>
      </c>
      <c r="IM151" s="38">
        <v>0</v>
      </c>
      <c r="IN151" s="38">
        <v>0</v>
      </c>
      <c r="IO151" s="38">
        <v>0</v>
      </c>
      <c r="IP151" s="38">
        <v>0</v>
      </c>
      <c r="IQ151" s="38">
        <v>0</v>
      </c>
      <c r="IR151" s="38">
        <v>0</v>
      </c>
      <c r="IS151" s="38">
        <v>0</v>
      </c>
      <c r="IT151" s="38">
        <v>0</v>
      </c>
      <c r="IU151" s="38">
        <v>0</v>
      </c>
      <c r="IV151" s="38">
        <v>0</v>
      </c>
      <c r="IW151" s="38">
        <v>0</v>
      </c>
      <c r="IX151" s="38">
        <v>0</v>
      </c>
      <c r="IY151" s="38">
        <v>0</v>
      </c>
      <c r="IZ151" s="38">
        <v>0</v>
      </c>
      <c r="JA151" s="38">
        <v>0</v>
      </c>
    </row>
    <row r="152" spans="1:261" x14ac:dyDescent="0.2">
      <c r="A152" s="38">
        <v>15839</v>
      </c>
      <c r="B152" s="38">
        <v>27549</v>
      </c>
      <c r="C152" s="38">
        <v>35</v>
      </c>
      <c r="D152" s="38">
        <v>2020</v>
      </c>
      <c r="E152" s="38">
        <v>5393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6544</v>
      </c>
      <c r="M152" s="38">
        <v>0</v>
      </c>
      <c r="N152" s="38">
        <v>0</v>
      </c>
      <c r="P152" s="38">
        <v>0</v>
      </c>
      <c r="Q152" s="38">
        <v>0</v>
      </c>
      <c r="R152" s="38">
        <v>0</v>
      </c>
      <c r="S152" s="38">
        <v>259.20699999999999</v>
      </c>
      <c r="U152" s="38">
        <v>0</v>
      </c>
      <c r="V152" s="38">
        <v>0</v>
      </c>
      <c r="W152" s="38">
        <v>0</v>
      </c>
      <c r="X152" s="38">
        <v>0</v>
      </c>
      <c r="Z152" s="38">
        <v>0</v>
      </c>
      <c r="AA152" s="38">
        <v>1</v>
      </c>
      <c r="AB152" s="38">
        <v>1</v>
      </c>
      <c r="AC152" s="38">
        <v>0</v>
      </c>
      <c r="AD152" s="38" t="s">
        <v>303</v>
      </c>
      <c r="AE152" s="38">
        <v>0</v>
      </c>
      <c r="AH152" s="38">
        <v>0</v>
      </c>
      <c r="AI152" s="38">
        <v>0</v>
      </c>
      <c r="AJ152" s="38">
        <v>5105</v>
      </c>
      <c r="AK152" s="38">
        <v>1</v>
      </c>
      <c r="AL152" s="38" t="s">
        <v>473</v>
      </c>
      <c r="AM152" s="38">
        <v>0</v>
      </c>
      <c r="AN152" s="38">
        <v>0</v>
      </c>
      <c r="AO152" s="38">
        <v>0</v>
      </c>
      <c r="AP152" s="38">
        <v>0</v>
      </c>
      <c r="AQ152" s="38">
        <v>0</v>
      </c>
      <c r="AR152" s="38">
        <v>0</v>
      </c>
      <c r="AS152" s="38">
        <v>0</v>
      </c>
      <c r="AT152" s="38">
        <v>0</v>
      </c>
      <c r="AU152" s="38">
        <v>0</v>
      </c>
      <c r="AV152" s="38">
        <v>0</v>
      </c>
      <c r="AW152" s="38">
        <v>0</v>
      </c>
      <c r="AX152" s="38">
        <v>0</v>
      </c>
      <c r="AY152" s="38">
        <v>0</v>
      </c>
      <c r="AZ152" s="38">
        <v>0</v>
      </c>
      <c r="BA152" s="38">
        <v>0</v>
      </c>
      <c r="BB152" s="38">
        <v>0</v>
      </c>
      <c r="BC152" s="38">
        <v>0</v>
      </c>
      <c r="BD152" s="38">
        <v>0</v>
      </c>
      <c r="BE152" s="38">
        <v>0</v>
      </c>
      <c r="BF152" s="38">
        <v>0</v>
      </c>
      <c r="BG152" s="38">
        <v>0</v>
      </c>
      <c r="BH152" s="38">
        <v>0</v>
      </c>
      <c r="BI152" s="38">
        <v>0</v>
      </c>
      <c r="BJ152" s="38">
        <v>12</v>
      </c>
      <c r="BK152" s="38">
        <v>0</v>
      </c>
      <c r="BL152" s="38">
        <v>0</v>
      </c>
      <c r="BM152" s="38">
        <v>0</v>
      </c>
      <c r="BN152" s="38">
        <v>0</v>
      </c>
      <c r="BO152" s="38">
        <v>0</v>
      </c>
      <c r="BP152" s="38">
        <v>0</v>
      </c>
      <c r="BQ152" s="38">
        <v>5393</v>
      </c>
      <c r="BR152" s="38">
        <v>1</v>
      </c>
      <c r="BS152" s="38">
        <v>0</v>
      </c>
      <c r="BT152" s="38">
        <v>0</v>
      </c>
      <c r="BU152" s="38">
        <v>0</v>
      </c>
      <c r="BV152" s="38">
        <v>0</v>
      </c>
      <c r="BW152" s="38">
        <v>0</v>
      </c>
      <c r="BX152" s="38">
        <v>0</v>
      </c>
      <c r="BY152" s="38">
        <v>0</v>
      </c>
      <c r="BZ152" s="38">
        <v>0</v>
      </c>
      <c r="CA152" s="38">
        <v>0</v>
      </c>
      <c r="CB152" s="38">
        <v>0</v>
      </c>
      <c r="CC152" s="38">
        <v>0</v>
      </c>
      <c r="CD152" s="38">
        <v>0</v>
      </c>
      <c r="CE152" s="38">
        <v>0</v>
      </c>
      <c r="CF152" s="38">
        <v>0</v>
      </c>
      <c r="CG152" s="38">
        <v>0</v>
      </c>
      <c r="CH152" s="38">
        <v>0</v>
      </c>
      <c r="CI152" s="38">
        <v>0</v>
      </c>
      <c r="CJ152" s="38">
        <v>4</v>
      </c>
      <c r="CK152" s="38">
        <v>0</v>
      </c>
      <c r="CL152" s="38">
        <v>0</v>
      </c>
      <c r="CN152" s="38">
        <v>0</v>
      </c>
      <c r="CO152" s="38">
        <v>1</v>
      </c>
      <c r="CP152" s="38">
        <v>0</v>
      </c>
      <c r="CQ152" s="38">
        <v>0</v>
      </c>
      <c r="CR152" s="38">
        <v>0</v>
      </c>
      <c r="CS152" s="38">
        <v>0</v>
      </c>
      <c r="CT152" s="38">
        <v>0</v>
      </c>
      <c r="CU152" s="38">
        <v>0</v>
      </c>
      <c r="CV152" s="38">
        <v>0</v>
      </c>
      <c r="CW152" s="38">
        <v>0</v>
      </c>
      <c r="CX152" s="38">
        <v>0</v>
      </c>
      <c r="CY152" s="38">
        <v>0</v>
      </c>
      <c r="CZ152" s="38">
        <v>0</v>
      </c>
      <c r="DA152" s="38">
        <v>1</v>
      </c>
      <c r="DB152" s="38">
        <v>0</v>
      </c>
      <c r="DC152" s="38">
        <v>0</v>
      </c>
      <c r="DD152" s="38">
        <v>0</v>
      </c>
      <c r="DE152" s="38">
        <v>0</v>
      </c>
      <c r="DF152" s="38">
        <v>0</v>
      </c>
      <c r="DG152" s="38">
        <v>0</v>
      </c>
      <c r="DH152" s="38">
        <v>0</v>
      </c>
      <c r="DI152" s="38">
        <v>0</v>
      </c>
      <c r="DK152" s="38">
        <v>5393</v>
      </c>
      <c r="DL152" s="38">
        <v>0</v>
      </c>
      <c r="DM152" s="38">
        <v>0</v>
      </c>
      <c r="DN152" s="38">
        <v>0</v>
      </c>
      <c r="DO152" s="38">
        <v>0</v>
      </c>
      <c r="DP152" s="38">
        <v>0</v>
      </c>
      <c r="DQ152" s="38">
        <v>0</v>
      </c>
      <c r="DR152" s="38">
        <v>0</v>
      </c>
      <c r="DS152" s="38">
        <v>0</v>
      </c>
      <c r="DT152" s="38">
        <v>0</v>
      </c>
      <c r="DU152" s="38">
        <v>0</v>
      </c>
      <c r="DV152" s="38">
        <v>0</v>
      </c>
      <c r="DW152" s="38">
        <v>0</v>
      </c>
      <c r="DX152" s="38">
        <v>0</v>
      </c>
      <c r="DY152" s="38">
        <v>0</v>
      </c>
      <c r="DZ152" s="38">
        <v>0</v>
      </c>
      <c r="EA152" s="38">
        <v>0</v>
      </c>
      <c r="EB152" s="38">
        <v>0</v>
      </c>
      <c r="EC152" s="38">
        <v>0</v>
      </c>
      <c r="ED152" s="38">
        <v>0</v>
      </c>
      <c r="EE152" s="38">
        <v>0</v>
      </c>
      <c r="EF152" s="38">
        <v>0</v>
      </c>
      <c r="EG152" s="38">
        <v>0</v>
      </c>
      <c r="EH152" s="38">
        <v>0</v>
      </c>
      <c r="EI152" s="38">
        <v>0</v>
      </c>
      <c r="EJ152" s="38">
        <v>0</v>
      </c>
      <c r="EK152" s="38">
        <v>0</v>
      </c>
      <c r="EL152" s="38">
        <v>0</v>
      </c>
      <c r="EM152" s="38">
        <v>0</v>
      </c>
      <c r="EN152" s="38">
        <v>0</v>
      </c>
      <c r="EO152" s="38">
        <v>0</v>
      </c>
      <c r="EP152" s="38">
        <v>0</v>
      </c>
      <c r="EQ152" s="38">
        <v>0</v>
      </c>
      <c r="ER152" s="38">
        <v>0</v>
      </c>
      <c r="ES152" s="38">
        <v>0</v>
      </c>
      <c r="ET152" s="38">
        <v>0</v>
      </c>
      <c r="EU152" s="38">
        <v>0</v>
      </c>
      <c r="EV152" s="38">
        <v>0</v>
      </c>
      <c r="EW152" s="38">
        <v>0</v>
      </c>
      <c r="EX152" s="38">
        <v>0</v>
      </c>
      <c r="EZ152" s="38">
        <v>0</v>
      </c>
      <c r="FA152" s="38">
        <v>0</v>
      </c>
      <c r="FB152" s="38">
        <v>0</v>
      </c>
      <c r="FC152" s="38">
        <v>0.97325799999999996</v>
      </c>
      <c r="FD152" s="38">
        <v>0</v>
      </c>
      <c r="FE152" s="38">
        <v>0</v>
      </c>
      <c r="FF152" s="38">
        <v>0</v>
      </c>
      <c r="FG152" s="38">
        <v>6.0937999999999999E-2</v>
      </c>
      <c r="FH152" s="38">
        <v>5.5286000000000002E-2</v>
      </c>
      <c r="FI152" s="38">
        <v>0</v>
      </c>
      <c r="FJ152" s="38">
        <v>0</v>
      </c>
      <c r="FK152" s="38">
        <v>0</v>
      </c>
      <c r="FL152" s="38">
        <v>0</v>
      </c>
      <c r="FM152" s="38">
        <v>0</v>
      </c>
      <c r="FN152" s="38">
        <v>0</v>
      </c>
      <c r="FO152" s="38">
        <v>0</v>
      </c>
      <c r="FP152" s="38">
        <v>0</v>
      </c>
      <c r="FQ152" s="38">
        <v>0</v>
      </c>
      <c r="FR152" s="38">
        <v>0</v>
      </c>
      <c r="FS152" s="38">
        <v>0</v>
      </c>
      <c r="FT152" s="38">
        <v>0</v>
      </c>
      <c r="FU152" s="38">
        <v>0</v>
      </c>
      <c r="FV152" s="38">
        <v>0</v>
      </c>
      <c r="FW152" s="38">
        <v>0</v>
      </c>
      <c r="FX152" s="38">
        <v>0</v>
      </c>
      <c r="FY152" s="38">
        <v>0</v>
      </c>
      <c r="FZ152" s="38">
        <v>0</v>
      </c>
      <c r="GA152" s="38">
        <v>0</v>
      </c>
      <c r="GB152" s="38">
        <v>0</v>
      </c>
      <c r="GC152" s="38">
        <v>0</v>
      </c>
      <c r="GD152" s="38">
        <v>0</v>
      </c>
      <c r="GF152" s="38">
        <v>0</v>
      </c>
      <c r="GG152" s="38">
        <v>0</v>
      </c>
      <c r="GH152" s="38">
        <v>0</v>
      </c>
      <c r="GI152" s="38">
        <v>0</v>
      </c>
      <c r="GJ152" s="38">
        <v>0</v>
      </c>
      <c r="GK152" s="38">
        <v>0</v>
      </c>
      <c r="GL152" s="38">
        <v>0</v>
      </c>
      <c r="GM152" s="38">
        <v>0</v>
      </c>
      <c r="GN152" s="38">
        <v>0</v>
      </c>
      <c r="GO152" s="38">
        <v>0</v>
      </c>
      <c r="GP152" s="38">
        <v>0</v>
      </c>
      <c r="GQ152" s="38">
        <v>0</v>
      </c>
      <c r="GR152" s="38">
        <v>0</v>
      </c>
      <c r="GS152" s="38">
        <v>0</v>
      </c>
      <c r="GT152" s="38">
        <v>0</v>
      </c>
      <c r="HB152" s="38">
        <v>0</v>
      </c>
      <c r="HC152" s="38">
        <v>0</v>
      </c>
      <c r="HD152" s="38">
        <v>0</v>
      </c>
      <c r="HE152" s="38">
        <v>0</v>
      </c>
      <c r="HF152" s="38">
        <v>0</v>
      </c>
      <c r="HG152" s="38">
        <v>0</v>
      </c>
      <c r="HH152" s="38">
        <v>0</v>
      </c>
      <c r="HI152" s="38">
        <v>0</v>
      </c>
      <c r="HJ152" s="38">
        <v>0</v>
      </c>
      <c r="HK152" s="38">
        <v>0</v>
      </c>
      <c r="HL152" s="38">
        <v>0</v>
      </c>
      <c r="HM152" s="38">
        <v>0</v>
      </c>
      <c r="HN152" s="38">
        <v>0</v>
      </c>
      <c r="HO152" s="38">
        <v>0</v>
      </c>
      <c r="HP152" s="38">
        <v>0</v>
      </c>
      <c r="HQ152" s="38">
        <v>0</v>
      </c>
      <c r="HR152" s="38">
        <v>0</v>
      </c>
      <c r="HS152" s="38">
        <v>0</v>
      </c>
      <c r="HT152" s="38">
        <v>0</v>
      </c>
      <c r="HU152" s="38">
        <v>0</v>
      </c>
      <c r="HV152" s="38">
        <v>0</v>
      </c>
      <c r="HW152" s="38">
        <v>0</v>
      </c>
      <c r="HX152" s="38">
        <v>0</v>
      </c>
      <c r="HY152" s="38">
        <v>0</v>
      </c>
      <c r="HZ152" s="38">
        <v>0</v>
      </c>
      <c r="IA152" s="38">
        <v>0</v>
      </c>
      <c r="IB152" s="38">
        <v>0</v>
      </c>
      <c r="IC152" s="38">
        <v>0</v>
      </c>
      <c r="ID152" s="38">
        <v>0</v>
      </c>
      <c r="IE152" s="38">
        <v>0</v>
      </c>
      <c r="IF152" s="38">
        <v>0</v>
      </c>
      <c r="IG152" s="38">
        <v>0</v>
      </c>
      <c r="IH152" s="38">
        <v>0</v>
      </c>
      <c r="II152" s="38">
        <v>0</v>
      </c>
      <c r="IJ152" s="38">
        <v>0</v>
      </c>
      <c r="IK152" s="38">
        <v>0</v>
      </c>
      <c r="IL152" s="38">
        <v>0</v>
      </c>
      <c r="IM152" s="38">
        <v>0</v>
      </c>
      <c r="IN152" s="38">
        <v>0</v>
      </c>
      <c r="IO152" s="38">
        <v>0</v>
      </c>
      <c r="IP152" s="38">
        <v>0</v>
      </c>
      <c r="IQ152" s="38">
        <v>0</v>
      </c>
      <c r="IR152" s="38">
        <v>0</v>
      </c>
      <c r="IS152" s="38">
        <v>0</v>
      </c>
      <c r="IT152" s="38">
        <v>0</v>
      </c>
      <c r="IU152" s="38">
        <v>0</v>
      </c>
      <c r="IV152" s="38">
        <v>0</v>
      </c>
      <c r="IW152" s="38">
        <v>0</v>
      </c>
      <c r="IX152" s="38">
        <v>0</v>
      </c>
      <c r="IY152" s="38">
        <v>0</v>
      </c>
      <c r="IZ152" s="38">
        <v>0</v>
      </c>
      <c r="JA152" s="38">
        <v>0</v>
      </c>
    </row>
    <row r="153" spans="1:261" x14ac:dyDescent="0.2">
      <c r="A153" s="38">
        <v>57839</v>
      </c>
      <c r="B153" s="38">
        <v>27549</v>
      </c>
      <c r="C153" s="38">
        <v>35</v>
      </c>
      <c r="D153" s="38">
        <v>2020</v>
      </c>
      <c r="E153" s="38">
        <v>5393</v>
      </c>
      <c r="F153" s="38">
        <v>0</v>
      </c>
      <c r="G153" s="38">
        <v>935.14499999999998</v>
      </c>
      <c r="H153" s="38">
        <v>930.95399999999995</v>
      </c>
      <c r="I153" s="38">
        <v>930.95399999999995</v>
      </c>
      <c r="J153" s="38">
        <v>935.14499999999998</v>
      </c>
      <c r="K153" s="38">
        <v>0</v>
      </c>
      <c r="L153" s="38">
        <v>6544</v>
      </c>
      <c r="M153" s="38">
        <v>0</v>
      </c>
      <c r="N153" s="38">
        <v>0</v>
      </c>
      <c r="P153" s="38">
        <v>919.79700000000003</v>
      </c>
      <c r="Q153" s="38">
        <v>0</v>
      </c>
      <c r="R153" s="38">
        <v>238418</v>
      </c>
      <c r="S153" s="38">
        <v>259.20699999999999</v>
      </c>
      <c r="U153" s="38">
        <v>154546</v>
      </c>
      <c r="V153" s="38">
        <v>559.72799999999995</v>
      </c>
      <c r="W153" s="38">
        <v>366286</v>
      </c>
      <c r="X153" s="38">
        <v>366286</v>
      </c>
      <c r="Z153" s="38">
        <v>0</v>
      </c>
      <c r="AA153" s="38">
        <v>1</v>
      </c>
      <c r="AB153" s="38">
        <v>1</v>
      </c>
      <c r="AC153" s="38">
        <v>0</v>
      </c>
      <c r="AD153" s="38" t="s">
        <v>303</v>
      </c>
      <c r="AE153" s="38">
        <v>0</v>
      </c>
      <c r="AH153" s="38">
        <v>0</v>
      </c>
      <c r="AI153" s="38">
        <v>0</v>
      </c>
      <c r="AJ153" s="38">
        <v>5105</v>
      </c>
      <c r="AK153" s="38">
        <v>1</v>
      </c>
      <c r="AL153" s="38" t="s">
        <v>60</v>
      </c>
      <c r="AM153" s="38">
        <v>0</v>
      </c>
      <c r="AN153" s="38">
        <v>0</v>
      </c>
      <c r="AO153" s="38">
        <v>0</v>
      </c>
      <c r="AP153" s="38">
        <v>0</v>
      </c>
      <c r="AQ153" s="38">
        <v>0</v>
      </c>
      <c r="AR153" s="38">
        <v>0</v>
      </c>
      <c r="AS153" s="38">
        <v>0</v>
      </c>
      <c r="AT153" s="38">
        <v>0</v>
      </c>
      <c r="AU153" s="38">
        <v>0</v>
      </c>
      <c r="AV153" s="38">
        <v>0</v>
      </c>
      <c r="AW153" s="38">
        <v>9940069</v>
      </c>
      <c r="AX153" s="38">
        <v>9757023</v>
      </c>
      <c r="AY153" s="38">
        <v>7078826</v>
      </c>
      <c r="AZ153" s="38">
        <v>238418</v>
      </c>
      <c r="BA153" s="38">
        <v>0</v>
      </c>
      <c r="BB153" s="38">
        <v>8638</v>
      </c>
      <c r="BC153" s="38">
        <v>8638</v>
      </c>
      <c r="BD153" s="38">
        <v>11</v>
      </c>
      <c r="BE153" s="38">
        <v>0</v>
      </c>
      <c r="BF153" s="38">
        <v>8236540</v>
      </c>
      <c r="BG153" s="38">
        <v>0</v>
      </c>
      <c r="BH153" s="38">
        <v>0</v>
      </c>
      <c r="BI153" s="38">
        <v>0</v>
      </c>
      <c r="BJ153" s="38">
        <v>12</v>
      </c>
      <c r="BK153" s="38">
        <v>0</v>
      </c>
      <c r="BL153" s="38">
        <v>0</v>
      </c>
      <c r="BM153" s="38">
        <v>0</v>
      </c>
      <c r="BN153" s="38">
        <v>0</v>
      </c>
      <c r="BO153" s="38">
        <v>0</v>
      </c>
      <c r="BP153" s="38">
        <v>0</v>
      </c>
      <c r="BQ153" s="38">
        <v>5393</v>
      </c>
      <c r="BR153" s="38">
        <v>1</v>
      </c>
      <c r="BS153" s="38">
        <v>0</v>
      </c>
      <c r="BT153" s="38">
        <v>0</v>
      </c>
      <c r="BU153" s="38">
        <v>0</v>
      </c>
      <c r="BV153" s="38">
        <v>0</v>
      </c>
      <c r="BW153" s="38">
        <v>0</v>
      </c>
      <c r="BX153" s="38">
        <v>0</v>
      </c>
      <c r="BY153" s="38">
        <v>0</v>
      </c>
      <c r="BZ153" s="38">
        <v>0</v>
      </c>
      <c r="CA153" s="38">
        <v>0</v>
      </c>
      <c r="CB153" s="38">
        <v>0</v>
      </c>
      <c r="CC153" s="38">
        <v>0</v>
      </c>
      <c r="CD153" s="38">
        <v>0</v>
      </c>
      <c r="CE153" s="38">
        <v>0</v>
      </c>
      <c r="CF153" s="38">
        <v>0</v>
      </c>
      <c r="CG153" s="38">
        <v>0</v>
      </c>
      <c r="CH153" s="38">
        <v>183046</v>
      </c>
      <c r="CI153" s="38">
        <v>0</v>
      </c>
      <c r="CJ153" s="38">
        <v>4</v>
      </c>
      <c r="CK153" s="38">
        <v>0</v>
      </c>
      <c r="CL153" s="38">
        <v>0</v>
      </c>
      <c r="CN153" s="38">
        <v>0</v>
      </c>
      <c r="CO153" s="38">
        <v>1</v>
      </c>
      <c r="CP153" s="38">
        <v>0</v>
      </c>
      <c r="CQ153" s="38">
        <v>0</v>
      </c>
      <c r="CR153" s="38">
        <v>925.61699999999996</v>
      </c>
      <c r="CS153" s="38">
        <v>0</v>
      </c>
      <c r="CT153" s="38">
        <v>0</v>
      </c>
      <c r="CU153" s="38">
        <v>0</v>
      </c>
      <c r="CV153" s="38">
        <v>0</v>
      </c>
      <c r="CW153" s="38">
        <v>0</v>
      </c>
      <c r="CX153" s="38">
        <v>0</v>
      </c>
      <c r="CY153" s="38">
        <v>0</v>
      </c>
      <c r="CZ153" s="38">
        <v>0</v>
      </c>
      <c r="DA153" s="38">
        <v>1</v>
      </c>
      <c r="DB153" s="38">
        <v>6092163</v>
      </c>
      <c r="DC153" s="38">
        <v>0</v>
      </c>
      <c r="DD153" s="38">
        <v>0</v>
      </c>
      <c r="DE153" s="38">
        <v>1348064</v>
      </c>
      <c r="DF153" s="38">
        <v>1348064</v>
      </c>
      <c r="DG153" s="38">
        <v>1030</v>
      </c>
      <c r="DH153" s="38">
        <v>0</v>
      </c>
      <c r="DI153" s="38">
        <v>0</v>
      </c>
      <c r="DK153" s="38">
        <v>5393</v>
      </c>
      <c r="DL153" s="38">
        <v>0</v>
      </c>
      <c r="DM153" s="38">
        <v>647699</v>
      </c>
      <c r="DN153" s="38">
        <v>0</v>
      </c>
      <c r="DO153" s="38">
        <v>0</v>
      </c>
      <c r="DP153" s="38">
        <v>0</v>
      </c>
      <c r="DQ153" s="38">
        <v>0</v>
      </c>
      <c r="DR153" s="38">
        <v>0</v>
      </c>
      <c r="DS153" s="38">
        <v>0</v>
      </c>
      <c r="DT153" s="38">
        <v>0</v>
      </c>
      <c r="DU153" s="38">
        <v>0</v>
      </c>
      <c r="DV153" s="38">
        <v>0</v>
      </c>
      <c r="DW153" s="38">
        <v>0</v>
      </c>
      <c r="DX153" s="38">
        <v>0</v>
      </c>
      <c r="DY153" s="38">
        <v>0</v>
      </c>
      <c r="DZ153" s="38">
        <v>0</v>
      </c>
      <c r="EA153" s="38">
        <v>0</v>
      </c>
      <c r="EB153" s="38">
        <v>0</v>
      </c>
      <c r="EC153" s="38">
        <v>72.77</v>
      </c>
      <c r="ED153" s="38">
        <v>523828</v>
      </c>
      <c r="EE153" s="38">
        <v>0</v>
      </c>
      <c r="EF153" s="38">
        <v>0</v>
      </c>
      <c r="EG153" s="38">
        <v>0</v>
      </c>
      <c r="EH153" s="38">
        <v>123871</v>
      </c>
      <c r="EI153" s="38">
        <v>0</v>
      </c>
      <c r="EJ153" s="38">
        <v>0</v>
      </c>
      <c r="EK153" s="38">
        <v>1.0129999999999999</v>
      </c>
      <c r="EL153" s="38">
        <v>0</v>
      </c>
      <c r="EM153" s="38">
        <v>0</v>
      </c>
      <c r="EN153" s="38">
        <v>3.1779999999999999</v>
      </c>
      <c r="EO153" s="38">
        <v>0</v>
      </c>
      <c r="EP153" s="38">
        <v>0</v>
      </c>
      <c r="EQ153" s="38">
        <v>4.1909999999999998</v>
      </c>
      <c r="ER153" s="38">
        <v>0</v>
      </c>
      <c r="ES153" s="38">
        <v>18.928999999999998</v>
      </c>
      <c r="ET153" s="38">
        <v>0</v>
      </c>
      <c r="EU153" s="38">
        <v>238418</v>
      </c>
      <c r="EV153" s="38">
        <v>0</v>
      </c>
      <c r="EW153" s="38">
        <v>0</v>
      </c>
      <c r="EX153" s="38">
        <v>0</v>
      </c>
      <c r="EZ153" s="38">
        <v>8224432</v>
      </c>
      <c r="FA153" s="38">
        <v>0</v>
      </c>
      <c r="FB153" s="38">
        <v>8462850</v>
      </c>
      <c r="FC153" s="38">
        <v>0.97325799999999996</v>
      </c>
      <c r="FD153" s="38">
        <v>0</v>
      </c>
      <c r="FE153" s="38">
        <v>1247571</v>
      </c>
      <c r="FF153" s="38">
        <v>285020</v>
      </c>
      <c r="FG153" s="38">
        <v>6.0937999999999999E-2</v>
      </c>
      <c r="FH153" s="38">
        <v>5.5286000000000002E-2</v>
      </c>
      <c r="FI153" s="38">
        <v>0</v>
      </c>
      <c r="FJ153" s="38">
        <v>0</v>
      </c>
      <c r="FK153" s="38">
        <v>1613.5640000000001</v>
      </c>
      <c r="FL153" s="38">
        <v>10178487</v>
      </c>
      <c r="FM153" s="38">
        <v>0</v>
      </c>
      <c r="FN153" s="38">
        <v>0</v>
      </c>
      <c r="FO153" s="38">
        <v>0</v>
      </c>
      <c r="FP153" s="38">
        <v>0</v>
      </c>
      <c r="FQ153" s="38">
        <v>0</v>
      </c>
      <c r="FR153" s="38">
        <v>0</v>
      </c>
      <c r="FS153" s="38">
        <v>0</v>
      </c>
      <c r="FT153" s="38">
        <v>0</v>
      </c>
      <c r="FU153" s="38">
        <v>0</v>
      </c>
      <c r="FV153" s="38">
        <v>0</v>
      </c>
      <c r="FW153" s="38">
        <v>0</v>
      </c>
      <c r="FX153" s="38">
        <v>0</v>
      </c>
      <c r="FY153" s="38">
        <v>0</v>
      </c>
      <c r="FZ153" s="38">
        <v>0</v>
      </c>
      <c r="GA153" s="38">
        <v>0</v>
      </c>
      <c r="GB153" s="38">
        <v>0</v>
      </c>
      <c r="GC153" s="38">
        <v>0</v>
      </c>
      <c r="GD153" s="38">
        <v>0</v>
      </c>
      <c r="GF153" s="38">
        <v>0</v>
      </c>
      <c r="GG153" s="38">
        <v>0</v>
      </c>
      <c r="GH153" s="38">
        <v>0</v>
      </c>
      <c r="GI153" s="38">
        <v>0</v>
      </c>
      <c r="GJ153" s="38">
        <v>0</v>
      </c>
      <c r="GK153" s="38">
        <v>4971</v>
      </c>
      <c r="GL153" s="38">
        <v>12424</v>
      </c>
      <c r="GM153" s="38">
        <v>0</v>
      </c>
      <c r="GN153" s="38">
        <v>0</v>
      </c>
      <c r="GO153" s="38">
        <v>0</v>
      </c>
      <c r="GP153" s="38">
        <v>9995441</v>
      </c>
      <c r="GQ153" s="38">
        <v>9995441</v>
      </c>
      <c r="GR153" s="38">
        <v>0</v>
      </c>
      <c r="GS153" s="38">
        <v>0</v>
      </c>
      <c r="GT153" s="38">
        <v>0</v>
      </c>
      <c r="HB153" s="38">
        <v>261892303</v>
      </c>
      <c r="HC153" s="38">
        <v>5.0736000000000003E-2</v>
      </c>
      <c r="HD153" s="38">
        <v>183046</v>
      </c>
      <c r="HE153" s="38">
        <v>0</v>
      </c>
      <c r="HF153" s="38">
        <v>0</v>
      </c>
      <c r="HG153" s="38">
        <v>0</v>
      </c>
      <c r="HH153" s="38">
        <v>0</v>
      </c>
      <c r="HI153" s="38">
        <v>0</v>
      </c>
      <c r="HJ153" s="38">
        <v>0</v>
      </c>
      <c r="HK153" s="38">
        <v>0</v>
      </c>
      <c r="HL153" s="38">
        <v>0</v>
      </c>
      <c r="HM153" s="38">
        <v>0</v>
      </c>
      <c r="HN153" s="38">
        <v>0</v>
      </c>
      <c r="HO153" s="38">
        <v>0</v>
      </c>
      <c r="HP153" s="38">
        <v>0</v>
      </c>
      <c r="HQ153" s="38">
        <v>0</v>
      </c>
      <c r="HR153" s="38">
        <v>0</v>
      </c>
      <c r="HS153" s="38">
        <v>0</v>
      </c>
      <c r="HT153" s="38">
        <v>0</v>
      </c>
      <c r="HU153" s="38">
        <v>0</v>
      </c>
      <c r="HV153" s="38">
        <v>0</v>
      </c>
      <c r="HW153" s="38">
        <v>0</v>
      </c>
      <c r="HX153" s="38">
        <v>0</v>
      </c>
      <c r="HY153" s="38">
        <v>0</v>
      </c>
      <c r="HZ153" s="38">
        <v>0</v>
      </c>
      <c r="IA153" s="38">
        <v>0</v>
      </c>
      <c r="IB153" s="38">
        <v>0</v>
      </c>
      <c r="IC153" s="38">
        <v>0</v>
      </c>
      <c r="ID153" s="38">
        <v>0</v>
      </c>
      <c r="IE153" s="38">
        <v>0</v>
      </c>
      <c r="IF153" s="38">
        <v>0</v>
      </c>
      <c r="IG153" s="38">
        <v>0</v>
      </c>
      <c r="IH153" s="38">
        <v>578</v>
      </c>
      <c r="II153" s="38">
        <v>0</v>
      </c>
      <c r="IJ153" s="38">
        <v>0</v>
      </c>
      <c r="IK153" s="38">
        <v>0</v>
      </c>
      <c r="IL153" s="38">
        <v>0</v>
      </c>
      <c r="IM153" s="38">
        <v>0</v>
      </c>
      <c r="IN153" s="38">
        <v>0</v>
      </c>
      <c r="IO153" s="38">
        <v>0</v>
      </c>
      <c r="IP153" s="38">
        <v>0</v>
      </c>
      <c r="IQ153" s="38">
        <v>0</v>
      </c>
      <c r="IR153" s="38">
        <v>0</v>
      </c>
      <c r="IS153" s="38">
        <v>0</v>
      </c>
      <c r="IT153" s="38">
        <v>0</v>
      </c>
      <c r="IU153" s="38">
        <v>0</v>
      </c>
      <c r="IV153" s="38">
        <v>0</v>
      </c>
      <c r="IW153" s="38">
        <v>0</v>
      </c>
      <c r="IX153" s="38">
        <v>0</v>
      </c>
      <c r="IY153" s="38">
        <v>0</v>
      </c>
      <c r="IZ153" s="38">
        <v>0</v>
      </c>
      <c r="JA153" s="38">
        <v>0</v>
      </c>
    </row>
    <row r="154" spans="1:261" x14ac:dyDescent="0.2">
      <c r="A154" s="38">
        <v>57840</v>
      </c>
      <c r="B154" s="38">
        <v>27549</v>
      </c>
      <c r="C154" s="38">
        <v>35</v>
      </c>
      <c r="D154" s="38">
        <v>2020</v>
      </c>
      <c r="E154" s="38">
        <v>5393</v>
      </c>
      <c r="F154" s="38">
        <v>0</v>
      </c>
      <c r="G154" s="38">
        <v>500.81</v>
      </c>
      <c r="H154" s="38">
        <v>381.96600000000001</v>
      </c>
      <c r="I154" s="38">
        <v>381.96600000000001</v>
      </c>
      <c r="J154" s="38">
        <v>500.81</v>
      </c>
      <c r="K154" s="38">
        <v>0</v>
      </c>
      <c r="L154" s="38">
        <v>6544</v>
      </c>
      <c r="M154" s="38">
        <v>0</v>
      </c>
      <c r="N154" s="38">
        <v>0</v>
      </c>
      <c r="P154" s="38">
        <v>587.16300000000001</v>
      </c>
      <c r="Q154" s="38">
        <v>0</v>
      </c>
      <c r="R154" s="38">
        <v>152197</v>
      </c>
      <c r="S154" s="38">
        <v>259.20699999999999</v>
      </c>
      <c r="U154" s="38">
        <v>98655</v>
      </c>
      <c r="V154" s="38">
        <v>17.72</v>
      </c>
      <c r="W154" s="38">
        <v>11596</v>
      </c>
      <c r="X154" s="38">
        <v>11596</v>
      </c>
      <c r="Z154" s="38">
        <v>0</v>
      </c>
      <c r="AA154" s="38">
        <v>1</v>
      </c>
      <c r="AB154" s="38">
        <v>1</v>
      </c>
      <c r="AC154" s="38">
        <v>0</v>
      </c>
      <c r="AD154" s="38" t="s">
        <v>303</v>
      </c>
      <c r="AE154" s="38">
        <v>0</v>
      </c>
      <c r="AH154" s="38">
        <v>0</v>
      </c>
      <c r="AI154" s="38">
        <v>0</v>
      </c>
      <c r="AJ154" s="38">
        <v>5105</v>
      </c>
      <c r="AK154" s="38">
        <v>1</v>
      </c>
      <c r="AL154" s="38" t="s">
        <v>318</v>
      </c>
      <c r="AM154" s="38">
        <v>0</v>
      </c>
      <c r="AN154" s="38">
        <v>0</v>
      </c>
      <c r="AO154" s="38">
        <v>0</v>
      </c>
      <c r="AP154" s="38">
        <v>0</v>
      </c>
      <c r="AQ154" s="38">
        <v>0</v>
      </c>
      <c r="AR154" s="38">
        <v>0</v>
      </c>
      <c r="AS154" s="38">
        <v>0</v>
      </c>
      <c r="AT154" s="38">
        <v>0</v>
      </c>
      <c r="AU154" s="38">
        <v>0</v>
      </c>
      <c r="AV154" s="38">
        <v>0</v>
      </c>
      <c r="AW154" s="38">
        <v>4297606</v>
      </c>
      <c r="AX154" s="38">
        <v>4061854</v>
      </c>
      <c r="AY154" s="38">
        <v>3227248</v>
      </c>
      <c r="AZ154" s="38">
        <v>289920</v>
      </c>
      <c r="BA154" s="38">
        <v>0</v>
      </c>
      <c r="BB154" s="38">
        <v>0</v>
      </c>
      <c r="BC154" s="38">
        <v>0</v>
      </c>
      <c r="BD154" s="38">
        <v>0</v>
      </c>
      <c r="BE154" s="38">
        <v>0</v>
      </c>
      <c r="BF154" s="38">
        <v>3472502</v>
      </c>
      <c r="BG154" s="38">
        <v>0</v>
      </c>
      <c r="BH154" s="38">
        <v>559.08399999999995</v>
      </c>
      <c r="BI154" s="38">
        <v>137723</v>
      </c>
      <c r="BJ154" s="38">
        <v>12</v>
      </c>
      <c r="BK154" s="38">
        <v>0</v>
      </c>
      <c r="BL154" s="38">
        <v>0</v>
      </c>
      <c r="BM154" s="38">
        <v>0</v>
      </c>
      <c r="BN154" s="38">
        <v>0</v>
      </c>
      <c r="BO154" s="38">
        <v>0</v>
      </c>
      <c r="BP154" s="38">
        <v>0</v>
      </c>
      <c r="BQ154" s="38">
        <v>5393</v>
      </c>
      <c r="BR154" s="38">
        <v>1</v>
      </c>
      <c r="BS154" s="38">
        <v>0</v>
      </c>
      <c r="BT154" s="38">
        <v>0</v>
      </c>
      <c r="BU154" s="38">
        <v>0</v>
      </c>
      <c r="BV154" s="38">
        <v>0</v>
      </c>
      <c r="BW154" s="38">
        <v>0</v>
      </c>
      <c r="BX154" s="38">
        <v>0</v>
      </c>
      <c r="BY154" s="38">
        <v>0</v>
      </c>
      <c r="BZ154" s="38">
        <v>0</v>
      </c>
      <c r="CA154" s="38">
        <v>0</v>
      </c>
      <c r="CB154" s="38">
        <v>0</v>
      </c>
      <c r="CC154" s="38">
        <v>0</v>
      </c>
      <c r="CD154" s="38">
        <v>0</v>
      </c>
      <c r="CE154" s="38">
        <v>0</v>
      </c>
      <c r="CF154" s="38">
        <v>0</v>
      </c>
      <c r="CG154" s="38">
        <v>0</v>
      </c>
      <c r="CH154" s="38">
        <v>98029</v>
      </c>
      <c r="CI154" s="38">
        <v>0</v>
      </c>
      <c r="CJ154" s="38">
        <v>4</v>
      </c>
      <c r="CK154" s="38">
        <v>0</v>
      </c>
      <c r="CL154" s="38">
        <v>0</v>
      </c>
      <c r="CN154" s="38">
        <v>0</v>
      </c>
      <c r="CO154" s="38">
        <v>1</v>
      </c>
      <c r="CP154" s="38">
        <v>0</v>
      </c>
      <c r="CQ154" s="38">
        <v>0</v>
      </c>
      <c r="CR154" s="38">
        <v>584.50300000000004</v>
      </c>
      <c r="CS154" s="38">
        <v>0</v>
      </c>
      <c r="CT154" s="38">
        <v>0</v>
      </c>
      <c r="CU154" s="38">
        <v>0</v>
      </c>
      <c r="CV154" s="38">
        <v>0</v>
      </c>
      <c r="CW154" s="38">
        <v>0</v>
      </c>
      <c r="CX154" s="38">
        <v>0</v>
      </c>
      <c r="CY154" s="38">
        <v>0</v>
      </c>
      <c r="CZ154" s="38">
        <v>0</v>
      </c>
      <c r="DA154" s="38">
        <v>1</v>
      </c>
      <c r="DB154" s="38">
        <v>2499586</v>
      </c>
      <c r="DC154" s="38">
        <v>0</v>
      </c>
      <c r="DD154" s="38">
        <v>0</v>
      </c>
      <c r="DE154" s="38">
        <v>0</v>
      </c>
      <c r="DF154" s="38">
        <v>0</v>
      </c>
      <c r="DG154" s="38">
        <v>0</v>
      </c>
      <c r="DH154" s="38">
        <v>0</v>
      </c>
      <c r="DI154" s="38">
        <v>0</v>
      </c>
      <c r="DK154" s="38">
        <v>5393</v>
      </c>
      <c r="DL154" s="38">
        <v>0</v>
      </c>
      <c r="DM154" s="38">
        <v>6817</v>
      </c>
      <c r="DN154" s="38">
        <v>0</v>
      </c>
      <c r="DO154" s="38">
        <v>0</v>
      </c>
      <c r="DP154" s="38">
        <v>0</v>
      </c>
      <c r="DQ154" s="38">
        <v>0</v>
      </c>
      <c r="DR154" s="38">
        <v>0</v>
      </c>
      <c r="DS154" s="38">
        <v>0</v>
      </c>
      <c r="DT154" s="38">
        <v>0</v>
      </c>
      <c r="DU154" s="38">
        <v>0</v>
      </c>
      <c r="DV154" s="38">
        <v>0</v>
      </c>
      <c r="DW154" s="38">
        <v>0</v>
      </c>
      <c r="DX154" s="38">
        <v>0</v>
      </c>
      <c r="DY154" s="38">
        <v>0</v>
      </c>
      <c r="DZ154" s="38">
        <v>0</v>
      </c>
      <c r="EA154" s="38">
        <v>0</v>
      </c>
      <c r="EB154" s="38">
        <v>0</v>
      </c>
      <c r="EC154" s="38">
        <v>0.94699999999999995</v>
      </c>
      <c r="ED154" s="38">
        <v>6817</v>
      </c>
      <c r="EE154" s="38">
        <v>0</v>
      </c>
      <c r="EF154" s="38">
        <v>0</v>
      </c>
      <c r="EG154" s="38">
        <v>0</v>
      </c>
      <c r="EH154" s="38">
        <v>0</v>
      </c>
      <c r="EI154" s="38">
        <v>0</v>
      </c>
      <c r="EJ154" s="38">
        <v>0</v>
      </c>
      <c r="EK154" s="38">
        <v>0</v>
      </c>
      <c r="EL154" s="38">
        <v>0</v>
      </c>
      <c r="EM154" s="38">
        <v>0</v>
      </c>
      <c r="EN154" s="38">
        <v>0</v>
      </c>
      <c r="EO154" s="38">
        <v>0</v>
      </c>
      <c r="EP154" s="38">
        <v>0</v>
      </c>
      <c r="EQ154" s="38">
        <v>0</v>
      </c>
      <c r="ER154" s="38">
        <v>0</v>
      </c>
      <c r="ES154" s="38">
        <v>0</v>
      </c>
      <c r="ET154" s="38">
        <v>0</v>
      </c>
      <c r="EU154" s="38">
        <v>289920</v>
      </c>
      <c r="EV154" s="38">
        <v>0</v>
      </c>
      <c r="EW154" s="38">
        <v>0</v>
      </c>
      <c r="EX154" s="38">
        <v>0</v>
      </c>
      <c r="EZ154" s="38">
        <v>3415717</v>
      </c>
      <c r="FA154" s="38">
        <v>0</v>
      </c>
      <c r="FB154" s="38">
        <v>3705637</v>
      </c>
      <c r="FC154" s="38">
        <v>0.97325799999999996</v>
      </c>
      <c r="FD154" s="38">
        <v>0</v>
      </c>
      <c r="FE154" s="38">
        <v>525973</v>
      </c>
      <c r="FF154" s="38">
        <v>120164</v>
      </c>
      <c r="FG154" s="38">
        <v>6.0937999999999999E-2</v>
      </c>
      <c r="FH154" s="38">
        <v>5.5286000000000002E-2</v>
      </c>
      <c r="FI154" s="38">
        <v>0</v>
      </c>
      <c r="FJ154" s="38">
        <v>0</v>
      </c>
      <c r="FK154" s="38">
        <v>680.274</v>
      </c>
      <c r="FL154" s="38">
        <v>4449803</v>
      </c>
      <c r="FM154" s="38">
        <v>0</v>
      </c>
      <c r="FN154" s="38">
        <v>0</v>
      </c>
      <c r="FO154" s="38">
        <v>0</v>
      </c>
      <c r="FP154" s="38">
        <v>0</v>
      </c>
      <c r="FQ154" s="38">
        <v>0</v>
      </c>
      <c r="FR154" s="38">
        <v>0</v>
      </c>
      <c r="FS154" s="38">
        <v>0</v>
      </c>
      <c r="FT154" s="38">
        <v>0</v>
      </c>
      <c r="FU154" s="38">
        <v>0</v>
      </c>
      <c r="FV154" s="38">
        <v>0</v>
      </c>
      <c r="FW154" s="38">
        <v>0</v>
      </c>
      <c r="FX154" s="38">
        <v>0</v>
      </c>
      <c r="FY154" s="38">
        <v>0</v>
      </c>
      <c r="FZ154" s="38">
        <v>0</v>
      </c>
      <c r="GA154" s="38">
        <v>0</v>
      </c>
      <c r="GB154" s="38">
        <v>1049915</v>
      </c>
      <c r="GC154" s="38">
        <v>1049915</v>
      </c>
      <c r="GD154" s="38">
        <v>118.84399999999999</v>
      </c>
      <c r="GF154" s="38">
        <v>0</v>
      </c>
      <c r="GG154" s="38">
        <v>0</v>
      </c>
      <c r="GH154" s="38">
        <v>0</v>
      </c>
      <c r="GI154" s="38">
        <v>0</v>
      </c>
      <c r="GJ154" s="38">
        <v>0</v>
      </c>
      <c r="GK154" s="38">
        <v>5202</v>
      </c>
      <c r="GL154" s="38">
        <v>9629</v>
      </c>
      <c r="GM154" s="38">
        <v>0</v>
      </c>
      <c r="GN154" s="38">
        <v>11762</v>
      </c>
      <c r="GO154" s="38">
        <v>0</v>
      </c>
      <c r="GP154" s="38">
        <v>4351774</v>
      </c>
      <c r="GQ154" s="38">
        <v>4351774</v>
      </c>
      <c r="GR154" s="38">
        <v>0</v>
      </c>
      <c r="GS154" s="38">
        <v>0</v>
      </c>
      <c r="GT154" s="38">
        <v>0</v>
      </c>
      <c r="HB154" s="38">
        <v>261892303</v>
      </c>
      <c r="HC154" s="38">
        <v>5.0736000000000003E-2</v>
      </c>
      <c r="HD154" s="38">
        <v>98029</v>
      </c>
      <c r="HE154" s="38">
        <v>0</v>
      </c>
      <c r="HF154" s="38">
        <v>0</v>
      </c>
      <c r="HG154" s="38">
        <v>0</v>
      </c>
      <c r="HH154" s="38">
        <v>0</v>
      </c>
      <c r="HI154" s="38">
        <v>0</v>
      </c>
      <c r="HJ154" s="38">
        <v>0</v>
      </c>
      <c r="HK154" s="38">
        <v>0</v>
      </c>
      <c r="HL154" s="38">
        <v>0</v>
      </c>
      <c r="HM154" s="38">
        <v>0</v>
      </c>
      <c r="HN154" s="38">
        <v>0</v>
      </c>
      <c r="HO154" s="38">
        <v>0</v>
      </c>
      <c r="HP154" s="38">
        <v>0</v>
      </c>
      <c r="HQ154" s="38">
        <v>0</v>
      </c>
      <c r="HR154" s="38">
        <v>0</v>
      </c>
      <c r="HS154" s="38">
        <v>0</v>
      </c>
      <c r="HT154" s="38">
        <v>0</v>
      </c>
      <c r="HU154" s="38">
        <v>0</v>
      </c>
      <c r="HV154" s="38">
        <v>0</v>
      </c>
      <c r="HW154" s="38">
        <v>0</v>
      </c>
      <c r="HX154" s="38">
        <v>0</v>
      </c>
      <c r="HY154" s="38">
        <v>0</v>
      </c>
      <c r="HZ154" s="38">
        <v>0</v>
      </c>
      <c r="IA154" s="38">
        <v>0</v>
      </c>
      <c r="IB154" s="38">
        <v>0</v>
      </c>
      <c r="IC154" s="38">
        <v>0</v>
      </c>
      <c r="ID154" s="38">
        <v>0</v>
      </c>
      <c r="IE154" s="38">
        <v>0</v>
      </c>
      <c r="IF154" s="38">
        <v>0</v>
      </c>
      <c r="IG154" s="38">
        <v>0</v>
      </c>
      <c r="IH154" s="38">
        <v>0</v>
      </c>
      <c r="II154" s="38">
        <v>0</v>
      </c>
      <c r="IJ154" s="38">
        <v>0</v>
      </c>
      <c r="IK154" s="38">
        <v>0</v>
      </c>
      <c r="IL154" s="38">
        <v>0</v>
      </c>
      <c r="IM154" s="38">
        <v>0</v>
      </c>
      <c r="IN154" s="38">
        <v>0</v>
      </c>
      <c r="IO154" s="38">
        <v>0</v>
      </c>
      <c r="IP154" s="38">
        <v>0</v>
      </c>
      <c r="IQ154" s="38">
        <v>0</v>
      </c>
      <c r="IR154" s="38">
        <v>0</v>
      </c>
      <c r="IS154" s="38">
        <v>0</v>
      </c>
      <c r="IT154" s="38">
        <v>0</v>
      </c>
      <c r="IU154" s="38">
        <v>0</v>
      </c>
      <c r="IV154" s="38">
        <v>0</v>
      </c>
      <c r="IW154" s="38">
        <v>0</v>
      </c>
      <c r="IX154" s="38">
        <v>0</v>
      </c>
      <c r="IY154" s="38">
        <v>0</v>
      </c>
      <c r="IZ154" s="38">
        <v>0</v>
      </c>
      <c r="JA154" s="38">
        <v>0</v>
      </c>
    </row>
    <row r="155" spans="1:261" x14ac:dyDescent="0.2">
      <c r="A155" s="38">
        <v>101840</v>
      </c>
      <c r="B155" s="38">
        <v>27549</v>
      </c>
      <c r="C155" s="38">
        <v>35</v>
      </c>
      <c r="D155" s="38">
        <v>2020</v>
      </c>
      <c r="E155" s="38">
        <v>5393</v>
      </c>
      <c r="F155" s="38">
        <v>0</v>
      </c>
      <c r="G155" s="38">
        <v>395.27300000000002</v>
      </c>
      <c r="H155" s="38">
        <v>392.65499999999997</v>
      </c>
      <c r="I155" s="38">
        <v>392.65499999999997</v>
      </c>
      <c r="J155" s="38">
        <v>395.27300000000002</v>
      </c>
      <c r="K155" s="38">
        <v>0</v>
      </c>
      <c r="L155" s="38">
        <v>6544</v>
      </c>
      <c r="M155" s="38">
        <v>0</v>
      </c>
      <c r="N155" s="38">
        <v>0</v>
      </c>
      <c r="P155" s="38">
        <v>366.25799999999998</v>
      </c>
      <c r="Q155" s="38">
        <v>0</v>
      </c>
      <c r="R155" s="38">
        <v>94937</v>
      </c>
      <c r="S155" s="38">
        <v>259.20699999999999</v>
      </c>
      <c r="U155" s="38">
        <v>61539</v>
      </c>
      <c r="V155" s="38">
        <v>8.218</v>
      </c>
      <c r="W155" s="38">
        <v>5378</v>
      </c>
      <c r="X155" s="38">
        <v>5378</v>
      </c>
      <c r="Z155" s="38">
        <v>0</v>
      </c>
      <c r="AA155" s="38">
        <v>1</v>
      </c>
      <c r="AB155" s="38">
        <v>1</v>
      </c>
      <c r="AC155" s="38">
        <v>0</v>
      </c>
      <c r="AD155" s="38" t="s">
        <v>303</v>
      </c>
      <c r="AE155" s="38">
        <v>0</v>
      </c>
      <c r="AH155" s="38">
        <v>0</v>
      </c>
      <c r="AI155" s="38">
        <v>0</v>
      </c>
      <c r="AJ155" s="38">
        <v>5105</v>
      </c>
      <c r="AK155" s="38">
        <v>1</v>
      </c>
      <c r="AL155" s="38" t="s">
        <v>30</v>
      </c>
      <c r="AM155" s="38">
        <v>0</v>
      </c>
      <c r="AN155" s="38">
        <v>0</v>
      </c>
      <c r="AO155" s="38">
        <v>0</v>
      </c>
      <c r="AP155" s="38">
        <v>0</v>
      </c>
      <c r="AQ155" s="38">
        <v>0</v>
      </c>
      <c r="AR155" s="38">
        <v>0</v>
      </c>
      <c r="AS155" s="38">
        <v>0</v>
      </c>
      <c r="AT155" s="38">
        <v>0</v>
      </c>
      <c r="AU155" s="38">
        <v>0</v>
      </c>
      <c r="AV155" s="38">
        <v>0</v>
      </c>
      <c r="AW155" s="38">
        <v>3958589</v>
      </c>
      <c r="AX155" s="38">
        <v>3866218</v>
      </c>
      <c r="AY155" s="38">
        <v>2827945</v>
      </c>
      <c r="AZ155" s="38">
        <v>94937</v>
      </c>
      <c r="BA155" s="38">
        <v>30</v>
      </c>
      <c r="BB155" s="38">
        <v>15520</v>
      </c>
      <c r="BC155" s="38">
        <v>15520</v>
      </c>
      <c r="BD155" s="38">
        <v>19.763999999999999</v>
      </c>
      <c r="BE155" s="38">
        <v>0</v>
      </c>
      <c r="BF155" s="38">
        <v>3264109</v>
      </c>
      <c r="BG155" s="38">
        <v>0</v>
      </c>
      <c r="BH155" s="38">
        <v>0</v>
      </c>
      <c r="BI155" s="38">
        <v>0</v>
      </c>
      <c r="BJ155" s="38">
        <v>12</v>
      </c>
      <c r="BK155" s="38">
        <v>0</v>
      </c>
      <c r="BL155" s="38">
        <v>0</v>
      </c>
      <c r="BM155" s="38">
        <v>0</v>
      </c>
      <c r="BN155" s="38">
        <v>0</v>
      </c>
      <c r="BO155" s="38">
        <v>0</v>
      </c>
      <c r="BP155" s="38">
        <v>0</v>
      </c>
      <c r="BQ155" s="38">
        <v>5393</v>
      </c>
      <c r="BR155" s="38">
        <v>1</v>
      </c>
      <c r="BS155" s="38">
        <v>0</v>
      </c>
      <c r="BT155" s="38">
        <v>0</v>
      </c>
      <c r="BU155" s="38">
        <v>0</v>
      </c>
      <c r="BV155" s="38">
        <v>0</v>
      </c>
      <c r="BW155" s="38">
        <v>0</v>
      </c>
      <c r="BX155" s="38">
        <v>0</v>
      </c>
      <c r="BY155" s="38">
        <v>0</v>
      </c>
      <c r="BZ155" s="38">
        <v>0</v>
      </c>
      <c r="CA155" s="38">
        <v>0</v>
      </c>
      <c r="CB155" s="38">
        <v>0</v>
      </c>
      <c r="CC155" s="38">
        <v>0</v>
      </c>
      <c r="CD155" s="38">
        <v>0</v>
      </c>
      <c r="CE155" s="38">
        <v>0</v>
      </c>
      <c r="CF155" s="38">
        <v>0</v>
      </c>
      <c r="CG155" s="38">
        <v>0</v>
      </c>
      <c r="CH155" s="38">
        <v>92371</v>
      </c>
      <c r="CI155" s="38">
        <v>0</v>
      </c>
      <c r="CJ155" s="38">
        <v>4</v>
      </c>
      <c r="CK155" s="38">
        <v>0</v>
      </c>
      <c r="CL155" s="38">
        <v>0</v>
      </c>
      <c r="CN155" s="38">
        <v>0</v>
      </c>
      <c r="CO155" s="38">
        <v>1</v>
      </c>
      <c r="CP155" s="38">
        <v>0</v>
      </c>
      <c r="CQ155" s="38">
        <v>0</v>
      </c>
      <c r="CR155" s="38">
        <v>365.36700000000002</v>
      </c>
      <c r="CS155" s="38">
        <v>0</v>
      </c>
      <c r="CT155" s="38">
        <v>0</v>
      </c>
      <c r="CU155" s="38">
        <v>0</v>
      </c>
      <c r="CV155" s="38">
        <v>0</v>
      </c>
      <c r="CW155" s="38">
        <v>0</v>
      </c>
      <c r="CX155" s="38">
        <v>0</v>
      </c>
      <c r="CY155" s="38">
        <v>0</v>
      </c>
      <c r="CZ155" s="38">
        <v>0</v>
      </c>
      <c r="DA155" s="38">
        <v>1</v>
      </c>
      <c r="DB155" s="38">
        <v>2569534</v>
      </c>
      <c r="DC155" s="38">
        <v>0</v>
      </c>
      <c r="DD155" s="38">
        <v>0</v>
      </c>
      <c r="DE155" s="38">
        <v>683194</v>
      </c>
      <c r="DF155" s="38">
        <v>683194</v>
      </c>
      <c r="DG155" s="38">
        <v>522</v>
      </c>
      <c r="DH155" s="38">
        <v>0</v>
      </c>
      <c r="DI155" s="38">
        <v>0</v>
      </c>
      <c r="DK155" s="38">
        <v>5393</v>
      </c>
      <c r="DL155" s="38">
        <v>0</v>
      </c>
      <c r="DM155" s="38">
        <v>80169</v>
      </c>
      <c r="DN155" s="38">
        <v>0</v>
      </c>
      <c r="DO155" s="38">
        <v>0</v>
      </c>
      <c r="DP155" s="38">
        <v>0</v>
      </c>
      <c r="DQ155" s="38">
        <v>0</v>
      </c>
      <c r="DR155" s="38">
        <v>0</v>
      </c>
      <c r="DS155" s="38">
        <v>0</v>
      </c>
      <c r="DT155" s="38">
        <v>0</v>
      </c>
      <c r="DU155" s="38">
        <v>0</v>
      </c>
      <c r="DV155" s="38">
        <v>0</v>
      </c>
      <c r="DW155" s="38">
        <v>0</v>
      </c>
      <c r="DX155" s="38">
        <v>0</v>
      </c>
      <c r="DY155" s="38">
        <v>0</v>
      </c>
      <c r="DZ155" s="38">
        <v>0</v>
      </c>
      <c r="EA155" s="38">
        <v>0</v>
      </c>
      <c r="EB155" s="38">
        <v>0</v>
      </c>
      <c r="EC155" s="38">
        <v>3.4169999999999998</v>
      </c>
      <c r="ED155" s="38">
        <v>24597</v>
      </c>
      <c r="EE155" s="38">
        <v>0</v>
      </c>
      <c r="EF155" s="38">
        <v>0</v>
      </c>
      <c r="EG155" s="38">
        <v>0</v>
      </c>
      <c r="EH155" s="38">
        <v>55572</v>
      </c>
      <c r="EI155" s="38">
        <v>0</v>
      </c>
      <c r="EJ155" s="38">
        <v>0</v>
      </c>
      <c r="EK155" s="38">
        <v>2.2989999999999999</v>
      </c>
      <c r="EL155" s="38">
        <v>0</v>
      </c>
      <c r="EM155" s="38">
        <v>0</v>
      </c>
      <c r="EN155" s="38">
        <v>0.31900000000000001</v>
      </c>
      <c r="EO155" s="38">
        <v>0</v>
      </c>
      <c r="EP155" s="38">
        <v>0</v>
      </c>
      <c r="EQ155" s="38">
        <v>2.6179999999999999</v>
      </c>
      <c r="ER155" s="38">
        <v>0</v>
      </c>
      <c r="ES155" s="38">
        <v>8.4920000000000009</v>
      </c>
      <c r="ET155" s="38">
        <v>15000</v>
      </c>
      <c r="EU155" s="38">
        <v>94937</v>
      </c>
      <c r="EV155" s="38">
        <v>0</v>
      </c>
      <c r="EW155" s="38">
        <v>0</v>
      </c>
      <c r="EX155" s="38">
        <v>0</v>
      </c>
      <c r="EZ155" s="38">
        <v>3258858</v>
      </c>
      <c r="FA155" s="38">
        <v>0</v>
      </c>
      <c r="FB155" s="38">
        <v>3353795</v>
      </c>
      <c r="FC155" s="38">
        <v>0.97325799999999996</v>
      </c>
      <c r="FD155" s="38">
        <v>0</v>
      </c>
      <c r="FE155" s="38">
        <v>494408</v>
      </c>
      <c r="FF155" s="38">
        <v>112952</v>
      </c>
      <c r="FG155" s="38">
        <v>6.0937999999999999E-2</v>
      </c>
      <c r="FH155" s="38">
        <v>5.5286000000000002E-2</v>
      </c>
      <c r="FI155" s="38">
        <v>0</v>
      </c>
      <c r="FJ155" s="38">
        <v>0</v>
      </c>
      <c r="FK155" s="38">
        <v>639.44899999999996</v>
      </c>
      <c r="FL155" s="38">
        <v>4053526</v>
      </c>
      <c r="FM155" s="38">
        <v>0</v>
      </c>
      <c r="FN155" s="38">
        <v>0</v>
      </c>
      <c r="FO155" s="38">
        <v>0</v>
      </c>
      <c r="FP155" s="38">
        <v>0</v>
      </c>
      <c r="FQ155" s="38">
        <v>0</v>
      </c>
      <c r="FR155" s="38">
        <v>0</v>
      </c>
      <c r="FS155" s="38">
        <v>0</v>
      </c>
      <c r="FT155" s="38">
        <v>0</v>
      </c>
      <c r="FU155" s="38">
        <v>0</v>
      </c>
      <c r="FV155" s="38">
        <v>0</v>
      </c>
      <c r="FW155" s="38">
        <v>0</v>
      </c>
      <c r="FX155" s="38">
        <v>0</v>
      </c>
      <c r="FY155" s="38">
        <v>0</v>
      </c>
      <c r="FZ155" s="38">
        <v>0</v>
      </c>
      <c r="GA155" s="38">
        <v>0</v>
      </c>
      <c r="GB155" s="38">
        <v>0</v>
      </c>
      <c r="GC155" s="38">
        <v>0</v>
      </c>
      <c r="GD155" s="38">
        <v>0</v>
      </c>
      <c r="GF155" s="38">
        <v>0</v>
      </c>
      <c r="GG155" s="38">
        <v>0</v>
      </c>
      <c r="GH155" s="38">
        <v>0</v>
      </c>
      <c r="GI155" s="38">
        <v>0</v>
      </c>
      <c r="GJ155" s="38">
        <v>0</v>
      </c>
      <c r="GK155" s="38">
        <v>4970</v>
      </c>
      <c r="GL155" s="38">
        <v>12974</v>
      </c>
      <c r="GM155" s="38">
        <v>0</v>
      </c>
      <c r="GN155" s="38">
        <v>0</v>
      </c>
      <c r="GO155" s="38">
        <v>0</v>
      </c>
      <c r="GP155" s="38">
        <v>3961155</v>
      </c>
      <c r="GQ155" s="38">
        <v>3961155</v>
      </c>
      <c r="GR155" s="38">
        <v>0</v>
      </c>
      <c r="GS155" s="38">
        <v>0</v>
      </c>
      <c r="GT155" s="38">
        <v>0</v>
      </c>
      <c r="HB155" s="38">
        <v>261892303</v>
      </c>
      <c r="HC155" s="38">
        <v>5.0736000000000003E-2</v>
      </c>
      <c r="HD155" s="38">
        <v>77371</v>
      </c>
      <c r="HE155" s="38">
        <v>0</v>
      </c>
      <c r="HF155" s="38">
        <v>0</v>
      </c>
      <c r="HG155" s="38">
        <v>0</v>
      </c>
      <c r="HH155" s="38">
        <v>0</v>
      </c>
      <c r="HI155" s="38">
        <v>0</v>
      </c>
      <c r="HJ155" s="38">
        <v>0</v>
      </c>
      <c r="HK155" s="38">
        <v>0</v>
      </c>
      <c r="HL155" s="38">
        <v>0</v>
      </c>
      <c r="HM155" s="38">
        <v>0</v>
      </c>
      <c r="HN155" s="38">
        <v>0</v>
      </c>
      <c r="HO155" s="38">
        <v>0</v>
      </c>
      <c r="HP155" s="38">
        <v>0</v>
      </c>
      <c r="HQ155" s="38">
        <v>0</v>
      </c>
      <c r="HR155" s="38">
        <v>0</v>
      </c>
      <c r="HS155" s="38">
        <v>0</v>
      </c>
      <c r="HT155" s="38">
        <v>0</v>
      </c>
      <c r="HU155" s="38">
        <v>0</v>
      </c>
      <c r="HV155" s="38">
        <v>0</v>
      </c>
      <c r="HW155" s="38">
        <v>0</v>
      </c>
      <c r="HX155" s="38">
        <v>0</v>
      </c>
      <c r="HY155" s="38">
        <v>0</v>
      </c>
      <c r="HZ155" s="38">
        <v>0</v>
      </c>
      <c r="IA155" s="38">
        <v>0</v>
      </c>
      <c r="IB155" s="38">
        <v>0</v>
      </c>
      <c r="IC155" s="38">
        <v>0</v>
      </c>
      <c r="ID155" s="38">
        <v>0</v>
      </c>
      <c r="IE155" s="38">
        <v>0</v>
      </c>
      <c r="IF155" s="38">
        <v>0</v>
      </c>
      <c r="IG155" s="38">
        <v>0</v>
      </c>
      <c r="IH155" s="38">
        <v>227</v>
      </c>
      <c r="II155" s="38">
        <v>0</v>
      </c>
      <c r="IJ155" s="38">
        <v>0</v>
      </c>
      <c r="IK155" s="38">
        <v>0</v>
      </c>
      <c r="IL155" s="38">
        <v>0</v>
      </c>
      <c r="IM155" s="38">
        <v>0</v>
      </c>
      <c r="IN155" s="38">
        <v>0</v>
      </c>
      <c r="IO155" s="38">
        <v>0</v>
      </c>
      <c r="IP155" s="38">
        <v>0</v>
      </c>
      <c r="IQ155" s="38">
        <v>0</v>
      </c>
      <c r="IR155" s="38">
        <v>0</v>
      </c>
      <c r="IS155" s="38">
        <v>0</v>
      </c>
      <c r="IT155" s="38">
        <v>0</v>
      </c>
      <c r="IU155" s="38">
        <v>0</v>
      </c>
      <c r="IV155" s="38">
        <v>0</v>
      </c>
      <c r="IW155" s="38">
        <v>0</v>
      </c>
      <c r="IX155" s="38">
        <v>0</v>
      </c>
      <c r="IY155" s="38">
        <v>0</v>
      </c>
      <c r="IZ155" s="38">
        <v>0</v>
      </c>
      <c r="JA155" s="38">
        <v>0</v>
      </c>
    </row>
    <row r="156" spans="1:261" x14ac:dyDescent="0.2">
      <c r="A156" s="38">
        <v>57841</v>
      </c>
      <c r="B156" s="38">
        <v>27549</v>
      </c>
      <c r="C156" s="38">
        <v>35</v>
      </c>
      <c r="D156" s="38">
        <v>2020</v>
      </c>
      <c r="E156" s="38">
        <v>5393</v>
      </c>
      <c r="F156" s="38">
        <v>0</v>
      </c>
      <c r="G156" s="38">
        <v>951.61699999999996</v>
      </c>
      <c r="H156" s="38">
        <v>943.86500000000001</v>
      </c>
      <c r="I156" s="38">
        <v>943.86500000000001</v>
      </c>
      <c r="J156" s="38">
        <v>951.61699999999996</v>
      </c>
      <c r="K156" s="38">
        <v>0</v>
      </c>
      <c r="L156" s="38">
        <v>6544</v>
      </c>
      <c r="M156" s="38">
        <v>0</v>
      </c>
      <c r="N156" s="38">
        <v>0</v>
      </c>
      <c r="P156" s="38">
        <v>742.31700000000001</v>
      </c>
      <c r="Q156" s="38">
        <v>0</v>
      </c>
      <c r="R156" s="38">
        <v>192414</v>
      </c>
      <c r="S156" s="38">
        <v>259.20699999999999</v>
      </c>
      <c r="U156" s="38">
        <v>124723</v>
      </c>
      <c r="V156" s="38">
        <v>219.88300000000001</v>
      </c>
      <c r="W156" s="38">
        <v>143891</v>
      </c>
      <c r="X156" s="38">
        <v>143891</v>
      </c>
      <c r="Z156" s="38">
        <v>0</v>
      </c>
      <c r="AA156" s="38">
        <v>1</v>
      </c>
      <c r="AB156" s="38">
        <v>1</v>
      </c>
      <c r="AC156" s="38">
        <v>0</v>
      </c>
      <c r="AD156" s="38" t="s">
        <v>303</v>
      </c>
      <c r="AE156" s="38">
        <v>0</v>
      </c>
      <c r="AH156" s="38">
        <v>0</v>
      </c>
      <c r="AI156" s="38">
        <v>0</v>
      </c>
      <c r="AJ156" s="38">
        <v>5105</v>
      </c>
      <c r="AK156" s="38">
        <v>1</v>
      </c>
      <c r="AL156" s="38" t="s">
        <v>319</v>
      </c>
      <c r="AM156" s="38">
        <v>0</v>
      </c>
      <c r="AN156" s="38">
        <v>0</v>
      </c>
      <c r="AO156" s="38">
        <v>0</v>
      </c>
      <c r="AP156" s="38">
        <v>0</v>
      </c>
      <c r="AQ156" s="38">
        <v>0</v>
      </c>
      <c r="AR156" s="38">
        <v>0</v>
      </c>
      <c r="AS156" s="38">
        <v>0</v>
      </c>
      <c r="AT156" s="38">
        <v>0</v>
      </c>
      <c r="AU156" s="38">
        <v>0</v>
      </c>
      <c r="AV156" s="38">
        <v>0</v>
      </c>
      <c r="AW156" s="38">
        <v>9327215</v>
      </c>
      <c r="AX156" s="38">
        <v>9069739</v>
      </c>
      <c r="AY156" s="38">
        <v>7606564</v>
      </c>
      <c r="AZ156" s="38">
        <v>263619</v>
      </c>
      <c r="BA156" s="38">
        <v>0</v>
      </c>
      <c r="BB156" s="38">
        <v>0</v>
      </c>
      <c r="BC156" s="38">
        <v>0</v>
      </c>
      <c r="BD156" s="38">
        <v>0</v>
      </c>
      <c r="BE156" s="38">
        <v>0</v>
      </c>
      <c r="BF156" s="38">
        <v>7632289</v>
      </c>
      <c r="BG156" s="38">
        <v>0</v>
      </c>
      <c r="BH156" s="38">
        <v>0</v>
      </c>
      <c r="BI156" s="38">
        <v>0</v>
      </c>
      <c r="BJ156" s="38">
        <v>12</v>
      </c>
      <c r="BK156" s="38">
        <v>0</v>
      </c>
      <c r="BL156" s="38">
        <v>0</v>
      </c>
      <c r="BM156" s="38">
        <v>0</v>
      </c>
      <c r="BN156" s="38">
        <v>0</v>
      </c>
      <c r="BO156" s="38">
        <v>0</v>
      </c>
      <c r="BP156" s="38">
        <v>0</v>
      </c>
      <c r="BQ156" s="38">
        <v>5393</v>
      </c>
      <c r="BR156" s="38">
        <v>1</v>
      </c>
      <c r="BS156" s="38">
        <v>0</v>
      </c>
      <c r="BT156" s="38">
        <v>0</v>
      </c>
      <c r="BU156" s="38">
        <v>0</v>
      </c>
      <c r="BV156" s="38">
        <v>0</v>
      </c>
      <c r="BW156" s="38">
        <v>0</v>
      </c>
      <c r="BX156" s="38">
        <v>0</v>
      </c>
      <c r="BY156" s="38">
        <v>0</v>
      </c>
      <c r="BZ156" s="38">
        <v>0</v>
      </c>
      <c r="CA156" s="38">
        <v>186.274</v>
      </c>
      <c r="CB156" s="38">
        <v>71205</v>
      </c>
      <c r="CC156" s="38">
        <v>0</v>
      </c>
      <c r="CD156" s="38">
        <v>0</v>
      </c>
      <c r="CE156" s="38">
        <v>0</v>
      </c>
      <c r="CF156" s="38">
        <v>0</v>
      </c>
      <c r="CG156" s="38">
        <v>0</v>
      </c>
      <c r="CH156" s="38">
        <v>186271</v>
      </c>
      <c r="CI156" s="38">
        <v>0</v>
      </c>
      <c r="CJ156" s="38">
        <v>5</v>
      </c>
      <c r="CK156" s="38">
        <v>0</v>
      </c>
      <c r="CL156" s="38">
        <v>0</v>
      </c>
      <c r="CN156" s="38">
        <v>0</v>
      </c>
      <c r="CO156" s="38">
        <v>1</v>
      </c>
      <c r="CP156" s="38">
        <v>0</v>
      </c>
      <c r="CQ156" s="38">
        <v>0</v>
      </c>
      <c r="CR156" s="38">
        <v>743.59199999999998</v>
      </c>
      <c r="CS156" s="38">
        <v>0</v>
      </c>
      <c r="CT156" s="38">
        <v>0</v>
      </c>
      <c r="CU156" s="38">
        <v>0</v>
      </c>
      <c r="CV156" s="38">
        <v>0</v>
      </c>
      <c r="CW156" s="38">
        <v>0</v>
      </c>
      <c r="CX156" s="38">
        <v>0</v>
      </c>
      <c r="CY156" s="38">
        <v>0</v>
      </c>
      <c r="CZ156" s="38">
        <v>0</v>
      </c>
      <c r="DA156" s="38">
        <v>1</v>
      </c>
      <c r="DB156" s="38">
        <v>6176653</v>
      </c>
      <c r="DC156" s="38">
        <v>0</v>
      </c>
      <c r="DD156" s="38">
        <v>0</v>
      </c>
      <c r="DE156" s="38">
        <v>1151966</v>
      </c>
      <c r="DF156" s="38">
        <v>1151966</v>
      </c>
      <c r="DG156" s="38">
        <v>880.17</v>
      </c>
      <c r="DH156" s="38">
        <v>0</v>
      </c>
      <c r="DI156" s="38">
        <v>0</v>
      </c>
      <c r="DK156" s="38">
        <v>5393</v>
      </c>
      <c r="DL156" s="38">
        <v>0</v>
      </c>
      <c r="DM156" s="38">
        <v>369487</v>
      </c>
      <c r="DN156" s="38">
        <v>0</v>
      </c>
      <c r="DO156" s="38">
        <v>0</v>
      </c>
      <c r="DP156" s="38">
        <v>0</v>
      </c>
      <c r="DQ156" s="38">
        <v>0</v>
      </c>
      <c r="DR156" s="38">
        <v>0</v>
      </c>
      <c r="DS156" s="38">
        <v>0</v>
      </c>
      <c r="DT156" s="38">
        <v>0</v>
      </c>
      <c r="DU156" s="38">
        <v>0</v>
      </c>
      <c r="DV156" s="38">
        <v>0</v>
      </c>
      <c r="DW156" s="38">
        <v>0</v>
      </c>
      <c r="DX156" s="38">
        <v>0</v>
      </c>
      <c r="DY156" s="38">
        <v>0</v>
      </c>
      <c r="DZ156" s="38">
        <v>0</v>
      </c>
      <c r="EA156" s="38">
        <v>0</v>
      </c>
      <c r="EB156" s="38">
        <v>0</v>
      </c>
      <c r="EC156" s="38">
        <v>27.5</v>
      </c>
      <c r="ED156" s="38">
        <v>197956</v>
      </c>
      <c r="EE156" s="38">
        <v>0</v>
      </c>
      <c r="EF156" s="38">
        <v>0</v>
      </c>
      <c r="EG156" s="38">
        <v>0</v>
      </c>
      <c r="EH156" s="38">
        <v>171531</v>
      </c>
      <c r="EI156" s="38">
        <v>0</v>
      </c>
      <c r="EJ156" s="38">
        <v>0</v>
      </c>
      <c r="EK156" s="38">
        <v>6.1980000000000004</v>
      </c>
      <c r="EL156" s="38">
        <v>3.5999999999999997E-2</v>
      </c>
      <c r="EM156" s="38">
        <v>7.5999999999999998E-2</v>
      </c>
      <c r="EN156" s="38">
        <v>1.478</v>
      </c>
      <c r="EO156" s="38">
        <v>0</v>
      </c>
      <c r="EP156" s="38">
        <v>0</v>
      </c>
      <c r="EQ156" s="38">
        <v>7.7519999999999998</v>
      </c>
      <c r="ER156" s="38">
        <v>0</v>
      </c>
      <c r="ES156" s="38">
        <v>26.212</v>
      </c>
      <c r="ET156" s="38">
        <v>0</v>
      </c>
      <c r="EU156" s="38">
        <v>263619</v>
      </c>
      <c r="EV156" s="38">
        <v>0</v>
      </c>
      <c r="EW156" s="38">
        <v>0</v>
      </c>
      <c r="EX156" s="38">
        <v>0</v>
      </c>
      <c r="EZ156" s="38">
        <v>7649583</v>
      </c>
      <c r="FA156" s="38">
        <v>0</v>
      </c>
      <c r="FB156" s="38">
        <v>7913202</v>
      </c>
      <c r="FC156" s="38">
        <v>0.97325799999999996</v>
      </c>
      <c r="FD156" s="38">
        <v>0</v>
      </c>
      <c r="FE156" s="38">
        <v>1156046</v>
      </c>
      <c r="FF156" s="38">
        <v>264110</v>
      </c>
      <c r="FG156" s="38">
        <v>6.0937999999999999E-2</v>
      </c>
      <c r="FH156" s="38">
        <v>5.5286000000000002E-2</v>
      </c>
      <c r="FI156" s="38">
        <v>0</v>
      </c>
      <c r="FJ156" s="38">
        <v>0</v>
      </c>
      <c r="FK156" s="38">
        <v>1495.1890000000001</v>
      </c>
      <c r="FL156" s="38">
        <v>9519629</v>
      </c>
      <c r="FM156" s="38">
        <v>0</v>
      </c>
      <c r="FN156" s="38">
        <v>0</v>
      </c>
      <c r="FO156" s="38">
        <v>0</v>
      </c>
      <c r="FP156" s="38">
        <v>0</v>
      </c>
      <c r="FQ156" s="38">
        <v>0</v>
      </c>
      <c r="FR156" s="38">
        <v>0</v>
      </c>
      <c r="FS156" s="38">
        <v>0</v>
      </c>
      <c r="FT156" s="38">
        <v>0</v>
      </c>
      <c r="FU156" s="38">
        <v>0</v>
      </c>
      <c r="FV156" s="38">
        <v>0</v>
      </c>
      <c r="FW156" s="38">
        <v>0</v>
      </c>
      <c r="FX156" s="38">
        <v>0</v>
      </c>
      <c r="FY156" s="38">
        <v>0</v>
      </c>
      <c r="FZ156" s="38">
        <v>0</v>
      </c>
      <c r="GA156" s="38">
        <v>0</v>
      </c>
      <c r="GB156" s="38">
        <v>0</v>
      </c>
      <c r="GC156" s="38">
        <v>0</v>
      </c>
      <c r="GD156" s="38">
        <v>0</v>
      </c>
      <c r="GF156" s="38">
        <v>0</v>
      </c>
      <c r="GG156" s="38">
        <v>0</v>
      </c>
      <c r="GH156" s="38">
        <v>0</v>
      </c>
      <c r="GI156" s="38">
        <v>0</v>
      </c>
      <c r="GJ156" s="38">
        <v>0</v>
      </c>
      <c r="GK156" s="38">
        <v>4971</v>
      </c>
      <c r="GL156" s="38">
        <v>2890</v>
      </c>
      <c r="GM156" s="38">
        <v>0</v>
      </c>
      <c r="GN156" s="38">
        <v>0</v>
      </c>
      <c r="GO156" s="38">
        <v>0</v>
      </c>
      <c r="GP156" s="38">
        <v>9333358</v>
      </c>
      <c r="GQ156" s="38">
        <v>9333358</v>
      </c>
      <c r="GR156" s="38">
        <v>0</v>
      </c>
      <c r="GS156" s="38">
        <v>0</v>
      </c>
      <c r="GT156" s="38">
        <v>0</v>
      </c>
      <c r="HB156" s="38">
        <v>261892303</v>
      </c>
      <c r="HC156" s="38">
        <v>5.0736000000000003E-2</v>
      </c>
      <c r="HD156" s="38">
        <v>186271</v>
      </c>
      <c r="HE156" s="38">
        <v>0</v>
      </c>
      <c r="HF156" s="38">
        <v>0</v>
      </c>
      <c r="HG156" s="38">
        <v>0</v>
      </c>
      <c r="HH156" s="38">
        <v>0</v>
      </c>
      <c r="HI156" s="38">
        <v>0</v>
      </c>
      <c r="HJ156" s="38">
        <v>0</v>
      </c>
      <c r="HK156" s="38">
        <v>0</v>
      </c>
      <c r="HL156" s="38">
        <v>0</v>
      </c>
      <c r="HM156" s="38">
        <v>0</v>
      </c>
      <c r="HN156" s="38">
        <v>0</v>
      </c>
      <c r="HO156" s="38">
        <v>0</v>
      </c>
      <c r="HP156" s="38">
        <v>0</v>
      </c>
      <c r="HQ156" s="38">
        <v>0</v>
      </c>
      <c r="HR156" s="38">
        <v>0</v>
      </c>
      <c r="HS156" s="38">
        <v>0</v>
      </c>
      <c r="HT156" s="38">
        <v>0</v>
      </c>
      <c r="HU156" s="38">
        <v>0</v>
      </c>
      <c r="HV156" s="38">
        <v>0</v>
      </c>
      <c r="HW156" s="38">
        <v>0</v>
      </c>
      <c r="HX156" s="38">
        <v>0</v>
      </c>
      <c r="HY156" s="38">
        <v>0</v>
      </c>
      <c r="HZ156" s="38">
        <v>0</v>
      </c>
      <c r="IA156" s="38">
        <v>0</v>
      </c>
      <c r="IB156" s="38">
        <v>0</v>
      </c>
      <c r="IC156" s="38">
        <v>0</v>
      </c>
      <c r="ID156" s="38">
        <v>0</v>
      </c>
      <c r="IE156" s="38">
        <v>0</v>
      </c>
      <c r="IF156" s="38">
        <v>0</v>
      </c>
      <c r="IG156" s="38">
        <v>0</v>
      </c>
      <c r="IH156" s="38">
        <v>547</v>
      </c>
      <c r="II156" s="38">
        <v>0</v>
      </c>
      <c r="IJ156" s="38">
        <v>0</v>
      </c>
      <c r="IK156" s="38">
        <v>0</v>
      </c>
      <c r="IL156" s="38">
        <v>0</v>
      </c>
      <c r="IM156" s="38">
        <v>0</v>
      </c>
      <c r="IN156" s="38">
        <v>0</v>
      </c>
      <c r="IO156" s="38">
        <v>0</v>
      </c>
      <c r="IP156" s="38">
        <v>0</v>
      </c>
      <c r="IQ156" s="38">
        <v>0</v>
      </c>
      <c r="IR156" s="38">
        <v>0</v>
      </c>
      <c r="IS156" s="38">
        <v>0</v>
      </c>
      <c r="IT156" s="38">
        <v>0</v>
      </c>
      <c r="IU156" s="38">
        <v>0</v>
      </c>
      <c r="IV156" s="38">
        <v>0</v>
      </c>
      <c r="IW156" s="38">
        <v>0</v>
      </c>
      <c r="IX156" s="38">
        <v>0</v>
      </c>
      <c r="IY156" s="38">
        <v>0</v>
      </c>
      <c r="IZ156" s="38">
        <v>0</v>
      </c>
      <c r="JA156" s="38">
        <v>0</v>
      </c>
    </row>
    <row r="157" spans="1:261" x14ac:dyDescent="0.2">
      <c r="A157" s="38">
        <v>101842</v>
      </c>
      <c r="B157" s="38">
        <v>27549</v>
      </c>
      <c r="C157" s="38">
        <v>35</v>
      </c>
      <c r="D157" s="38">
        <v>2020</v>
      </c>
      <c r="E157" s="38">
        <v>5393</v>
      </c>
      <c r="F157" s="38">
        <v>0</v>
      </c>
      <c r="G157" s="38">
        <v>52.625</v>
      </c>
      <c r="H157" s="38">
        <v>30.942</v>
      </c>
      <c r="I157" s="38">
        <v>30.942</v>
      </c>
      <c r="J157" s="38">
        <v>52.625</v>
      </c>
      <c r="K157" s="38">
        <v>0</v>
      </c>
      <c r="L157" s="38">
        <v>6544</v>
      </c>
      <c r="M157" s="38">
        <v>0</v>
      </c>
      <c r="N157" s="38">
        <v>0</v>
      </c>
      <c r="P157" s="38">
        <v>60.527000000000001</v>
      </c>
      <c r="Q157" s="38">
        <v>0</v>
      </c>
      <c r="R157" s="38">
        <v>15689</v>
      </c>
      <c r="S157" s="38">
        <v>259.20699999999999</v>
      </c>
      <c r="U157" s="38">
        <v>10169</v>
      </c>
      <c r="V157" s="38">
        <v>11.83</v>
      </c>
      <c r="W157" s="38">
        <v>7742</v>
      </c>
      <c r="X157" s="38">
        <v>7742</v>
      </c>
      <c r="Z157" s="38">
        <v>0</v>
      </c>
      <c r="AA157" s="38">
        <v>1</v>
      </c>
      <c r="AB157" s="38">
        <v>1</v>
      </c>
      <c r="AC157" s="38">
        <v>0</v>
      </c>
      <c r="AD157" s="38" t="s">
        <v>303</v>
      </c>
      <c r="AE157" s="38">
        <v>0</v>
      </c>
      <c r="AH157" s="38">
        <v>0</v>
      </c>
      <c r="AI157" s="38">
        <v>0</v>
      </c>
      <c r="AJ157" s="38">
        <v>5105</v>
      </c>
      <c r="AK157" s="38">
        <v>1</v>
      </c>
      <c r="AL157" s="38" t="s">
        <v>31</v>
      </c>
      <c r="AM157" s="38">
        <v>0</v>
      </c>
      <c r="AN157" s="38">
        <v>0</v>
      </c>
      <c r="AO157" s="38">
        <v>0</v>
      </c>
      <c r="AP157" s="38">
        <v>0</v>
      </c>
      <c r="AQ157" s="38">
        <v>0</v>
      </c>
      <c r="AR157" s="38">
        <v>0</v>
      </c>
      <c r="AS157" s="38">
        <v>0</v>
      </c>
      <c r="AT157" s="38">
        <v>0</v>
      </c>
      <c r="AU157" s="38">
        <v>0</v>
      </c>
      <c r="AV157" s="38">
        <v>-1482</v>
      </c>
      <c r="AW157" s="38">
        <v>570887</v>
      </c>
      <c r="AX157" s="38">
        <v>545114</v>
      </c>
      <c r="AY157" s="38">
        <v>397274</v>
      </c>
      <c r="AZ157" s="38">
        <v>30161</v>
      </c>
      <c r="BA157" s="38">
        <v>2</v>
      </c>
      <c r="BB157" s="38">
        <v>0</v>
      </c>
      <c r="BC157" s="38">
        <v>0</v>
      </c>
      <c r="BD157" s="38">
        <v>0</v>
      </c>
      <c r="BE157" s="38">
        <v>0</v>
      </c>
      <c r="BF157" s="38">
        <v>462119</v>
      </c>
      <c r="BG157" s="38">
        <v>0</v>
      </c>
      <c r="BH157" s="38">
        <v>53.164000000000001</v>
      </c>
      <c r="BI157" s="38">
        <v>14472</v>
      </c>
      <c r="BJ157" s="38">
        <v>12</v>
      </c>
      <c r="BK157" s="38">
        <v>0</v>
      </c>
      <c r="BL157" s="38">
        <v>0</v>
      </c>
      <c r="BM157" s="38">
        <v>0</v>
      </c>
      <c r="BN157" s="38">
        <v>0</v>
      </c>
      <c r="BO157" s="38">
        <v>0</v>
      </c>
      <c r="BP157" s="38">
        <v>0</v>
      </c>
      <c r="BQ157" s="38">
        <v>5393</v>
      </c>
      <c r="BR157" s="38">
        <v>1</v>
      </c>
      <c r="BS157" s="38">
        <v>0</v>
      </c>
      <c r="BT157" s="38">
        <v>0</v>
      </c>
      <c r="BU157" s="38">
        <v>0</v>
      </c>
      <c r="BV157" s="38">
        <v>0</v>
      </c>
      <c r="BW157" s="38">
        <v>0</v>
      </c>
      <c r="BX157" s="38">
        <v>0</v>
      </c>
      <c r="BY157" s="38">
        <v>0</v>
      </c>
      <c r="BZ157" s="38">
        <v>0</v>
      </c>
      <c r="CA157" s="38">
        <v>0</v>
      </c>
      <c r="CB157" s="38">
        <v>0</v>
      </c>
      <c r="CC157" s="38">
        <v>0</v>
      </c>
      <c r="CD157" s="38">
        <v>0</v>
      </c>
      <c r="CE157" s="38">
        <v>0</v>
      </c>
      <c r="CF157" s="38">
        <v>0</v>
      </c>
      <c r="CG157" s="38">
        <v>0</v>
      </c>
      <c r="CH157" s="38">
        <v>11301</v>
      </c>
      <c r="CI157" s="38">
        <v>0</v>
      </c>
      <c r="CJ157" s="38">
        <v>4</v>
      </c>
      <c r="CK157" s="38">
        <v>0</v>
      </c>
      <c r="CL157" s="38">
        <v>0</v>
      </c>
      <c r="CN157" s="38">
        <v>0</v>
      </c>
      <c r="CO157" s="38">
        <v>1</v>
      </c>
      <c r="CP157" s="38">
        <v>0</v>
      </c>
      <c r="CQ157" s="38">
        <v>0</v>
      </c>
      <c r="CR157" s="38">
        <v>60.113999999999997</v>
      </c>
      <c r="CS157" s="38">
        <v>0</v>
      </c>
      <c r="CT157" s="38">
        <v>0</v>
      </c>
      <c r="CU157" s="38">
        <v>0</v>
      </c>
      <c r="CV157" s="38">
        <v>0</v>
      </c>
      <c r="CW157" s="38">
        <v>0</v>
      </c>
      <c r="CX157" s="38">
        <v>0</v>
      </c>
      <c r="CY157" s="38">
        <v>0</v>
      </c>
      <c r="CZ157" s="38">
        <v>0</v>
      </c>
      <c r="DA157" s="38">
        <v>1</v>
      </c>
      <c r="DB157" s="38">
        <v>202484</v>
      </c>
      <c r="DC157" s="38">
        <v>0</v>
      </c>
      <c r="DD157" s="38">
        <v>0</v>
      </c>
      <c r="DE157" s="38">
        <v>49302</v>
      </c>
      <c r="DF157" s="38">
        <v>49302</v>
      </c>
      <c r="DG157" s="38">
        <v>37.67</v>
      </c>
      <c r="DH157" s="38">
        <v>0</v>
      </c>
      <c r="DI157" s="38">
        <v>0</v>
      </c>
      <c r="DK157" s="38">
        <v>5393</v>
      </c>
      <c r="DL157" s="38">
        <v>0</v>
      </c>
      <c r="DM157" s="38">
        <v>23785</v>
      </c>
      <c r="DN157" s="38">
        <v>0</v>
      </c>
      <c r="DO157" s="38">
        <v>0</v>
      </c>
      <c r="DP157" s="38">
        <v>0</v>
      </c>
      <c r="DQ157" s="38">
        <v>0</v>
      </c>
      <c r="DR157" s="38">
        <v>0</v>
      </c>
      <c r="DS157" s="38">
        <v>0</v>
      </c>
      <c r="DT157" s="38">
        <v>0</v>
      </c>
      <c r="DU157" s="38">
        <v>0</v>
      </c>
      <c r="DV157" s="38">
        <v>0</v>
      </c>
      <c r="DW157" s="38">
        <v>0</v>
      </c>
      <c r="DX157" s="38">
        <v>0</v>
      </c>
      <c r="DY157" s="38">
        <v>0</v>
      </c>
      <c r="DZ157" s="38">
        <v>0</v>
      </c>
      <c r="EA157" s="38">
        <v>0</v>
      </c>
      <c r="EB157" s="38">
        <v>0</v>
      </c>
      <c r="EC157" s="38">
        <v>3.2770000000000001</v>
      </c>
      <c r="ED157" s="38">
        <v>23589</v>
      </c>
      <c r="EE157" s="38">
        <v>0</v>
      </c>
      <c r="EF157" s="38">
        <v>0</v>
      </c>
      <c r="EG157" s="38">
        <v>0</v>
      </c>
      <c r="EH157" s="38">
        <v>196</v>
      </c>
      <c r="EI157" s="38">
        <v>0</v>
      </c>
      <c r="EJ157" s="38">
        <v>0</v>
      </c>
      <c r="EK157" s="38">
        <v>0</v>
      </c>
      <c r="EL157" s="38">
        <v>0</v>
      </c>
      <c r="EM157" s="38">
        <v>0</v>
      </c>
      <c r="EN157" s="38">
        <v>6.0000000000000001E-3</v>
      </c>
      <c r="EO157" s="38">
        <v>0</v>
      </c>
      <c r="EP157" s="38">
        <v>0</v>
      </c>
      <c r="EQ157" s="38">
        <v>6.0000000000000001E-3</v>
      </c>
      <c r="ER157" s="38">
        <v>0</v>
      </c>
      <c r="ES157" s="38">
        <v>0.03</v>
      </c>
      <c r="ET157" s="38">
        <v>1000</v>
      </c>
      <c r="EU157" s="38">
        <v>30161</v>
      </c>
      <c r="EV157" s="38">
        <v>0</v>
      </c>
      <c r="EW157" s="38">
        <v>0</v>
      </c>
      <c r="EX157" s="38">
        <v>0</v>
      </c>
      <c r="EZ157" s="38">
        <v>459127</v>
      </c>
      <c r="FA157" s="38">
        <v>0</v>
      </c>
      <c r="FB157" s="38">
        <v>489288</v>
      </c>
      <c r="FC157" s="38">
        <v>0.97325799999999996</v>
      </c>
      <c r="FD157" s="38">
        <v>0</v>
      </c>
      <c r="FE157" s="38">
        <v>69996</v>
      </c>
      <c r="FF157" s="38">
        <v>15991</v>
      </c>
      <c r="FG157" s="38">
        <v>6.0937999999999999E-2</v>
      </c>
      <c r="FH157" s="38">
        <v>5.5286000000000002E-2</v>
      </c>
      <c r="FI157" s="38">
        <v>0</v>
      </c>
      <c r="FJ157" s="38">
        <v>0</v>
      </c>
      <c r="FK157" s="38">
        <v>90.53</v>
      </c>
      <c r="FL157" s="38">
        <v>586576</v>
      </c>
      <c r="FM157" s="38">
        <v>0</v>
      </c>
      <c r="FN157" s="38">
        <v>0</v>
      </c>
      <c r="FO157" s="38">
        <v>0</v>
      </c>
      <c r="FP157" s="38">
        <v>0</v>
      </c>
      <c r="FQ157" s="38">
        <v>0</v>
      </c>
      <c r="FR157" s="38">
        <v>0</v>
      </c>
      <c r="FS157" s="38">
        <v>0</v>
      </c>
      <c r="FT157" s="38">
        <v>0</v>
      </c>
      <c r="FU157" s="38">
        <v>0</v>
      </c>
      <c r="FV157" s="38">
        <v>0</v>
      </c>
      <c r="FW157" s="38">
        <v>0</v>
      </c>
      <c r="FX157" s="38">
        <v>0</v>
      </c>
      <c r="FY157" s="38">
        <v>0</v>
      </c>
      <c r="FZ157" s="38">
        <v>0</v>
      </c>
      <c r="GA157" s="38">
        <v>0</v>
      </c>
      <c r="GB157" s="38">
        <v>191503</v>
      </c>
      <c r="GC157" s="38">
        <v>191503</v>
      </c>
      <c r="GD157" s="38">
        <v>21.677</v>
      </c>
      <c r="GF157" s="38">
        <v>0</v>
      </c>
      <c r="GG157" s="38">
        <v>0</v>
      </c>
      <c r="GH157" s="38">
        <v>0</v>
      </c>
      <c r="GI157" s="38">
        <v>0</v>
      </c>
      <c r="GJ157" s="38">
        <v>0</v>
      </c>
      <c r="GK157" s="38">
        <v>5305</v>
      </c>
      <c r="GL157" s="38">
        <v>2818</v>
      </c>
      <c r="GM157" s="38">
        <v>0</v>
      </c>
      <c r="GN157" s="38">
        <v>0</v>
      </c>
      <c r="GO157" s="38">
        <v>0</v>
      </c>
      <c r="GP157" s="38">
        <v>575275</v>
      </c>
      <c r="GQ157" s="38">
        <v>575275</v>
      </c>
      <c r="GR157" s="38">
        <v>0</v>
      </c>
      <c r="GS157" s="38">
        <v>0</v>
      </c>
      <c r="GT157" s="38">
        <v>0</v>
      </c>
      <c r="HB157" s="38">
        <v>261892303</v>
      </c>
      <c r="HC157" s="38">
        <v>5.0736000000000003E-2</v>
      </c>
      <c r="HD157" s="38">
        <v>10301</v>
      </c>
      <c r="HE157" s="38">
        <v>0</v>
      </c>
      <c r="HF157" s="38">
        <v>0</v>
      </c>
      <c r="HG157" s="38">
        <v>0</v>
      </c>
      <c r="HH157" s="38">
        <v>0</v>
      </c>
      <c r="HI157" s="38">
        <v>0</v>
      </c>
      <c r="HJ157" s="38">
        <v>0</v>
      </c>
      <c r="HK157" s="38">
        <v>0</v>
      </c>
      <c r="HL157" s="38">
        <v>0</v>
      </c>
      <c r="HM157" s="38">
        <v>0</v>
      </c>
      <c r="HN157" s="38">
        <v>0</v>
      </c>
      <c r="HO157" s="38">
        <v>0</v>
      </c>
      <c r="HP157" s="38">
        <v>0</v>
      </c>
      <c r="HQ157" s="38">
        <v>0</v>
      </c>
      <c r="HR157" s="38">
        <v>0</v>
      </c>
      <c r="HS157" s="38">
        <v>0</v>
      </c>
      <c r="HT157" s="38">
        <v>0</v>
      </c>
      <c r="HU157" s="38">
        <v>0</v>
      </c>
      <c r="HV157" s="38">
        <v>0</v>
      </c>
      <c r="HW157" s="38">
        <v>0</v>
      </c>
      <c r="HX157" s="38">
        <v>0</v>
      </c>
      <c r="HY157" s="38">
        <v>0</v>
      </c>
      <c r="HZ157" s="38">
        <v>0</v>
      </c>
      <c r="IA157" s="38">
        <v>0</v>
      </c>
      <c r="IB157" s="38">
        <v>0</v>
      </c>
      <c r="IC157" s="38">
        <v>0</v>
      </c>
      <c r="ID157" s="38">
        <v>0</v>
      </c>
      <c r="IE157" s="38">
        <v>0</v>
      </c>
      <c r="IF157" s="38">
        <v>0</v>
      </c>
      <c r="IG157" s="38">
        <v>0</v>
      </c>
      <c r="IH157" s="38">
        <v>14</v>
      </c>
      <c r="II157" s="38">
        <v>0</v>
      </c>
      <c r="IJ157" s="38">
        <v>0</v>
      </c>
      <c r="IK157" s="38">
        <v>0</v>
      </c>
      <c r="IL157" s="38">
        <v>0</v>
      </c>
      <c r="IM157" s="38">
        <v>0</v>
      </c>
      <c r="IN157" s="38">
        <v>0</v>
      </c>
      <c r="IO157" s="38">
        <v>0</v>
      </c>
      <c r="IP157" s="38">
        <v>0</v>
      </c>
      <c r="IQ157" s="38">
        <v>0</v>
      </c>
      <c r="IR157" s="38">
        <v>0</v>
      </c>
      <c r="IS157" s="38">
        <v>0</v>
      </c>
      <c r="IT157" s="38">
        <v>0</v>
      </c>
      <c r="IU157" s="38">
        <v>0</v>
      </c>
      <c r="IV157" s="38">
        <v>0</v>
      </c>
      <c r="IW157" s="38">
        <v>0</v>
      </c>
      <c r="IX157" s="38">
        <v>0</v>
      </c>
      <c r="IY157" s="38">
        <v>0</v>
      </c>
      <c r="IZ157" s="38">
        <v>0</v>
      </c>
      <c r="JA157" s="38">
        <v>0</v>
      </c>
    </row>
    <row r="158" spans="1:261" x14ac:dyDescent="0.2">
      <c r="A158" s="38">
        <v>57844</v>
      </c>
      <c r="B158" s="38">
        <v>27549</v>
      </c>
      <c r="C158" s="38">
        <v>35</v>
      </c>
      <c r="D158" s="38">
        <v>2020</v>
      </c>
      <c r="E158" s="38">
        <v>5393</v>
      </c>
      <c r="F158" s="38">
        <v>0</v>
      </c>
      <c r="G158" s="38">
        <v>688.33699999999999</v>
      </c>
      <c r="H158" s="38">
        <v>666.65899999999999</v>
      </c>
      <c r="I158" s="38">
        <v>666.65899999999999</v>
      </c>
      <c r="J158" s="38">
        <v>688.33699999999999</v>
      </c>
      <c r="K158" s="38">
        <v>0</v>
      </c>
      <c r="L158" s="38">
        <v>6544</v>
      </c>
      <c r="M158" s="38">
        <v>0</v>
      </c>
      <c r="N158" s="38">
        <v>0</v>
      </c>
      <c r="P158" s="38">
        <v>814.60699999999997</v>
      </c>
      <c r="Q158" s="38">
        <v>0</v>
      </c>
      <c r="R158" s="38">
        <v>211152</v>
      </c>
      <c r="S158" s="38">
        <v>259.20699999999999</v>
      </c>
      <c r="U158" s="38">
        <v>136869</v>
      </c>
      <c r="V158" s="38">
        <v>207.42</v>
      </c>
      <c r="W158" s="38">
        <v>135736</v>
      </c>
      <c r="X158" s="38">
        <v>135736</v>
      </c>
      <c r="Z158" s="38">
        <v>0</v>
      </c>
      <c r="AA158" s="38">
        <v>1</v>
      </c>
      <c r="AB158" s="38">
        <v>1</v>
      </c>
      <c r="AC158" s="38">
        <v>0</v>
      </c>
      <c r="AD158" s="38" t="s">
        <v>303</v>
      </c>
      <c r="AE158" s="38">
        <v>0</v>
      </c>
      <c r="AH158" s="38">
        <v>0</v>
      </c>
      <c r="AI158" s="38">
        <v>0</v>
      </c>
      <c r="AJ158" s="38">
        <v>5105</v>
      </c>
      <c r="AK158" s="38">
        <v>1</v>
      </c>
      <c r="AL158" s="38" t="s">
        <v>320</v>
      </c>
      <c r="AM158" s="38">
        <v>0</v>
      </c>
      <c r="AN158" s="38">
        <v>0</v>
      </c>
      <c r="AO158" s="38">
        <v>0</v>
      </c>
      <c r="AP158" s="38">
        <v>0</v>
      </c>
      <c r="AQ158" s="38">
        <v>0</v>
      </c>
      <c r="AR158" s="38">
        <v>0</v>
      </c>
      <c r="AS158" s="38">
        <v>0</v>
      </c>
      <c r="AT158" s="38">
        <v>0</v>
      </c>
      <c r="AU158" s="38">
        <v>0</v>
      </c>
      <c r="AV158" s="38">
        <v>0</v>
      </c>
      <c r="AW158" s="38">
        <v>6786710</v>
      </c>
      <c r="AX158" s="38">
        <v>6622446</v>
      </c>
      <c r="AY158" s="38">
        <v>4638538</v>
      </c>
      <c r="AZ158" s="38">
        <v>240680</v>
      </c>
      <c r="BA158" s="38">
        <v>0</v>
      </c>
      <c r="BB158" s="38">
        <v>0</v>
      </c>
      <c r="BC158" s="38">
        <v>0</v>
      </c>
      <c r="BD158" s="38">
        <v>0</v>
      </c>
      <c r="BE158" s="38">
        <v>0</v>
      </c>
      <c r="BF158" s="38">
        <v>5550421</v>
      </c>
      <c r="BG158" s="38">
        <v>0</v>
      </c>
      <c r="BH158" s="38">
        <v>107.373</v>
      </c>
      <c r="BI158" s="38">
        <v>29528</v>
      </c>
      <c r="BJ158" s="38">
        <v>12</v>
      </c>
      <c r="BK158" s="38">
        <v>0</v>
      </c>
      <c r="BL158" s="38">
        <v>0</v>
      </c>
      <c r="BM158" s="38">
        <v>0</v>
      </c>
      <c r="BN158" s="38">
        <v>0</v>
      </c>
      <c r="BO158" s="38">
        <v>0</v>
      </c>
      <c r="BP158" s="38">
        <v>0</v>
      </c>
      <c r="BQ158" s="38">
        <v>5393</v>
      </c>
      <c r="BR158" s="38">
        <v>1</v>
      </c>
      <c r="BS158" s="38">
        <v>0</v>
      </c>
      <c r="BT158" s="38">
        <v>0</v>
      </c>
      <c r="BU158" s="38">
        <v>0</v>
      </c>
      <c r="BV158" s="38">
        <v>0</v>
      </c>
      <c r="BW158" s="38">
        <v>0</v>
      </c>
      <c r="BX158" s="38">
        <v>0</v>
      </c>
      <c r="BY158" s="38">
        <v>0</v>
      </c>
      <c r="BZ158" s="38">
        <v>0</v>
      </c>
      <c r="CA158" s="38">
        <v>0</v>
      </c>
      <c r="CB158" s="38">
        <v>0</v>
      </c>
      <c r="CC158" s="38">
        <v>0</v>
      </c>
      <c r="CD158" s="38">
        <v>0</v>
      </c>
      <c r="CE158" s="38">
        <v>0</v>
      </c>
      <c r="CF158" s="38">
        <v>0</v>
      </c>
      <c r="CG158" s="38">
        <v>0</v>
      </c>
      <c r="CH158" s="38">
        <v>134736</v>
      </c>
      <c r="CI158" s="38">
        <v>0</v>
      </c>
      <c r="CJ158" s="38">
        <v>4</v>
      </c>
      <c r="CK158" s="38">
        <v>0</v>
      </c>
      <c r="CL158" s="38">
        <v>0</v>
      </c>
      <c r="CN158" s="38">
        <v>0</v>
      </c>
      <c r="CO158" s="38">
        <v>1</v>
      </c>
      <c r="CP158" s="38">
        <v>0</v>
      </c>
      <c r="CQ158" s="38">
        <v>0</v>
      </c>
      <c r="CR158" s="38">
        <v>810.70799999999997</v>
      </c>
      <c r="CS158" s="38">
        <v>0</v>
      </c>
      <c r="CT158" s="38">
        <v>0</v>
      </c>
      <c r="CU158" s="38">
        <v>0</v>
      </c>
      <c r="CV158" s="38">
        <v>0</v>
      </c>
      <c r="CW158" s="38">
        <v>0</v>
      </c>
      <c r="CX158" s="38">
        <v>0</v>
      </c>
      <c r="CY158" s="38">
        <v>0</v>
      </c>
      <c r="CZ158" s="38">
        <v>0</v>
      </c>
      <c r="DA158" s="38">
        <v>1</v>
      </c>
      <c r="DB158" s="38">
        <v>4362616</v>
      </c>
      <c r="DC158" s="38">
        <v>0</v>
      </c>
      <c r="DD158" s="38">
        <v>0</v>
      </c>
      <c r="DE158" s="38">
        <v>768920</v>
      </c>
      <c r="DF158" s="38">
        <v>768920</v>
      </c>
      <c r="DG158" s="38">
        <v>587.5</v>
      </c>
      <c r="DH158" s="38">
        <v>0</v>
      </c>
      <c r="DI158" s="38">
        <v>0</v>
      </c>
      <c r="DK158" s="38">
        <v>5393</v>
      </c>
      <c r="DL158" s="38">
        <v>0</v>
      </c>
      <c r="DM158" s="38">
        <v>422773</v>
      </c>
      <c r="DN158" s="38">
        <v>0</v>
      </c>
      <c r="DO158" s="38">
        <v>0</v>
      </c>
      <c r="DP158" s="38">
        <v>0</v>
      </c>
      <c r="DQ158" s="38">
        <v>0</v>
      </c>
      <c r="DR158" s="38">
        <v>0</v>
      </c>
      <c r="DS158" s="38">
        <v>0</v>
      </c>
      <c r="DT158" s="38">
        <v>0</v>
      </c>
      <c r="DU158" s="38">
        <v>0</v>
      </c>
      <c r="DV158" s="38">
        <v>0</v>
      </c>
      <c r="DW158" s="38">
        <v>0</v>
      </c>
      <c r="DX158" s="38">
        <v>0</v>
      </c>
      <c r="DY158" s="38">
        <v>0</v>
      </c>
      <c r="DZ158" s="38">
        <v>0</v>
      </c>
      <c r="EA158" s="38">
        <v>0</v>
      </c>
      <c r="EB158" s="38">
        <v>0</v>
      </c>
      <c r="EC158" s="38">
        <v>1.9770000000000001</v>
      </c>
      <c r="ED158" s="38">
        <v>14231</v>
      </c>
      <c r="EE158" s="38">
        <v>0</v>
      </c>
      <c r="EF158" s="38">
        <v>0</v>
      </c>
      <c r="EG158" s="38">
        <v>0</v>
      </c>
      <c r="EH158" s="38">
        <v>408542</v>
      </c>
      <c r="EI158" s="38">
        <v>0</v>
      </c>
      <c r="EJ158" s="38">
        <v>0</v>
      </c>
      <c r="EK158" s="38">
        <v>15.268000000000001</v>
      </c>
      <c r="EL158" s="38">
        <v>0</v>
      </c>
      <c r="EM158" s="38">
        <v>4.0670000000000002</v>
      </c>
      <c r="EN158" s="38">
        <v>0.88500000000000001</v>
      </c>
      <c r="EO158" s="38">
        <v>0</v>
      </c>
      <c r="EP158" s="38">
        <v>0</v>
      </c>
      <c r="EQ158" s="38">
        <v>20.22</v>
      </c>
      <c r="ER158" s="38">
        <v>0</v>
      </c>
      <c r="ES158" s="38">
        <v>62.43</v>
      </c>
      <c r="ET158" s="38">
        <v>0</v>
      </c>
      <c r="EU158" s="38">
        <v>240680</v>
      </c>
      <c r="EV158" s="38">
        <v>0</v>
      </c>
      <c r="EW158" s="38">
        <v>0</v>
      </c>
      <c r="EX158" s="38">
        <v>0</v>
      </c>
      <c r="EZ158" s="38">
        <v>5589667</v>
      </c>
      <c r="FA158" s="38">
        <v>0</v>
      </c>
      <c r="FB158" s="38">
        <v>5830347</v>
      </c>
      <c r="FC158" s="38">
        <v>0.97325799999999996</v>
      </c>
      <c r="FD158" s="38">
        <v>0</v>
      </c>
      <c r="FE158" s="38">
        <v>840710</v>
      </c>
      <c r="FF158" s="38">
        <v>192069</v>
      </c>
      <c r="FG158" s="38">
        <v>6.0937999999999999E-2</v>
      </c>
      <c r="FH158" s="38">
        <v>5.5286000000000002E-2</v>
      </c>
      <c r="FI158" s="38">
        <v>0</v>
      </c>
      <c r="FJ158" s="38">
        <v>0</v>
      </c>
      <c r="FK158" s="38">
        <v>1087.3440000000001</v>
      </c>
      <c r="FL158" s="38">
        <v>6997862</v>
      </c>
      <c r="FM158" s="38">
        <v>0</v>
      </c>
      <c r="FN158" s="38">
        <v>0</v>
      </c>
      <c r="FO158" s="38">
        <v>97893</v>
      </c>
      <c r="FP158" s="38">
        <v>0</v>
      </c>
      <c r="FQ158" s="38">
        <v>97893</v>
      </c>
      <c r="FR158" s="38">
        <v>97893</v>
      </c>
      <c r="FS158" s="38">
        <v>0</v>
      </c>
      <c r="FT158" s="38">
        <v>0</v>
      </c>
      <c r="FU158" s="38">
        <v>0</v>
      </c>
      <c r="FV158" s="38">
        <v>0</v>
      </c>
      <c r="FW158" s="38">
        <v>0</v>
      </c>
      <c r="FX158" s="38">
        <v>0</v>
      </c>
      <c r="FY158" s="38">
        <v>0</v>
      </c>
      <c r="FZ158" s="38">
        <v>0</v>
      </c>
      <c r="GA158" s="38">
        <v>0</v>
      </c>
      <c r="GB158" s="38">
        <v>12881</v>
      </c>
      <c r="GC158" s="38">
        <v>12881</v>
      </c>
      <c r="GD158" s="38">
        <v>1.458</v>
      </c>
      <c r="GF158" s="38">
        <v>0</v>
      </c>
      <c r="GG158" s="38">
        <v>0</v>
      </c>
      <c r="GH158" s="38">
        <v>0</v>
      </c>
      <c r="GI158" s="38">
        <v>0</v>
      </c>
      <c r="GJ158" s="38">
        <v>0</v>
      </c>
      <c r="GK158" s="38">
        <v>5073</v>
      </c>
      <c r="GL158" s="38">
        <v>0</v>
      </c>
      <c r="GM158" s="38">
        <v>0</v>
      </c>
      <c r="GN158" s="38">
        <v>34641</v>
      </c>
      <c r="GO158" s="38">
        <v>0</v>
      </c>
      <c r="GP158" s="38">
        <v>6863126</v>
      </c>
      <c r="GQ158" s="38">
        <v>6863126</v>
      </c>
      <c r="GR158" s="38">
        <v>0</v>
      </c>
      <c r="GS158" s="38">
        <v>0</v>
      </c>
      <c r="GT158" s="38">
        <v>0</v>
      </c>
      <c r="HB158" s="38">
        <v>261892303</v>
      </c>
      <c r="HC158" s="38">
        <v>5.0736000000000003E-2</v>
      </c>
      <c r="HD158" s="38">
        <v>134736</v>
      </c>
      <c r="HE158" s="38">
        <v>0</v>
      </c>
      <c r="HF158" s="38">
        <v>0</v>
      </c>
      <c r="HG158" s="38">
        <v>0</v>
      </c>
      <c r="HH158" s="38">
        <v>0</v>
      </c>
      <c r="HI158" s="38">
        <v>0</v>
      </c>
      <c r="HJ158" s="38">
        <v>0</v>
      </c>
      <c r="HK158" s="38">
        <v>0</v>
      </c>
      <c r="HL158" s="38">
        <v>0</v>
      </c>
      <c r="HM158" s="38">
        <v>0</v>
      </c>
      <c r="HN158" s="38">
        <v>0</v>
      </c>
      <c r="HO158" s="38">
        <v>0</v>
      </c>
      <c r="HP158" s="38">
        <v>0</v>
      </c>
      <c r="HQ158" s="38">
        <v>0</v>
      </c>
      <c r="HR158" s="38">
        <v>0</v>
      </c>
      <c r="HS158" s="38">
        <v>0</v>
      </c>
      <c r="HT158" s="38">
        <v>0</v>
      </c>
      <c r="HU158" s="38">
        <v>0</v>
      </c>
      <c r="HV158" s="38">
        <v>0</v>
      </c>
      <c r="HW158" s="38">
        <v>0</v>
      </c>
      <c r="HX158" s="38">
        <v>0</v>
      </c>
      <c r="HY158" s="38">
        <v>0</v>
      </c>
      <c r="HZ158" s="38">
        <v>0</v>
      </c>
      <c r="IA158" s="38">
        <v>0</v>
      </c>
      <c r="IB158" s="38">
        <v>0</v>
      </c>
      <c r="IC158" s="38">
        <v>0</v>
      </c>
      <c r="ID158" s="38">
        <v>0</v>
      </c>
      <c r="IE158" s="38">
        <v>0</v>
      </c>
      <c r="IF158" s="38">
        <v>0</v>
      </c>
      <c r="IG158" s="38">
        <v>0</v>
      </c>
      <c r="IH158" s="38">
        <v>316</v>
      </c>
      <c r="II158" s="38">
        <v>0</v>
      </c>
      <c r="IJ158" s="38">
        <v>0</v>
      </c>
      <c r="IK158" s="38">
        <v>0</v>
      </c>
      <c r="IL158" s="38">
        <v>0</v>
      </c>
      <c r="IM158" s="38">
        <v>0</v>
      </c>
      <c r="IN158" s="38">
        <v>0</v>
      </c>
      <c r="IO158" s="38">
        <v>0</v>
      </c>
      <c r="IP158" s="38">
        <v>0</v>
      </c>
      <c r="IQ158" s="38">
        <v>0</v>
      </c>
      <c r="IR158" s="38">
        <v>0</v>
      </c>
      <c r="IS158" s="38">
        <v>0</v>
      </c>
      <c r="IT158" s="38">
        <v>0</v>
      </c>
      <c r="IU158" s="38">
        <v>0</v>
      </c>
      <c r="IV158" s="38">
        <v>0</v>
      </c>
      <c r="IW158" s="38">
        <v>0</v>
      </c>
      <c r="IX158" s="38">
        <v>0</v>
      </c>
      <c r="IY158" s="38">
        <v>0</v>
      </c>
      <c r="IZ158" s="38">
        <v>0</v>
      </c>
      <c r="JA158" s="38">
        <v>0</v>
      </c>
    </row>
    <row r="159" spans="1:261" x14ac:dyDescent="0.2">
      <c r="A159" s="38">
        <v>57845</v>
      </c>
      <c r="B159" s="38">
        <v>27549</v>
      </c>
      <c r="C159" s="38">
        <v>35</v>
      </c>
      <c r="D159" s="38">
        <v>2020</v>
      </c>
      <c r="E159" s="38">
        <v>5393</v>
      </c>
      <c r="F159" s="38">
        <v>0</v>
      </c>
      <c r="G159" s="38">
        <v>1146.683</v>
      </c>
      <c r="H159" s="38">
        <v>1103.7940000000001</v>
      </c>
      <c r="I159" s="38">
        <v>1103.7940000000001</v>
      </c>
      <c r="J159" s="38">
        <v>1146.683</v>
      </c>
      <c r="K159" s="38">
        <v>0</v>
      </c>
      <c r="L159" s="38">
        <v>6544</v>
      </c>
      <c r="M159" s="38">
        <v>0</v>
      </c>
      <c r="N159" s="38">
        <v>0</v>
      </c>
      <c r="P159" s="38">
        <v>800</v>
      </c>
      <c r="Q159" s="38">
        <v>0</v>
      </c>
      <c r="R159" s="38">
        <v>207366</v>
      </c>
      <c r="S159" s="38">
        <v>259.20699999999999</v>
      </c>
      <c r="U159" s="38">
        <v>134416</v>
      </c>
      <c r="V159" s="38">
        <v>62.978000000000002</v>
      </c>
      <c r="W159" s="38">
        <v>41213</v>
      </c>
      <c r="X159" s="38">
        <v>41213</v>
      </c>
      <c r="Z159" s="38">
        <v>0</v>
      </c>
      <c r="AA159" s="38">
        <v>1</v>
      </c>
      <c r="AB159" s="38">
        <v>1</v>
      </c>
      <c r="AC159" s="38">
        <v>0</v>
      </c>
      <c r="AD159" s="38" t="s">
        <v>303</v>
      </c>
      <c r="AE159" s="38">
        <v>0</v>
      </c>
      <c r="AH159" s="38">
        <v>0</v>
      </c>
      <c r="AI159" s="38">
        <v>0</v>
      </c>
      <c r="AJ159" s="38">
        <v>5105</v>
      </c>
      <c r="AK159" s="38">
        <v>1</v>
      </c>
      <c r="AL159" s="38" t="s">
        <v>102</v>
      </c>
      <c r="AM159" s="38">
        <v>0</v>
      </c>
      <c r="AN159" s="38">
        <v>0</v>
      </c>
      <c r="AO159" s="38">
        <v>0</v>
      </c>
      <c r="AP159" s="38">
        <v>0</v>
      </c>
      <c r="AQ159" s="38">
        <v>0</v>
      </c>
      <c r="AR159" s="38">
        <v>0</v>
      </c>
      <c r="AS159" s="38">
        <v>0</v>
      </c>
      <c r="AT159" s="38">
        <v>0</v>
      </c>
      <c r="AU159" s="38">
        <v>0</v>
      </c>
      <c r="AV159" s="38">
        <v>0</v>
      </c>
      <c r="AW159" s="38">
        <v>9826955</v>
      </c>
      <c r="AX159" s="38">
        <v>9512214</v>
      </c>
      <c r="AY159" s="38">
        <v>7577483</v>
      </c>
      <c r="AZ159" s="38">
        <v>297654</v>
      </c>
      <c r="BA159" s="38">
        <v>0</v>
      </c>
      <c r="BB159" s="38">
        <v>0</v>
      </c>
      <c r="BC159" s="38">
        <v>0</v>
      </c>
      <c r="BD159" s="38">
        <v>0</v>
      </c>
      <c r="BE159" s="38">
        <v>0</v>
      </c>
      <c r="BF159" s="38">
        <v>8009223</v>
      </c>
      <c r="BG159" s="38">
        <v>0</v>
      </c>
      <c r="BH159" s="38">
        <v>328.32</v>
      </c>
      <c r="BI159" s="38">
        <v>90288</v>
      </c>
      <c r="BJ159" s="38">
        <v>12</v>
      </c>
      <c r="BK159" s="38">
        <v>0</v>
      </c>
      <c r="BL159" s="38">
        <v>0</v>
      </c>
      <c r="BM159" s="38">
        <v>0</v>
      </c>
      <c r="BN159" s="38">
        <v>0</v>
      </c>
      <c r="BO159" s="38">
        <v>0</v>
      </c>
      <c r="BP159" s="38">
        <v>0</v>
      </c>
      <c r="BQ159" s="38">
        <v>5393</v>
      </c>
      <c r="BR159" s="38">
        <v>1</v>
      </c>
      <c r="BS159" s="38">
        <v>0</v>
      </c>
      <c r="BT159" s="38">
        <v>0</v>
      </c>
      <c r="BU159" s="38">
        <v>0</v>
      </c>
      <c r="BV159" s="38">
        <v>0</v>
      </c>
      <c r="BW159" s="38">
        <v>0</v>
      </c>
      <c r="BX159" s="38">
        <v>0</v>
      </c>
      <c r="BY159" s="38">
        <v>0</v>
      </c>
      <c r="BZ159" s="38">
        <v>0</v>
      </c>
      <c r="CA159" s="38">
        <v>0</v>
      </c>
      <c r="CB159" s="38">
        <v>0</v>
      </c>
      <c r="CC159" s="38">
        <v>0</v>
      </c>
      <c r="CD159" s="38">
        <v>0</v>
      </c>
      <c r="CE159" s="38">
        <v>0</v>
      </c>
      <c r="CF159" s="38">
        <v>0</v>
      </c>
      <c r="CG159" s="38">
        <v>0</v>
      </c>
      <c r="CH159" s="38">
        <v>224453</v>
      </c>
      <c r="CI159" s="38">
        <v>0</v>
      </c>
      <c r="CJ159" s="38">
        <v>5</v>
      </c>
      <c r="CK159" s="38">
        <v>0</v>
      </c>
      <c r="CL159" s="38">
        <v>0</v>
      </c>
      <c r="CN159" s="38">
        <v>0</v>
      </c>
      <c r="CO159" s="38">
        <v>1</v>
      </c>
      <c r="CP159" s="38">
        <v>0</v>
      </c>
      <c r="CQ159" s="38">
        <v>0</v>
      </c>
      <c r="CR159" s="38">
        <v>804.92499999999995</v>
      </c>
      <c r="CS159" s="38">
        <v>0</v>
      </c>
      <c r="CT159" s="38">
        <v>0</v>
      </c>
      <c r="CU159" s="38">
        <v>0</v>
      </c>
      <c r="CV159" s="38">
        <v>0</v>
      </c>
      <c r="CW159" s="38">
        <v>0</v>
      </c>
      <c r="CX159" s="38">
        <v>0</v>
      </c>
      <c r="CY159" s="38">
        <v>0</v>
      </c>
      <c r="CZ159" s="38">
        <v>0</v>
      </c>
      <c r="DA159" s="38">
        <v>1</v>
      </c>
      <c r="DB159" s="38">
        <v>7223228</v>
      </c>
      <c r="DC159" s="38">
        <v>0</v>
      </c>
      <c r="DD159" s="38">
        <v>0</v>
      </c>
      <c r="DE159" s="38">
        <v>405950</v>
      </c>
      <c r="DF159" s="38">
        <v>405950</v>
      </c>
      <c r="DG159" s="38">
        <v>310.17</v>
      </c>
      <c r="DH159" s="38">
        <v>0</v>
      </c>
      <c r="DI159" s="38">
        <v>0</v>
      </c>
      <c r="DK159" s="38">
        <v>5393</v>
      </c>
      <c r="DL159" s="38">
        <v>0</v>
      </c>
      <c r="DM159" s="38">
        <v>299898</v>
      </c>
      <c r="DN159" s="38">
        <v>0</v>
      </c>
      <c r="DO159" s="38">
        <v>0</v>
      </c>
      <c r="DP159" s="38">
        <v>0</v>
      </c>
      <c r="DQ159" s="38">
        <v>0</v>
      </c>
      <c r="DR159" s="38">
        <v>0</v>
      </c>
      <c r="DS159" s="38">
        <v>0</v>
      </c>
      <c r="DT159" s="38">
        <v>0</v>
      </c>
      <c r="DU159" s="38">
        <v>0</v>
      </c>
      <c r="DV159" s="38">
        <v>0</v>
      </c>
      <c r="DW159" s="38">
        <v>0</v>
      </c>
      <c r="DX159" s="38">
        <v>0</v>
      </c>
      <c r="DY159" s="38">
        <v>0</v>
      </c>
      <c r="DZ159" s="38">
        <v>0</v>
      </c>
      <c r="EA159" s="38">
        <v>0</v>
      </c>
      <c r="EB159" s="38">
        <v>0</v>
      </c>
      <c r="EC159" s="38">
        <v>1.9</v>
      </c>
      <c r="ED159" s="38">
        <v>13677</v>
      </c>
      <c r="EE159" s="38">
        <v>0</v>
      </c>
      <c r="EF159" s="38">
        <v>0</v>
      </c>
      <c r="EG159" s="38">
        <v>0</v>
      </c>
      <c r="EH159" s="38">
        <v>286221</v>
      </c>
      <c r="EI159" s="38">
        <v>0</v>
      </c>
      <c r="EJ159" s="38">
        <v>0</v>
      </c>
      <c r="EK159" s="38">
        <v>12.061</v>
      </c>
      <c r="EL159" s="38">
        <v>0</v>
      </c>
      <c r="EM159" s="38">
        <v>0</v>
      </c>
      <c r="EN159" s="38">
        <v>1.5109999999999999</v>
      </c>
      <c r="EO159" s="38">
        <v>0</v>
      </c>
      <c r="EP159" s="38">
        <v>0</v>
      </c>
      <c r="EQ159" s="38">
        <v>13.571999999999999</v>
      </c>
      <c r="ER159" s="38">
        <v>0</v>
      </c>
      <c r="ES159" s="38">
        <v>43.738</v>
      </c>
      <c r="ET159" s="38">
        <v>0</v>
      </c>
      <c r="EU159" s="38">
        <v>297654</v>
      </c>
      <c r="EV159" s="38">
        <v>0</v>
      </c>
      <c r="EW159" s="38">
        <v>0</v>
      </c>
      <c r="EX159" s="38">
        <v>0</v>
      </c>
      <c r="EZ159" s="38">
        <v>8021921</v>
      </c>
      <c r="FA159" s="38">
        <v>0</v>
      </c>
      <c r="FB159" s="38">
        <v>8319575</v>
      </c>
      <c r="FC159" s="38">
        <v>0.97325799999999996</v>
      </c>
      <c r="FD159" s="38">
        <v>0</v>
      </c>
      <c r="FE159" s="38">
        <v>1213139</v>
      </c>
      <c r="FF159" s="38">
        <v>277154</v>
      </c>
      <c r="FG159" s="38">
        <v>6.0937999999999999E-2</v>
      </c>
      <c r="FH159" s="38">
        <v>5.5286000000000002E-2</v>
      </c>
      <c r="FI159" s="38">
        <v>0</v>
      </c>
      <c r="FJ159" s="38">
        <v>0</v>
      </c>
      <c r="FK159" s="38">
        <v>1569.0309999999999</v>
      </c>
      <c r="FL159" s="38">
        <v>10034321</v>
      </c>
      <c r="FM159" s="38">
        <v>0</v>
      </c>
      <c r="FN159" s="38">
        <v>0</v>
      </c>
      <c r="FO159" s="38">
        <v>0</v>
      </c>
      <c r="FP159" s="38">
        <v>0</v>
      </c>
      <c r="FQ159" s="38">
        <v>0</v>
      </c>
      <c r="FR159" s="38">
        <v>0</v>
      </c>
      <c r="FS159" s="38">
        <v>0</v>
      </c>
      <c r="FT159" s="38">
        <v>0</v>
      </c>
      <c r="FU159" s="38">
        <v>0</v>
      </c>
      <c r="FV159" s="38">
        <v>0</v>
      </c>
      <c r="FW159" s="38">
        <v>0</v>
      </c>
      <c r="FX159" s="38">
        <v>0</v>
      </c>
      <c r="FY159" s="38">
        <v>0</v>
      </c>
      <c r="FZ159" s="38">
        <v>0</v>
      </c>
      <c r="GA159" s="38">
        <v>0</v>
      </c>
      <c r="GB159" s="38">
        <v>258998</v>
      </c>
      <c r="GC159" s="38">
        <v>258998</v>
      </c>
      <c r="GD159" s="38">
        <v>29.317</v>
      </c>
      <c r="GF159" s="38">
        <v>0</v>
      </c>
      <c r="GG159" s="38">
        <v>0</v>
      </c>
      <c r="GH159" s="38">
        <v>0</v>
      </c>
      <c r="GI159" s="38">
        <v>0</v>
      </c>
      <c r="GJ159" s="38">
        <v>0</v>
      </c>
      <c r="GK159" s="38">
        <v>4971</v>
      </c>
      <c r="GL159" s="38">
        <v>0</v>
      </c>
      <c r="GM159" s="38">
        <v>0</v>
      </c>
      <c r="GN159" s="38">
        <v>0</v>
      </c>
      <c r="GO159" s="38">
        <v>0</v>
      </c>
      <c r="GP159" s="38">
        <v>9809868</v>
      </c>
      <c r="GQ159" s="38">
        <v>9809868</v>
      </c>
      <c r="GR159" s="38">
        <v>0</v>
      </c>
      <c r="GS159" s="38">
        <v>0</v>
      </c>
      <c r="GT159" s="38">
        <v>0</v>
      </c>
      <c r="HB159" s="38">
        <v>261892303</v>
      </c>
      <c r="HC159" s="38">
        <v>5.0736000000000003E-2</v>
      </c>
      <c r="HD159" s="38">
        <v>224453</v>
      </c>
      <c r="HE159" s="38">
        <v>0</v>
      </c>
      <c r="HF159" s="38">
        <v>0</v>
      </c>
      <c r="HG159" s="38">
        <v>0</v>
      </c>
      <c r="HH159" s="38">
        <v>0</v>
      </c>
      <c r="HI159" s="38">
        <v>0</v>
      </c>
      <c r="HJ159" s="38">
        <v>0</v>
      </c>
      <c r="HK159" s="38">
        <v>0</v>
      </c>
      <c r="HL159" s="38">
        <v>0</v>
      </c>
      <c r="HM159" s="38">
        <v>0</v>
      </c>
      <c r="HN159" s="38">
        <v>0</v>
      </c>
      <c r="HO159" s="38">
        <v>0</v>
      </c>
      <c r="HP159" s="38">
        <v>0</v>
      </c>
      <c r="HQ159" s="38">
        <v>0</v>
      </c>
      <c r="HR159" s="38">
        <v>0</v>
      </c>
      <c r="HS159" s="38">
        <v>0</v>
      </c>
      <c r="HT159" s="38">
        <v>0</v>
      </c>
      <c r="HU159" s="38">
        <v>0</v>
      </c>
      <c r="HV159" s="38">
        <v>0</v>
      </c>
      <c r="HW159" s="38">
        <v>0</v>
      </c>
      <c r="HX159" s="38">
        <v>0</v>
      </c>
      <c r="HY159" s="38">
        <v>0</v>
      </c>
      <c r="HZ159" s="38">
        <v>0</v>
      </c>
      <c r="IA159" s="38">
        <v>0</v>
      </c>
      <c r="IB159" s="38">
        <v>0</v>
      </c>
      <c r="IC159" s="38">
        <v>0</v>
      </c>
      <c r="ID159" s="38">
        <v>0</v>
      </c>
      <c r="IE159" s="38">
        <v>0</v>
      </c>
      <c r="IF159" s="38">
        <v>0</v>
      </c>
      <c r="IG159" s="38">
        <v>0</v>
      </c>
      <c r="IH159" s="38">
        <v>70</v>
      </c>
      <c r="II159" s="38">
        <v>0</v>
      </c>
      <c r="IJ159" s="38">
        <v>0</v>
      </c>
      <c r="IK159" s="38">
        <v>0</v>
      </c>
      <c r="IL159" s="38">
        <v>0</v>
      </c>
      <c r="IM159" s="38">
        <v>0</v>
      </c>
      <c r="IN159" s="38">
        <v>0</v>
      </c>
      <c r="IO159" s="38">
        <v>0</v>
      </c>
      <c r="IP159" s="38">
        <v>0</v>
      </c>
      <c r="IQ159" s="38">
        <v>0</v>
      </c>
      <c r="IR159" s="38">
        <v>0</v>
      </c>
      <c r="IS159" s="38">
        <v>0</v>
      </c>
      <c r="IT159" s="38">
        <v>0</v>
      </c>
      <c r="IU159" s="38">
        <v>0</v>
      </c>
      <c r="IV159" s="38">
        <v>0</v>
      </c>
      <c r="IW159" s="38">
        <v>0</v>
      </c>
      <c r="IX159" s="38">
        <v>0</v>
      </c>
      <c r="IY159" s="38">
        <v>0</v>
      </c>
      <c r="IZ159" s="38">
        <v>0</v>
      </c>
      <c r="JA159" s="38">
        <v>0</v>
      </c>
    </row>
    <row r="160" spans="1:261" x14ac:dyDescent="0.2">
      <c r="A160" s="38">
        <v>101845</v>
      </c>
      <c r="B160" s="38">
        <v>27549</v>
      </c>
      <c r="C160" s="38">
        <v>35</v>
      </c>
      <c r="D160" s="38">
        <v>2020</v>
      </c>
      <c r="E160" s="38">
        <v>5393</v>
      </c>
      <c r="F160" s="38">
        <v>0</v>
      </c>
      <c r="G160" s="38">
        <v>11559.547</v>
      </c>
      <c r="H160" s="38">
        <v>10780.503000000001</v>
      </c>
      <c r="I160" s="38">
        <v>10780.503000000001</v>
      </c>
      <c r="J160" s="38">
        <v>11559.547</v>
      </c>
      <c r="K160" s="38">
        <v>0</v>
      </c>
      <c r="L160" s="38">
        <v>6544</v>
      </c>
      <c r="M160" s="38">
        <v>0</v>
      </c>
      <c r="N160" s="38">
        <v>0</v>
      </c>
      <c r="P160" s="38">
        <v>10937.347</v>
      </c>
      <c r="Q160" s="38">
        <v>0</v>
      </c>
      <c r="R160" s="38">
        <v>2835037</v>
      </c>
      <c r="S160" s="38">
        <v>259.20699999999999</v>
      </c>
      <c r="U160" s="38">
        <v>1837686</v>
      </c>
      <c r="V160" s="38">
        <v>3248.877</v>
      </c>
      <c r="W160" s="38">
        <v>2126065</v>
      </c>
      <c r="X160" s="38">
        <v>2126065</v>
      </c>
      <c r="Z160" s="38">
        <v>0</v>
      </c>
      <c r="AA160" s="38">
        <v>1</v>
      </c>
      <c r="AB160" s="38">
        <v>1</v>
      </c>
      <c r="AC160" s="38">
        <v>0</v>
      </c>
      <c r="AD160" s="38" t="s">
        <v>303</v>
      </c>
      <c r="AE160" s="38">
        <v>0</v>
      </c>
      <c r="AH160" s="38">
        <v>0</v>
      </c>
      <c r="AI160" s="38">
        <v>0</v>
      </c>
      <c r="AJ160" s="38">
        <v>5105</v>
      </c>
      <c r="AK160" s="38">
        <v>1</v>
      </c>
      <c r="AL160" s="38" t="s">
        <v>101</v>
      </c>
      <c r="AM160" s="38">
        <v>0</v>
      </c>
      <c r="AN160" s="38">
        <v>0</v>
      </c>
      <c r="AO160" s="38">
        <v>0</v>
      </c>
      <c r="AP160" s="38">
        <v>0</v>
      </c>
      <c r="AQ160" s="38">
        <v>0</v>
      </c>
      <c r="AR160" s="38">
        <v>0</v>
      </c>
      <c r="AS160" s="38">
        <v>0</v>
      </c>
      <c r="AT160" s="38">
        <v>0</v>
      </c>
      <c r="AU160" s="38">
        <v>0</v>
      </c>
      <c r="AV160" s="38">
        <v>0</v>
      </c>
      <c r="AW160" s="38">
        <v>119133239</v>
      </c>
      <c r="AX160" s="38">
        <v>115032775</v>
      </c>
      <c r="AY160" s="38">
        <v>81182643</v>
      </c>
      <c r="AZ160" s="38">
        <v>4457070</v>
      </c>
      <c r="BA160" s="38">
        <v>422.25</v>
      </c>
      <c r="BB160" s="38">
        <v>0</v>
      </c>
      <c r="BC160" s="38">
        <v>0</v>
      </c>
      <c r="BD160" s="38">
        <v>0</v>
      </c>
      <c r="BE160" s="38">
        <v>0</v>
      </c>
      <c r="BF160" s="38">
        <v>96254619</v>
      </c>
      <c r="BG160" s="38">
        <v>0</v>
      </c>
      <c r="BH160" s="38">
        <v>5507.52</v>
      </c>
      <c r="BI160" s="38">
        <v>1514568</v>
      </c>
      <c r="BJ160" s="38">
        <v>12</v>
      </c>
      <c r="BK160" s="38">
        <v>0</v>
      </c>
      <c r="BL160" s="38">
        <v>0</v>
      </c>
      <c r="BM160" s="38">
        <v>0</v>
      </c>
      <c r="BN160" s="38">
        <v>0</v>
      </c>
      <c r="BO160" s="38">
        <v>0</v>
      </c>
      <c r="BP160" s="38">
        <v>0</v>
      </c>
      <c r="BQ160" s="38">
        <v>5393</v>
      </c>
      <c r="BR160" s="38">
        <v>1</v>
      </c>
      <c r="BS160" s="38">
        <v>0</v>
      </c>
      <c r="BT160" s="38">
        <v>0</v>
      </c>
      <c r="BU160" s="38">
        <v>0</v>
      </c>
      <c r="BV160" s="38">
        <v>0</v>
      </c>
      <c r="BW160" s="38">
        <v>0</v>
      </c>
      <c r="BX160" s="38">
        <v>0</v>
      </c>
      <c r="BY160" s="38">
        <v>0</v>
      </c>
      <c r="BZ160" s="38">
        <v>0</v>
      </c>
      <c r="CA160" s="38">
        <v>281.13</v>
      </c>
      <c r="CB160" s="38">
        <v>107465</v>
      </c>
      <c r="CC160" s="38">
        <v>0</v>
      </c>
      <c r="CD160" s="38">
        <v>0</v>
      </c>
      <c r="CE160" s="38">
        <v>0</v>
      </c>
      <c r="CF160" s="38">
        <v>0</v>
      </c>
      <c r="CG160" s="38">
        <v>0</v>
      </c>
      <c r="CH160" s="38">
        <v>2478431</v>
      </c>
      <c r="CI160" s="38">
        <v>0</v>
      </c>
      <c r="CJ160" s="38">
        <v>4</v>
      </c>
      <c r="CK160" s="38">
        <v>0</v>
      </c>
      <c r="CL160" s="38">
        <v>0</v>
      </c>
      <c r="CN160" s="38">
        <v>0</v>
      </c>
      <c r="CO160" s="38">
        <v>1</v>
      </c>
      <c r="CP160" s="38">
        <v>2.31</v>
      </c>
      <c r="CQ160" s="38">
        <v>18.5</v>
      </c>
      <c r="CR160" s="38">
        <v>10872.768</v>
      </c>
      <c r="CS160" s="38">
        <v>0</v>
      </c>
      <c r="CT160" s="38">
        <v>0</v>
      </c>
      <c r="CU160" s="38">
        <v>0</v>
      </c>
      <c r="CV160" s="38">
        <v>0</v>
      </c>
      <c r="CW160" s="38">
        <v>0</v>
      </c>
      <c r="CX160" s="38">
        <v>0</v>
      </c>
      <c r="CY160" s="38">
        <v>0</v>
      </c>
      <c r="CZ160" s="38">
        <v>0</v>
      </c>
      <c r="DA160" s="38">
        <v>1</v>
      </c>
      <c r="DB160" s="38">
        <v>70547612</v>
      </c>
      <c r="DC160" s="38">
        <v>0</v>
      </c>
      <c r="DD160" s="38">
        <v>0</v>
      </c>
      <c r="DE160" s="38">
        <v>15285907</v>
      </c>
      <c r="DF160" s="38">
        <v>15322338</v>
      </c>
      <c r="DG160" s="38">
        <v>11679.33</v>
      </c>
      <c r="DH160" s="38">
        <v>0</v>
      </c>
      <c r="DI160" s="38">
        <v>36431</v>
      </c>
      <c r="DK160" s="38">
        <v>5393</v>
      </c>
      <c r="DL160" s="38">
        <v>0</v>
      </c>
      <c r="DM160" s="38">
        <v>6530676</v>
      </c>
      <c r="DN160" s="38">
        <v>0</v>
      </c>
      <c r="DO160" s="38">
        <v>0</v>
      </c>
      <c r="DP160" s="38">
        <v>0</v>
      </c>
      <c r="DQ160" s="38">
        <v>0</v>
      </c>
      <c r="DR160" s="38">
        <v>0</v>
      </c>
      <c r="DS160" s="38">
        <v>0</v>
      </c>
      <c r="DT160" s="38">
        <v>0</v>
      </c>
      <c r="DU160" s="38">
        <v>0</v>
      </c>
      <c r="DV160" s="38">
        <v>0</v>
      </c>
      <c r="DW160" s="38">
        <v>0</v>
      </c>
      <c r="DX160" s="38">
        <v>0</v>
      </c>
      <c r="DY160" s="38">
        <v>0</v>
      </c>
      <c r="DZ160" s="38">
        <v>0</v>
      </c>
      <c r="EA160" s="38">
        <v>0.108</v>
      </c>
      <c r="EB160" s="38">
        <v>0</v>
      </c>
      <c r="EC160" s="38">
        <v>120.05800000000001</v>
      </c>
      <c r="ED160" s="38">
        <v>864226</v>
      </c>
      <c r="EE160" s="38">
        <v>0</v>
      </c>
      <c r="EF160" s="38">
        <v>0</v>
      </c>
      <c r="EG160" s="38">
        <v>0</v>
      </c>
      <c r="EH160" s="38">
        <v>5666450</v>
      </c>
      <c r="EI160" s="38">
        <v>0</v>
      </c>
      <c r="EJ160" s="38">
        <v>0</v>
      </c>
      <c r="EK160" s="38">
        <v>259.45699999999999</v>
      </c>
      <c r="EL160" s="38">
        <v>0</v>
      </c>
      <c r="EM160" s="38">
        <v>17.808</v>
      </c>
      <c r="EN160" s="38">
        <v>6.7130000000000001</v>
      </c>
      <c r="EO160" s="38">
        <v>0</v>
      </c>
      <c r="EP160" s="38">
        <v>0</v>
      </c>
      <c r="EQ160" s="38">
        <v>284.08600000000001</v>
      </c>
      <c r="ER160" s="38">
        <v>0</v>
      </c>
      <c r="ES160" s="38">
        <v>865.9</v>
      </c>
      <c r="ET160" s="38">
        <v>215750</v>
      </c>
      <c r="EU160" s="38">
        <v>4457070</v>
      </c>
      <c r="EV160" s="38">
        <v>0</v>
      </c>
      <c r="EW160" s="38">
        <v>0</v>
      </c>
      <c r="EX160" s="38">
        <v>0</v>
      </c>
      <c r="EZ160" s="38">
        <v>97122466</v>
      </c>
      <c r="FA160" s="38">
        <v>0</v>
      </c>
      <c r="FB160" s="38">
        <v>101579536</v>
      </c>
      <c r="FC160" s="38">
        <v>0.97325799999999996</v>
      </c>
      <c r="FD160" s="38">
        <v>0</v>
      </c>
      <c r="FE160" s="38">
        <v>14579481</v>
      </c>
      <c r="FF160" s="38">
        <v>3330828</v>
      </c>
      <c r="FG160" s="38">
        <v>6.0937999999999999E-2</v>
      </c>
      <c r="FH160" s="38">
        <v>5.5286000000000002E-2</v>
      </c>
      <c r="FI160" s="38">
        <v>0</v>
      </c>
      <c r="FJ160" s="38">
        <v>0</v>
      </c>
      <c r="FK160" s="38">
        <v>18856.577000000001</v>
      </c>
      <c r="FL160" s="38">
        <v>121968276</v>
      </c>
      <c r="FM160" s="38">
        <v>0</v>
      </c>
      <c r="FN160" s="38">
        <v>0</v>
      </c>
      <c r="FO160" s="38">
        <v>1058155</v>
      </c>
      <c r="FP160" s="38">
        <v>0</v>
      </c>
      <c r="FQ160" s="38">
        <v>1058155</v>
      </c>
      <c r="FR160" s="38">
        <v>1058155</v>
      </c>
      <c r="FS160" s="38">
        <v>0</v>
      </c>
      <c r="FT160" s="38">
        <v>0</v>
      </c>
      <c r="FU160" s="38">
        <v>0</v>
      </c>
      <c r="FV160" s="38">
        <v>0</v>
      </c>
      <c r="FW160" s="38">
        <v>0</v>
      </c>
      <c r="FX160" s="38">
        <v>0</v>
      </c>
      <c r="FY160" s="38">
        <v>0</v>
      </c>
      <c r="FZ160" s="38">
        <v>0</v>
      </c>
      <c r="GA160" s="38">
        <v>0</v>
      </c>
      <c r="GB160" s="38">
        <v>4372657</v>
      </c>
      <c r="GC160" s="38">
        <v>4372657</v>
      </c>
      <c r="GD160" s="38">
        <v>494.95800000000003</v>
      </c>
      <c r="GF160" s="38">
        <v>0</v>
      </c>
      <c r="GG160" s="38">
        <v>0</v>
      </c>
      <c r="GH160" s="38">
        <v>0</v>
      </c>
      <c r="GI160" s="38">
        <v>0</v>
      </c>
      <c r="GJ160" s="38">
        <v>0</v>
      </c>
      <c r="GK160" s="38">
        <v>5294</v>
      </c>
      <c r="GL160" s="38">
        <v>84870</v>
      </c>
      <c r="GM160" s="38">
        <v>0</v>
      </c>
      <c r="GN160" s="38">
        <v>466563</v>
      </c>
      <c r="GO160" s="38">
        <v>0</v>
      </c>
      <c r="GP160" s="38">
        <v>119489845</v>
      </c>
      <c r="GQ160" s="38">
        <v>119489845</v>
      </c>
      <c r="GR160" s="38">
        <v>0</v>
      </c>
      <c r="GS160" s="38">
        <v>0</v>
      </c>
      <c r="GT160" s="38">
        <v>0</v>
      </c>
      <c r="HB160" s="38">
        <v>261892303</v>
      </c>
      <c r="HC160" s="38">
        <v>5.0736000000000003E-2</v>
      </c>
      <c r="HD160" s="38">
        <v>2262681</v>
      </c>
      <c r="HE160" s="38">
        <v>0</v>
      </c>
      <c r="HF160" s="38">
        <v>0</v>
      </c>
      <c r="HG160" s="38">
        <v>0</v>
      </c>
      <c r="HH160" s="38">
        <v>0</v>
      </c>
      <c r="HI160" s="38">
        <v>0</v>
      </c>
      <c r="HJ160" s="38">
        <v>0</v>
      </c>
      <c r="HK160" s="38">
        <v>0</v>
      </c>
      <c r="HL160" s="38">
        <v>0</v>
      </c>
      <c r="HM160" s="38">
        <v>0</v>
      </c>
      <c r="HN160" s="38">
        <v>0</v>
      </c>
      <c r="HO160" s="38">
        <v>0</v>
      </c>
      <c r="HP160" s="38">
        <v>0</v>
      </c>
      <c r="HQ160" s="38">
        <v>0</v>
      </c>
      <c r="HR160" s="38">
        <v>0</v>
      </c>
      <c r="HS160" s="38">
        <v>0</v>
      </c>
      <c r="HT160" s="38">
        <v>0</v>
      </c>
      <c r="HU160" s="38">
        <v>0</v>
      </c>
      <c r="HV160" s="38">
        <v>0</v>
      </c>
      <c r="HW160" s="38">
        <v>0</v>
      </c>
      <c r="HX160" s="38">
        <v>0</v>
      </c>
      <c r="HY160" s="38">
        <v>0</v>
      </c>
      <c r="HZ160" s="38">
        <v>0</v>
      </c>
      <c r="IA160" s="38">
        <v>0</v>
      </c>
      <c r="IB160" s="38">
        <v>0</v>
      </c>
      <c r="IC160" s="38">
        <v>0</v>
      </c>
      <c r="ID160" s="38">
        <v>0</v>
      </c>
      <c r="IE160" s="38">
        <v>0</v>
      </c>
      <c r="IF160" s="38">
        <v>0</v>
      </c>
      <c r="IG160" s="38">
        <v>0</v>
      </c>
      <c r="IH160" s="38">
        <v>0</v>
      </c>
      <c r="II160" s="38">
        <v>0</v>
      </c>
      <c r="IJ160" s="38">
        <v>0</v>
      </c>
      <c r="IK160" s="38">
        <v>0</v>
      </c>
      <c r="IL160" s="38">
        <v>0</v>
      </c>
      <c r="IM160" s="38">
        <v>0</v>
      </c>
      <c r="IN160" s="38">
        <v>0</v>
      </c>
      <c r="IO160" s="38">
        <v>0</v>
      </c>
      <c r="IP160" s="38">
        <v>0</v>
      </c>
      <c r="IQ160" s="38">
        <v>0</v>
      </c>
      <c r="IR160" s="38">
        <v>0</v>
      </c>
      <c r="IS160" s="38">
        <v>0</v>
      </c>
      <c r="IT160" s="38">
        <v>0</v>
      </c>
      <c r="IU160" s="38">
        <v>0</v>
      </c>
      <c r="IV160" s="38">
        <v>0</v>
      </c>
      <c r="IW160" s="38">
        <v>0</v>
      </c>
      <c r="IX160" s="38">
        <v>0</v>
      </c>
      <c r="IY160" s="38">
        <v>0</v>
      </c>
      <c r="IZ160" s="38">
        <v>0</v>
      </c>
      <c r="JA160" s="38">
        <v>0</v>
      </c>
    </row>
    <row r="161" spans="1:261" x14ac:dyDescent="0.2">
      <c r="A161" s="38">
        <v>57846</v>
      </c>
      <c r="B161" s="38">
        <v>27549</v>
      </c>
      <c r="C161" s="38">
        <v>35</v>
      </c>
      <c r="D161" s="38">
        <v>2020</v>
      </c>
      <c r="E161" s="38">
        <v>5393</v>
      </c>
      <c r="F161" s="38">
        <v>0</v>
      </c>
      <c r="G161" s="38">
        <v>1504.55</v>
      </c>
      <c r="H161" s="38">
        <v>1391.704</v>
      </c>
      <c r="I161" s="38">
        <v>1391.704</v>
      </c>
      <c r="J161" s="38">
        <v>1504.55</v>
      </c>
      <c r="K161" s="38">
        <v>0</v>
      </c>
      <c r="L161" s="38">
        <v>6544</v>
      </c>
      <c r="M161" s="38">
        <v>0</v>
      </c>
      <c r="N161" s="38">
        <v>0</v>
      </c>
      <c r="P161" s="38">
        <v>1331.9670000000001</v>
      </c>
      <c r="Q161" s="38">
        <v>0</v>
      </c>
      <c r="R161" s="38">
        <v>345255</v>
      </c>
      <c r="S161" s="38">
        <v>259.20699999999999</v>
      </c>
      <c r="U161" s="38">
        <v>223795</v>
      </c>
      <c r="V161" s="38">
        <v>426.86700000000002</v>
      </c>
      <c r="W161" s="38">
        <v>279342</v>
      </c>
      <c r="X161" s="38">
        <v>279342</v>
      </c>
      <c r="Z161" s="38">
        <v>0</v>
      </c>
      <c r="AA161" s="38">
        <v>1</v>
      </c>
      <c r="AB161" s="38">
        <v>1</v>
      </c>
      <c r="AC161" s="38">
        <v>0</v>
      </c>
      <c r="AD161" s="38" t="s">
        <v>303</v>
      </c>
      <c r="AE161" s="38">
        <v>0</v>
      </c>
      <c r="AH161" s="38">
        <v>0</v>
      </c>
      <c r="AI161" s="38">
        <v>0</v>
      </c>
      <c r="AJ161" s="38">
        <v>5105</v>
      </c>
      <c r="AK161" s="38">
        <v>1</v>
      </c>
      <c r="AL161" s="38" t="s">
        <v>103</v>
      </c>
      <c r="AM161" s="38">
        <v>0</v>
      </c>
      <c r="AN161" s="38">
        <v>0</v>
      </c>
      <c r="AO161" s="38">
        <v>0</v>
      </c>
      <c r="AP161" s="38">
        <v>0</v>
      </c>
      <c r="AQ161" s="38">
        <v>0</v>
      </c>
      <c r="AR161" s="38">
        <v>0</v>
      </c>
      <c r="AS161" s="38">
        <v>0</v>
      </c>
      <c r="AT161" s="38">
        <v>0</v>
      </c>
      <c r="AU161" s="38">
        <v>0</v>
      </c>
      <c r="AV161" s="38">
        <v>0</v>
      </c>
      <c r="AW161" s="38">
        <v>14968580</v>
      </c>
      <c r="AX161" s="38">
        <v>14579546</v>
      </c>
      <c r="AY161" s="38">
        <v>10286834</v>
      </c>
      <c r="AZ161" s="38">
        <v>439786</v>
      </c>
      <c r="BA161" s="38">
        <v>0</v>
      </c>
      <c r="BB161" s="38">
        <v>57394</v>
      </c>
      <c r="BC161" s="38">
        <v>57394</v>
      </c>
      <c r="BD161" s="38">
        <v>73.087000000000003</v>
      </c>
      <c r="BE161" s="38">
        <v>0</v>
      </c>
      <c r="BF161" s="38">
        <v>12298478</v>
      </c>
      <c r="BG161" s="38">
        <v>0</v>
      </c>
      <c r="BH161" s="38">
        <v>343.75</v>
      </c>
      <c r="BI161" s="38">
        <v>94531</v>
      </c>
      <c r="BJ161" s="38">
        <v>12</v>
      </c>
      <c r="BK161" s="38">
        <v>0</v>
      </c>
      <c r="BL161" s="38">
        <v>0</v>
      </c>
      <c r="BM161" s="38">
        <v>0</v>
      </c>
      <c r="BN161" s="38">
        <v>0</v>
      </c>
      <c r="BO161" s="38">
        <v>0</v>
      </c>
      <c r="BP161" s="38">
        <v>0</v>
      </c>
      <c r="BQ161" s="38">
        <v>5393</v>
      </c>
      <c r="BR161" s="38">
        <v>1</v>
      </c>
      <c r="BS161" s="38">
        <v>0</v>
      </c>
      <c r="BT161" s="38">
        <v>0</v>
      </c>
      <c r="BU161" s="38">
        <v>0</v>
      </c>
      <c r="BV161" s="38">
        <v>0</v>
      </c>
      <c r="BW161" s="38">
        <v>0</v>
      </c>
      <c r="BX161" s="38">
        <v>0</v>
      </c>
      <c r="BY161" s="38">
        <v>0</v>
      </c>
      <c r="BZ161" s="38">
        <v>0</v>
      </c>
      <c r="CA161" s="38">
        <v>0</v>
      </c>
      <c r="CB161" s="38">
        <v>0</v>
      </c>
      <c r="CC161" s="38">
        <v>0</v>
      </c>
      <c r="CD161" s="38">
        <v>0</v>
      </c>
      <c r="CE161" s="38">
        <v>0</v>
      </c>
      <c r="CF161" s="38">
        <v>0</v>
      </c>
      <c r="CG161" s="38">
        <v>0</v>
      </c>
      <c r="CH161" s="38">
        <v>294503</v>
      </c>
      <c r="CI161" s="38">
        <v>0</v>
      </c>
      <c r="CJ161" s="38">
        <v>4</v>
      </c>
      <c r="CK161" s="38">
        <v>0</v>
      </c>
      <c r="CL161" s="38">
        <v>0</v>
      </c>
      <c r="CN161" s="38">
        <v>0</v>
      </c>
      <c r="CO161" s="38">
        <v>1</v>
      </c>
      <c r="CP161" s="38">
        <v>0.03</v>
      </c>
      <c r="CQ161" s="38">
        <v>0</v>
      </c>
      <c r="CR161" s="38">
        <v>1328.595</v>
      </c>
      <c r="CS161" s="38">
        <v>0</v>
      </c>
      <c r="CT161" s="38">
        <v>0</v>
      </c>
      <c r="CU161" s="38">
        <v>0</v>
      </c>
      <c r="CV161" s="38">
        <v>0</v>
      </c>
      <c r="CW161" s="38">
        <v>0</v>
      </c>
      <c r="CX161" s="38">
        <v>0</v>
      </c>
      <c r="CY161" s="38">
        <v>0</v>
      </c>
      <c r="CZ161" s="38">
        <v>0</v>
      </c>
      <c r="DA161" s="38">
        <v>1</v>
      </c>
      <c r="DB161" s="38">
        <v>9107311</v>
      </c>
      <c r="DC161" s="38">
        <v>0</v>
      </c>
      <c r="DD161" s="38">
        <v>0</v>
      </c>
      <c r="DE161" s="38">
        <v>1493563</v>
      </c>
      <c r="DF161" s="38">
        <v>1494036</v>
      </c>
      <c r="DG161" s="38">
        <v>1141.17</v>
      </c>
      <c r="DH161" s="38">
        <v>0</v>
      </c>
      <c r="DI161" s="38">
        <v>473</v>
      </c>
      <c r="DK161" s="38">
        <v>5393</v>
      </c>
      <c r="DL161" s="38">
        <v>0</v>
      </c>
      <c r="DM161" s="38">
        <v>878772</v>
      </c>
      <c r="DN161" s="38">
        <v>0</v>
      </c>
      <c r="DO161" s="38">
        <v>0</v>
      </c>
      <c r="DP161" s="38">
        <v>0</v>
      </c>
      <c r="DQ161" s="38">
        <v>0</v>
      </c>
      <c r="DR161" s="38">
        <v>0</v>
      </c>
      <c r="DS161" s="38">
        <v>0</v>
      </c>
      <c r="DT161" s="38">
        <v>0</v>
      </c>
      <c r="DU161" s="38">
        <v>0</v>
      </c>
      <c r="DV161" s="38">
        <v>0</v>
      </c>
      <c r="DW161" s="38">
        <v>0</v>
      </c>
      <c r="DX161" s="38">
        <v>0</v>
      </c>
      <c r="DY161" s="38">
        <v>0</v>
      </c>
      <c r="DZ161" s="38">
        <v>0</v>
      </c>
      <c r="EA161" s="38">
        <v>0</v>
      </c>
      <c r="EB161" s="38">
        <v>0</v>
      </c>
      <c r="EC161" s="38">
        <v>64.566999999999993</v>
      </c>
      <c r="ED161" s="38">
        <v>464779</v>
      </c>
      <c r="EE161" s="38">
        <v>0</v>
      </c>
      <c r="EF161" s="38">
        <v>0</v>
      </c>
      <c r="EG161" s="38">
        <v>0</v>
      </c>
      <c r="EH161" s="38">
        <v>413993</v>
      </c>
      <c r="EI161" s="38">
        <v>0</v>
      </c>
      <c r="EJ161" s="38">
        <v>0</v>
      </c>
      <c r="EK161" s="38">
        <v>18.158000000000001</v>
      </c>
      <c r="EL161" s="38">
        <v>0</v>
      </c>
      <c r="EM161" s="38">
        <v>0.40799999999999997</v>
      </c>
      <c r="EN161" s="38">
        <v>1.5129999999999999</v>
      </c>
      <c r="EO161" s="38">
        <v>0</v>
      </c>
      <c r="EP161" s="38">
        <v>0</v>
      </c>
      <c r="EQ161" s="38">
        <v>20.079000000000001</v>
      </c>
      <c r="ER161" s="38">
        <v>0</v>
      </c>
      <c r="ES161" s="38">
        <v>63.262999999999998</v>
      </c>
      <c r="ET161" s="38">
        <v>0</v>
      </c>
      <c r="EU161" s="38">
        <v>439786</v>
      </c>
      <c r="EV161" s="38">
        <v>0</v>
      </c>
      <c r="EW161" s="38">
        <v>0</v>
      </c>
      <c r="EX161" s="38">
        <v>0</v>
      </c>
      <c r="EZ161" s="38">
        <v>12291141</v>
      </c>
      <c r="FA161" s="38">
        <v>0</v>
      </c>
      <c r="FB161" s="38">
        <v>12730927</v>
      </c>
      <c r="FC161" s="38">
        <v>0.97325799999999996</v>
      </c>
      <c r="FD161" s="38">
        <v>0</v>
      </c>
      <c r="FE161" s="38">
        <v>1862824</v>
      </c>
      <c r="FF161" s="38">
        <v>425581</v>
      </c>
      <c r="FG161" s="38">
        <v>6.0937999999999999E-2</v>
      </c>
      <c r="FH161" s="38">
        <v>5.5286000000000002E-2</v>
      </c>
      <c r="FI161" s="38">
        <v>0</v>
      </c>
      <c r="FJ161" s="38">
        <v>0</v>
      </c>
      <c r="FK161" s="38">
        <v>2409.31</v>
      </c>
      <c r="FL161" s="38">
        <v>15313835</v>
      </c>
      <c r="FM161" s="38">
        <v>0</v>
      </c>
      <c r="FN161" s="38">
        <v>0</v>
      </c>
      <c r="FO161" s="38">
        <v>0</v>
      </c>
      <c r="FP161" s="38">
        <v>0</v>
      </c>
      <c r="FQ161" s="38">
        <v>0</v>
      </c>
      <c r="FR161" s="38">
        <v>0</v>
      </c>
      <c r="FS161" s="38">
        <v>0</v>
      </c>
      <c r="FT161" s="38">
        <v>0</v>
      </c>
      <c r="FU161" s="38">
        <v>0</v>
      </c>
      <c r="FV161" s="38">
        <v>0</v>
      </c>
      <c r="FW161" s="38">
        <v>0</v>
      </c>
      <c r="FX161" s="38">
        <v>0</v>
      </c>
      <c r="FY161" s="38">
        <v>0</v>
      </c>
      <c r="FZ161" s="38">
        <v>0</v>
      </c>
      <c r="GA161" s="38">
        <v>0</v>
      </c>
      <c r="GB161" s="38">
        <v>819541</v>
      </c>
      <c r="GC161" s="38">
        <v>819541</v>
      </c>
      <c r="GD161" s="38">
        <v>92.766999999999996</v>
      </c>
      <c r="GF161" s="38">
        <v>0</v>
      </c>
      <c r="GG161" s="38">
        <v>0</v>
      </c>
      <c r="GH161" s="38">
        <v>0</v>
      </c>
      <c r="GI161" s="38">
        <v>0</v>
      </c>
      <c r="GJ161" s="38">
        <v>0</v>
      </c>
      <c r="GK161" s="38">
        <v>4971</v>
      </c>
      <c r="GL161" s="38">
        <v>0</v>
      </c>
      <c r="GM161" s="38">
        <v>0</v>
      </c>
      <c r="GN161" s="38">
        <v>0</v>
      </c>
      <c r="GO161" s="38">
        <v>0</v>
      </c>
      <c r="GP161" s="38">
        <v>15019332</v>
      </c>
      <c r="GQ161" s="38">
        <v>15019332</v>
      </c>
      <c r="GR161" s="38">
        <v>0</v>
      </c>
      <c r="GS161" s="38">
        <v>0</v>
      </c>
      <c r="GT161" s="38">
        <v>0</v>
      </c>
      <c r="HB161" s="38">
        <v>261892303</v>
      </c>
      <c r="HC161" s="38">
        <v>5.0736000000000003E-2</v>
      </c>
      <c r="HD161" s="38">
        <v>294503</v>
      </c>
      <c r="HE161" s="38">
        <v>0</v>
      </c>
      <c r="HF161" s="38">
        <v>0</v>
      </c>
      <c r="HG161" s="38">
        <v>0</v>
      </c>
      <c r="HH161" s="38">
        <v>0</v>
      </c>
      <c r="HI161" s="38">
        <v>0</v>
      </c>
      <c r="HJ161" s="38">
        <v>0</v>
      </c>
      <c r="HK161" s="38">
        <v>0</v>
      </c>
      <c r="HL161" s="38">
        <v>0</v>
      </c>
      <c r="HM161" s="38">
        <v>0</v>
      </c>
      <c r="HN161" s="38">
        <v>0</v>
      </c>
      <c r="HO161" s="38">
        <v>0</v>
      </c>
      <c r="HP161" s="38">
        <v>0</v>
      </c>
      <c r="HQ161" s="38">
        <v>0</v>
      </c>
      <c r="HR161" s="38">
        <v>0</v>
      </c>
      <c r="HS161" s="38">
        <v>0</v>
      </c>
      <c r="HT161" s="38">
        <v>0</v>
      </c>
      <c r="HU161" s="38">
        <v>0</v>
      </c>
      <c r="HV161" s="38">
        <v>0</v>
      </c>
      <c r="HW161" s="38">
        <v>0</v>
      </c>
      <c r="HX161" s="38">
        <v>0</v>
      </c>
      <c r="HY161" s="38">
        <v>0</v>
      </c>
      <c r="HZ161" s="38">
        <v>0</v>
      </c>
      <c r="IA161" s="38">
        <v>0</v>
      </c>
      <c r="IB161" s="38">
        <v>0</v>
      </c>
      <c r="IC161" s="38">
        <v>0</v>
      </c>
      <c r="ID161" s="38">
        <v>0</v>
      </c>
      <c r="IE161" s="38">
        <v>0</v>
      </c>
      <c r="IF161" s="38">
        <v>0</v>
      </c>
      <c r="IG161" s="38">
        <v>0</v>
      </c>
      <c r="IH161" s="38">
        <v>457</v>
      </c>
      <c r="II161" s="38">
        <v>0</v>
      </c>
      <c r="IJ161" s="38">
        <v>0</v>
      </c>
      <c r="IK161" s="38">
        <v>0</v>
      </c>
      <c r="IL161" s="38">
        <v>0</v>
      </c>
      <c r="IM161" s="38">
        <v>0</v>
      </c>
      <c r="IN161" s="38">
        <v>0</v>
      </c>
      <c r="IO161" s="38">
        <v>0</v>
      </c>
      <c r="IP161" s="38">
        <v>0</v>
      </c>
      <c r="IQ161" s="38">
        <v>0</v>
      </c>
      <c r="IR161" s="38">
        <v>0</v>
      </c>
      <c r="IS161" s="38">
        <v>0</v>
      </c>
      <c r="IT161" s="38">
        <v>0</v>
      </c>
      <c r="IU161" s="38">
        <v>0</v>
      </c>
      <c r="IV161" s="38">
        <v>0</v>
      </c>
      <c r="IW161" s="38">
        <v>0</v>
      </c>
      <c r="IX161" s="38">
        <v>0</v>
      </c>
      <c r="IY161" s="38">
        <v>0</v>
      </c>
      <c r="IZ161" s="38">
        <v>0</v>
      </c>
      <c r="JA161" s="38">
        <v>0</v>
      </c>
    </row>
    <row r="162" spans="1:261" x14ac:dyDescent="0.2">
      <c r="A162" s="38">
        <v>101846</v>
      </c>
      <c r="B162" s="38">
        <v>27549</v>
      </c>
      <c r="C162" s="38">
        <v>35</v>
      </c>
      <c r="D162" s="38">
        <v>2020</v>
      </c>
      <c r="E162" s="38">
        <v>5393</v>
      </c>
      <c r="F162" s="38">
        <v>0</v>
      </c>
      <c r="G162" s="38">
        <v>3316.5160000000001</v>
      </c>
      <c r="H162" s="38">
        <v>2994.9349999999999</v>
      </c>
      <c r="I162" s="38">
        <v>2994.9349999999999</v>
      </c>
      <c r="J162" s="38">
        <v>3316.5160000000001</v>
      </c>
      <c r="K162" s="38">
        <v>0</v>
      </c>
      <c r="L162" s="38">
        <v>6544</v>
      </c>
      <c r="M162" s="38">
        <v>0</v>
      </c>
      <c r="N162" s="38">
        <v>0</v>
      </c>
      <c r="P162" s="38">
        <v>3189.4609999999998</v>
      </c>
      <c r="Q162" s="38">
        <v>0</v>
      </c>
      <c r="R162" s="38">
        <v>826731</v>
      </c>
      <c r="S162" s="38">
        <v>259.20699999999999</v>
      </c>
      <c r="U162" s="38">
        <v>535892</v>
      </c>
      <c r="V162" s="38">
        <v>1084.4469999999999</v>
      </c>
      <c r="W162" s="38">
        <v>709662</v>
      </c>
      <c r="X162" s="38">
        <v>709662</v>
      </c>
      <c r="Z162" s="38">
        <v>0</v>
      </c>
      <c r="AA162" s="38">
        <v>1</v>
      </c>
      <c r="AB162" s="38">
        <v>1</v>
      </c>
      <c r="AC162" s="38">
        <v>0</v>
      </c>
      <c r="AD162" s="38" t="s">
        <v>303</v>
      </c>
      <c r="AE162" s="38">
        <v>0</v>
      </c>
      <c r="AH162" s="38">
        <v>0</v>
      </c>
      <c r="AI162" s="38">
        <v>0</v>
      </c>
      <c r="AJ162" s="38">
        <v>5105</v>
      </c>
      <c r="AK162" s="38">
        <v>1</v>
      </c>
      <c r="AL162" s="38" t="s">
        <v>32</v>
      </c>
      <c r="AM162" s="38">
        <v>0</v>
      </c>
      <c r="AN162" s="38">
        <v>0</v>
      </c>
      <c r="AO162" s="38">
        <v>0</v>
      </c>
      <c r="AP162" s="38">
        <v>0</v>
      </c>
      <c r="AQ162" s="38">
        <v>0</v>
      </c>
      <c r="AR162" s="38">
        <v>0</v>
      </c>
      <c r="AS162" s="38">
        <v>0</v>
      </c>
      <c r="AT162" s="38">
        <v>0</v>
      </c>
      <c r="AU162" s="38">
        <v>0</v>
      </c>
      <c r="AV162" s="38">
        <v>0</v>
      </c>
      <c r="AW162" s="38">
        <v>33902264</v>
      </c>
      <c r="AX162" s="38">
        <v>32938455</v>
      </c>
      <c r="AY162" s="38">
        <v>23491709</v>
      </c>
      <c r="AZ162" s="38">
        <v>1104361</v>
      </c>
      <c r="BA162" s="38">
        <v>74</v>
      </c>
      <c r="BB162" s="38">
        <v>130220</v>
      </c>
      <c r="BC162" s="38">
        <v>130220</v>
      </c>
      <c r="BD162" s="38">
        <v>165.82599999999999</v>
      </c>
      <c r="BE162" s="38">
        <v>0</v>
      </c>
      <c r="BF162" s="38">
        <v>27823514</v>
      </c>
      <c r="BG162" s="38">
        <v>0</v>
      </c>
      <c r="BH162" s="38">
        <v>1009.564</v>
      </c>
      <c r="BI162" s="38">
        <v>277630</v>
      </c>
      <c r="BJ162" s="38">
        <v>12</v>
      </c>
      <c r="BK162" s="38">
        <v>0</v>
      </c>
      <c r="BL162" s="38">
        <v>0</v>
      </c>
      <c r="BM162" s="38">
        <v>0</v>
      </c>
      <c r="BN162" s="38">
        <v>0</v>
      </c>
      <c r="BO162" s="38">
        <v>0</v>
      </c>
      <c r="BP162" s="38">
        <v>0</v>
      </c>
      <c r="BQ162" s="38">
        <v>5393</v>
      </c>
      <c r="BR162" s="38">
        <v>1</v>
      </c>
      <c r="BS162" s="38">
        <v>0</v>
      </c>
      <c r="BT162" s="38">
        <v>0</v>
      </c>
      <c r="BU162" s="38">
        <v>0</v>
      </c>
      <c r="BV162" s="38">
        <v>0</v>
      </c>
      <c r="BW162" s="38">
        <v>0</v>
      </c>
      <c r="BX162" s="38">
        <v>0</v>
      </c>
      <c r="BY162" s="38">
        <v>0</v>
      </c>
      <c r="BZ162" s="38">
        <v>0</v>
      </c>
      <c r="CA162" s="38">
        <v>0</v>
      </c>
      <c r="CB162" s="38">
        <v>0</v>
      </c>
      <c r="CC162" s="38">
        <v>0</v>
      </c>
      <c r="CD162" s="38">
        <v>0</v>
      </c>
      <c r="CE162" s="38">
        <v>0</v>
      </c>
      <c r="CF162" s="38">
        <v>0</v>
      </c>
      <c r="CG162" s="38">
        <v>0</v>
      </c>
      <c r="CH162" s="38">
        <v>686179</v>
      </c>
      <c r="CI162" s="38">
        <v>0</v>
      </c>
      <c r="CJ162" s="38">
        <v>4</v>
      </c>
      <c r="CK162" s="38">
        <v>0</v>
      </c>
      <c r="CL162" s="38">
        <v>0</v>
      </c>
      <c r="CN162" s="38">
        <v>0</v>
      </c>
      <c r="CO162" s="38">
        <v>1</v>
      </c>
      <c r="CP162" s="38">
        <v>0</v>
      </c>
      <c r="CQ162" s="38">
        <v>0</v>
      </c>
      <c r="CR162" s="38">
        <v>3165.2579999999998</v>
      </c>
      <c r="CS162" s="38">
        <v>0</v>
      </c>
      <c r="CT162" s="38">
        <v>0</v>
      </c>
      <c r="CU162" s="38">
        <v>0</v>
      </c>
      <c r="CV162" s="38">
        <v>0</v>
      </c>
      <c r="CW162" s="38">
        <v>0</v>
      </c>
      <c r="CX162" s="38">
        <v>0</v>
      </c>
      <c r="CY162" s="38">
        <v>0</v>
      </c>
      <c r="CZ162" s="38">
        <v>0</v>
      </c>
      <c r="DA162" s="38">
        <v>1</v>
      </c>
      <c r="DB162" s="38">
        <v>19598855</v>
      </c>
      <c r="DC162" s="38">
        <v>0</v>
      </c>
      <c r="DD162" s="38">
        <v>0</v>
      </c>
      <c r="DE162" s="38">
        <v>3700200</v>
      </c>
      <c r="DF162" s="38">
        <v>3700200</v>
      </c>
      <c r="DG162" s="38">
        <v>2827.17</v>
      </c>
      <c r="DH162" s="38">
        <v>0</v>
      </c>
      <c r="DI162" s="38">
        <v>0</v>
      </c>
      <c r="DK162" s="38">
        <v>5393</v>
      </c>
      <c r="DL162" s="38">
        <v>0</v>
      </c>
      <c r="DM162" s="38">
        <v>2540130</v>
      </c>
      <c r="DN162" s="38">
        <v>0</v>
      </c>
      <c r="DO162" s="38">
        <v>0</v>
      </c>
      <c r="DP162" s="38">
        <v>0</v>
      </c>
      <c r="DQ162" s="38">
        <v>0</v>
      </c>
      <c r="DR162" s="38">
        <v>0</v>
      </c>
      <c r="DS162" s="38">
        <v>0</v>
      </c>
      <c r="DT162" s="38">
        <v>0</v>
      </c>
      <c r="DU162" s="38">
        <v>0</v>
      </c>
      <c r="DV162" s="38">
        <v>0</v>
      </c>
      <c r="DW162" s="38">
        <v>0</v>
      </c>
      <c r="DX162" s="38">
        <v>0</v>
      </c>
      <c r="DY162" s="38">
        <v>0</v>
      </c>
      <c r="DZ162" s="38">
        <v>0</v>
      </c>
      <c r="EA162" s="38">
        <v>0</v>
      </c>
      <c r="EB162" s="38">
        <v>0</v>
      </c>
      <c r="EC162" s="38">
        <v>57.048000000000002</v>
      </c>
      <c r="ED162" s="38">
        <v>410654</v>
      </c>
      <c r="EE162" s="38">
        <v>0</v>
      </c>
      <c r="EF162" s="38">
        <v>0</v>
      </c>
      <c r="EG162" s="38">
        <v>0</v>
      </c>
      <c r="EH162" s="38">
        <v>2129476</v>
      </c>
      <c r="EI162" s="38">
        <v>0</v>
      </c>
      <c r="EJ162" s="38">
        <v>0</v>
      </c>
      <c r="EK162" s="38">
        <v>86.929000000000002</v>
      </c>
      <c r="EL162" s="38">
        <v>0</v>
      </c>
      <c r="EM162" s="38">
        <v>14.119</v>
      </c>
      <c r="EN162" s="38">
        <v>4.4530000000000003</v>
      </c>
      <c r="EO162" s="38">
        <v>0</v>
      </c>
      <c r="EP162" s="38">
        <v>0</v>
      </c>
      <c r="EQ162" s="38">
        <v>105.501</v>
      </c>
      <c r="ER162" s="38">
        <v>0</v>
      </c>
      <c r="ES162" s="38">
        <v>325.40899999999999</v>
      </c>
      <c r="ET162" s="38">
        <v>37000</v>
      </c>
      <c r="EU162" s="38">
        <v>1104361</v>
      </c>
      <c r="EV162" s="38">
        <v>0</v>
      </c>
      <c r="EW162" s="38">
        <v>0</v>
      </c>
      <c r="EX162" s="38">
        <v>0</v>
      </c>
      <c r="EZ162" s="38">
        <v>27761273</v>
      </c>
      <c r="FA162" s="38">
        <v>0</v>
      </c>
      <c r="FB162" s="38">
        <v>28865634</v>
      </c>
      <c r="FC162" s="38">
        <v>0.97325799999999996</v>
      </c>
      <c r="FD162" s="38">
        <v>0</v>
      </c>
      <c r="FE162" s="38">
        <v>4214368</v>
      </c>
      <c r="FF162" s="38">
        <v>962814</v>
      </c>
      <c r="FG162" s="38">
        <v>6.0937999999999999E-2</v>
      </c>
      <c r="FH162" s="38">
        <v>5.5286000000000002E-2</v>
      </c>
      <c r="FI162" s="38">
        <v>0</v>
      </c>
      <c r="FJ162" s="38">
        <v>0</v>
      </c>
      <c r="FK162" s="38">
        <v>5450.7120000000004</v>
      </c>
      <c r="FL162" s="38">
        <v>34728995</v>
      </c>
      <c r="FM162" s="38">
        <v>0</v>
      </c>
      <c r="FN162" s="38">
        <v>0</v>
      </c>
      <c r="FO162" s="38">
        <v>0</v>
      </c>
      <c r="FP162" s="38">
        <v>0</v>
      </c>
      <c r="FQ162" s="38">
        <v>0</v>
      </c>
      <c r="FR162" s="38">
        <v>0</v>
      </c>
      <c r="FS162" s="38">
        <v>0</v>
      </c>
      <c r="FT162" s="38">
        <v>0</v>
      </c>
      <c r="FU162" s="38">
        <v>0</v>
      </c>
      <c r="FV162" s="38">
        <v>0</v>
      </c>
      <c r="FW162" s="38">
        <v>0</v>
      </c>
      <c r="FX162" s="38">
        <v>0</v>
      </c>
      <c r="FY162" s="38">
        <v>0</v>
      </c>
      <c r="FZ162" s="38">
        <v>0</v>
      </c>
      <c r="GA162" s="38">
        <v>0</v>
      </c>
      <c r="GB162" s="38">
        <v>1908937</v>
      </c>
      <c r="GC162" s="38">
        <v>1908937</v>
      </c>
      <c r="GD162" s="38">
        <v>216.08</v>
      </c>
      <c r="GF162" s="38">
        <v>0</v>
      </c>
      <c r="GG162" s="38">
        <v>0</v>
      </c>
      <c r="GH162" s="38">
        <v>0</v>
      </c>
      <c r="GI162" s="38">
        <v>0</v>
      </c>
      <c r="GJ162" s="38">
        <v>0</v>
      </c>
      <c r="GK162" s="38">
        <v>5152.9530000000004</v>
      </c>
      <c r="GL162" s="38">
        <v>46024</v>
      </c>
      <c r="GM162" s="38">
        <v>0</v>
      </c>
      <c r="GN162" s="38">
        <v>0</v>
      </c>
      <c r="GO162" s="38">
        <v>0</v>
      </c>
      <c r="GP162" s="38">
        <v>34042816</v>
      </c>
      <c r="GQ162" s="38">
        <v>34042816</v>
      </c>
      <c r="GR162" s="38">
        <v>0</v>
      </c>
      <c r="GS162" s="38">
        <v>0</v>
      </c>
      <c r="GT162" s="38">
        <v>0</v>
      </c>
      <c r="HB162" s="38">
        <v>261892303</v>
      </c>
      <c r="HC162" s="38">
        <v>5.0736000000000003E-2</v>
      </c>
      <c r="HD162" s="38">
        <v>649179</v>
      </c>
      <c r="HE162" s="38">
        <v>0</v>
      </c>
      <c r="HF162" s="38">
        <v>0</v>
      </c>
      <c r="HG162" s="38">
        <v>0</v>
      </c>
      <c r="HH162" s="38">
        <v>0</v>
      </c>
      <c r="HI162" s="38">
        <v>0</v>
      </c>
      <c r="HJ162" s="38">
        <v>0</v>
      </c>
      <c r="HK162" s="38">
        <v>0</v>
      </c>
      <c r="HL162" s="38">
        <v>0</v>
      </c>
      <c r="HM162" s="38">
        <v>0</v>
      </c>
      <c r="HN162" s="38">
        <v>0</v>
      </c>
      <c r="HO162" s="38">
        <v>0</v>
      </c>
      <c r="HP162" s="38">
        <v>0</v>
      </c>
      <c r="HQ162" s="38">
        <v>0</v>
      </c>
      <c r="HR162" s="38">
        <v>0</v>
      </c>
      <c r="HS162" s="38">
        <v>0</v>
      </c>
      <c r="HT162" s="38">
        <v>0</v>
      </c>
      <c r="HU162" s="38">
        <v>0</v>
      </c>
      <c r="HV162" s="38">
        <v>0</v>
      </c>
      <c r="HW162" s="38">
        <v>0</v>
      </c>
      <c r="HX162" s="38">
        <v>0</v>
      </c>
      <c r="HY162" s="38">
        <v>0</v>
      </c>
      <c r="HZ162" s="38">
        <v>0</v>
      </c>
      <c r="IA162" s="38">
        <v>0</v>
      </c>
      <c r="IB162" s="38">
        <v>0</v>
      </c>
      <c r="IC162" s="38">
        <v>0</v>
      </c>
      <c r="ID162" s="38">
        <v>0</v>
      </c>
      <c r="IE162" s="38">
        <v>0</v>
      </c>
      <c r="IF162" s="38">
        <v>0</v>
      </c>
      <c r="IG162" s="38">
        <v>0</v>
      </c>
      <c r="IH162" s="38">
        <v>972</v>
      </c>
      <c r="II162" s="38">
        <v>0</v>
      </c>
      <c r="IJ162" s="38">
        <v>0</v>
      </c>
      <c r="IK162" s="38">
        <v>0</v>
      </c>
      <c r="IL162" s="38">
        <v>0</v>
      </c>
      <c r="IM162" s="38">
        <v>0</v>
      </c>
      <c r="IN162" s="38">
        <v>0</v>
      </c>
      <c r="IO162" s="38">
        <v>0</v>
      </c>
      <c r="IP162" s="38">
        <v>0</v>
      </c>
      <c r="IQ162" s="38">
        <v>0</v>
      </c>
      <c r="IR162" s="38">
        <v>0</v>
      </c>
      <c r="IS162" s="38">
        <v>0</v>
      </c>
      <c r="IT162" s="38">
        <v>0</v>
      </c>
      <c r="IU162" s="38">
        <v>0</v>
      </c>
      <c r="IV162" s="38">
        <v>0</v>
      </c>
      <c r="IW162" s="38">
        <v>0</v>
      </c>
      <c r="IX162" s="38">
        <v>0</v>
      </c>
      <c r="IY162" s="38">
        <v>0</v>
      </c>
      <c r="IZ162" s="38">
        <v>0</v>
      </c>
      <c r="JA162" s="38">
        <v>0</v>
      </c>
    </row>
    <row r="163" spans="1:261" x14ac:dyDescent="0.2">
      <c r="A163" s="38">
        <v>57847</v>
      </c>
      <c r="B163" s="38">
        <v>27549</v>
      </c>
      <c r="C163" s="38">
        <v>35</v>
      </c>
      <c r="D163" s="38">
        <v>2020</v>
      </c>
      <c r="E163" s="38">
        <v>5393</v>
      </c>
      <c r="F163" s="38">
        <v>0</v>
      </c>
      <c r="G163" s="38">
        <v>1112.133</v>
      </c>
      <c r="H163" s="38">
        <v>1030.5609999999999</v>
      </c>
      <c r="I163" s="38">
        <v>1030.5609999999999</v>
      </c>
      <c r="J163" s="38">
        <v>1112.133</v>
      </c>
      <c r="K163" s="38">
        <v>0</v>
      </c>
      <c r="L163" s="38">
        <v>6544</v>
      </c>
      <c r="M163" s="38">
        <v>0</v>
      </c>
      <c r="N163" s="38">
        <v>0</v>
      </c>
      <c r="P163" s="38">
        <v>1014.367</v>
      </c>
      <c r="Q163" s="38">
        <v>0</v>
      </c>
      <c r="R163" s="38">
        <v>262931</v>
      </c>
      <c r="S163" s="38">
        <v>259.20699999999999</v>
      </c>
      <c r="U163" s="38">
        <v>170433</v>
      </c>
      <c r="V163" s="38">
        <v>26.817</v>
      </c>
      <c r="W163" s="38">
        <v>17549</v>
      </c>
      <c r="X163" s="38">
        <v>17549</v>
      </c>
      <c r="Z163" s="38">
        <v>0</v>
      </c>
      <c r="AA163" s="38">
        <v>1</v>
      </c>
      <c r="AB163" s="38">
        <v>1</v>
      </c>
      <c r="AC163" s="38">
        <v>0</v>
      </c>
      <c r="AD163" s="38" t="s">
        <v>303</v>
      </c>
      <c r="AE163" s="38">
        <v>0</v>
      </c>
      <c r="AH163" s="38">
        <v>0</v>
      </c>
      <c r="AI163" s="38">
        <v>0</v>
      </c>
      <c r="AJ163" s="38">
        <v>5105</v>
      </c>
      <c r="AK163" s="38">
        <v>1</v>
      </c>
      <c r="AL163" s="38" t="s">
        <v>321</v>
      </c>
      <c r="AM163" s="38">
        <v>0</v>
      </c>
      <c r="AN163" s="38">
        <v>0</v>
      </c>
      <c r="AO163" s="38">
        <v>0</v>
      </c>
      <c r="AP163" s="38">
        <v>0</v>
      </c>
      <c r="AQ163" s="38">
        <v>0</v>
      </c>
      <c r="AR163" s="38">
        <v>0</v>
      </c>
      <c r="AS163" s="38">
        <v>0</v>
      </c>
      <c r="AT163" s="38">
        <v>0</v>
      </c>
      <c r="AU163" s="38">
        <v>0</v>
      </c>
      <c r="AV163" s="38">
        <v>0</v>
      </c>
      <c r="AW163" s="38">
        <v>9963677</v>
      </c>
      <c r="AX163" s="38">
        <v>9648388</v>
      </c>
      <c r="AY163" s="38">
        <v>7519174</v>
      </c>
      <c r="AZ163" s="38">
        <v>360530</v>
      </c>
      <c r="BA163" s="38">
        <v>0</v>
      </c>
      <c r="BB163" s="38">
        <v>0</v>
      </c>
      <c r="BC163" s="38">
        <v>0</v>
      </c>
      <c r="BD163" s="38">
        <v>0</v>
      </c>
      <c r="BE163" s="38">
        <v>0</v>
      </c>
      <c r="BF163" s="38">
        <v>8167220</v>
      </c>
      <c r="BG163" s="38">
        <v>0</v>
      </c>
      <c r="BH163" s="38">
        <v>259.2</v>
      </c>
      <c r="BI163" s="38">
        <v>71280</v>
      </c>
      <c r="BJ163" s="38">
        <v>12</v>
      </c>
      <c r="BK163" s="38">
        <v>0</v>
      </c>
      <c r="BL163" s="38">
        <v>0</v>
      </c>
      <c r="BM163" s="38">
        <v>0</v>
      </c>
      <c r="BN163" s="38">
        <v>0</v>
      </c>
      <c r="BO163" s="38">
        <v>0</v>
      </c>
      <c r="BP163" s="38">
        <v>0</v>
      </c>
      <c r="BQ163" s="38">
        <v>5393</v>
      </c>
      <c r="BR163" s="38">
        <v>1</v>
      </c>
      <c r="BS163" s="38">
        <v>0</v>
      </c>
      <c r="BT163" s="38">
        <v>0</v>
      </c>
      <c r="BU163" s="38">
        <v>0</v>
      </c>
      <c r="BV163" s="38">
        <v>0</v>
      </c>
      <c r="BW163" s="38">
        <v>0</v>
      </c>
      <c r="BX163" s="38">
        <v>0</v>
      </c>
      <c r="BY163" s="38">
        <v>0</v>
      </c>
      <c r="BZ163" s="38">
        <v>0</v>
      </c>
      <c r="CA163" s="38">
        <v>68.850999999999999</v>
      </c>
      <c r="CB163" s="38">
        <v>26319</v>
      </c>
      <c r="CC163" s="38">
        <v>0</v>
      </c>
      <c r="CD163" s="38">
        <v>0</v>
      </c>
      <c r="CE163" s="38">
        <v>0</v>
      </c>
      <c r="CF163" s="38">
        <v>0</v>
      </c>
      <c r="CG163" s="38">
        <v>0</v>
      </c>
      <c r="CH163" s="38">
        <v>217690</v>
      </c>
      <c r="CI163" s="38">
        <v>0</v>
      </c>
      <c r="CJ163" s="38">
        <v>5</v>
      </c>
      <c r="CK163" s="38">
        <v>0</v>
      </c>
      <c r="CL163" s="38">
        <v>0</v>
      </c>
      <c r="CN163" s="38">
        <v>0</v>
      </c>
      <c r="CO163" s="38">
        <v>1</v>
      </c>
      <c r="CP163" s="38">
        <v>0</v>
      </c>
      <c r="CQ163" s="38">
        <v>0</v>
      </c>
      <c r="CR163" s="38">
        <v>1007.2140000000001</v>
      </c>
      <c r="CS163" s="38">
        <v>0</v>
      </c>
      <c r="CT163" s="38">
        <v>0</v>
      </c>
      <c r="CU163" s="38">
        <v>0</v>
      </c>
      <c r="CV163" s="38">
        <v>0</v>
      </c>
      <c r="CW163" s="38">
        <v>0</v>
      </c>
      <c r="CX163" s="38">
        <v>0</v>
      </c>
      <c r="CY163" s="38">
        <v>0</v>
      </c>
      <c r="CZ163" s="38">
        <v>0</v>
      </c>
      <c r="DA163" s="38">
        <v>1</v>
      </c>
      <c r="DB163" s="38">
        <v>6743991</v>
      </c>
      <c r="DC163" s="38">
        <v>0</v>
      </c>
      <c r="DD163" s="38">
        <v>0</v>
      </c>
      <c r="DE163" s="38">
        <v>627138</v>
      </c>
      <c r="DF163" s="38">
        <v>627138</v>
      </c>
      <c r="DG163" s="38">
        <v>479.17</v>
      </c>
      <c r="DH163" s="38">
        <v>0</v>
      </c>
      <c r="DI163" s="38">
        <v>0</v>
      </c>
      <c r="DK163" s="38">
        <v>5393</v>
      </c>
      <c r="DL163" s="38">
        <v>0</v>
      </c>
      <c r="DM163" s="38">
        <v>386899</v>
      </c>
      <c r="DN163" s="38">
        <v>0</v>
      </c>
      <c r="DO163" s="38">
        <v>0</v>
      </c>
      <c r="DP163" s="38">
        <v>0</v>
      </c>
      <c r="DQ163" s="38">
        <v>0</v>
      </c>
      <c r="DR163" s="38">
        <v>0</v>
      </c>
      <c r="DS163" s="38">
        <v>0</v>
      </c>
      <c r="DT163" s="38">
        <v>0</v>
      </c>
      <c r="DU163" s="38">
        <v>0</v>
      </c>
      <c r="DV163" s="38">
        <v>0</v>
      </c>
      <c r="DW163" s="38">
        <v>0</v>
      </c>
      <c r="DX163" s="38">
        <v>0</v>
      </c>
      <c r="DY163" s="38">
        <v>0</v>
      </c>
      <c r="DZ163" s="38">
        <v>0</v>
      </c>
      <c r="EA163" s="38">
        <v>0</v>
      </c>
      <c r="EB163" s="38">
        <v>0</v>
      </c>
      <c r="EC163" s="38">
        <v>19.466999999999999</v>
      </c>
      <c r="ED163" s="38">
        <v>140131</v>
      </c>
      <c r="EE163" s="38">
        <v>0</v>
      </c>
      <c r="EF163" s="38">
        <v>0</v>
      </c>
      <c r="EG163" s="38">
        <v>0</v>
      </c>
      <c r="EH163" s="38">
        <v>246768</v>
      </c>
      <c r="EI163" s="38">
        <v>0</v>
      </c>
      <c r="EJ163" s="38">
        <v>0</v>
      </c>
      <c r="EK163" s="38">
        <v>10.468</v>
      </c>
      <c r="EL163" s="38">
        <v>0</v>
      </c>
      <c r="EM163" s="38">
        <v>0.27500000000000002</v>
      </c>
      <c r="EN163" s="38">
        <v>1.0960000000000001</v>
      </c>
      <c r="EO163" s="38">
        <v>0</v>
      </c>
      <c r="EP163" s="38">
        <v>0</v>
      </c>
      <c r="EQ163" s="38">
        <v>11.839</v>
      </c>
      <c r="ER163" s="38">
        <v>0</v>
      </c>
      <c r="ES163" s="38">
        <v>37.709000000000003</v>
      </c>
      <c r="ET163" s="38">
        <v>0</v>
      </c>
      <c r="EU163" s="38">
        <v>360530</v>
      </c>
      <c r="EV163" s="38">
        <v>0</v>
      </c>
      <c r="EW163" s="38">
        <v>0</v>
      </c>
      <c r="EX163" s="38">
        <v>0</v>
      </c>
      <c r="EZ163" s="38">
        <v>8128695</v>
      </c>
      <c r="FA163" s="38">
        <v>0</v>
      </c>
      <c r="FB163" s="38">
        <v>8489225</v>
      </c>
      <c r="FC163" s="38">
        <v>0.97325799999999996</v>
      </c>
      <c r="FD163" s="38">
        <v>0</v>
      </c>
      <c r="FE163" s="38">
        <v>1237072</v>
      </c>
      <c r="FF163" s="38">
        <v>282621</v>
      </c>
      <c r="FG163" s="38">
        <v>6.0937999999999999E-2</v>
      </c>
      <c r="FH163" s="38">
        <v>5.5286000000000002E-2</v>
      </c>
      <c r="FI163" s="38">
        <v>0</v>
      </c>
      <c r="FJ163" s="38">
        <v>0</v>
      </c>
      <c r="FK163" s="38">
        <v>1599.9839999999999</v>
      </c>
      <c r="FL163" s="38">
        <v>10226608</v>
      </c>
      <c r="FM163" s="38">
        <v>0</v>
      </c>
      <c r="FN163" s="38">
        <v>0</v>
      </c>
      <c r="FO163" s="38">
        <v>0</v>
      </c>
      <c r="FP163" s="38">
        <v>0</v>
      </c>
      <c r="FQ163" s="38">
        <v>0</v>
      </c>
      <c r="FR163" s="38">
        <v>0</v>
      </c>
      <c r="FS163" s="38">
        <v>0</v>
      </c>
      <c r="FT163" s="38">
        <v>0</v>
      </c>
      <c r="FU163" s="38">
        <v>0</v>
      </c>
      <c r="FV163" s="38">
        <v>0</v>
      </c>
      <c r="FW163" s="38">
        <v>0</v>
      </c>
      <c r="FX163" s="38">
        <v>0</v>
      </c>
      <c r="FY163" s="38">
        <v>0</v>
      </c>
      <c r="FZ163" s="38">
        <v>0</v>
      </c>
      <c r="GA163" s="38">
        <v>0</v>
      </c>
      <c r="GB163" s="38">
        <v>616049</v>
      </c>
      <c r="GC163" s="38">
        <v>616049</v>
      </c>
      <c r="GD163" s="38">
        <v>69.733000000000004</v>
      </c>
      <c r="GF163" s="38">
        <v>0</v>
      </c>
      <c r="GG163" s="38">
        <v>0</v>
      </c>
      <c r="GH163" s="38">
        <v>0</v>
      </c>
      <c r="GI163" s="38">
        <v>0</v>
      </c>
      <c r="GJ163" s="38">
        <v>0</v>
      </c>
      <c r="GK163" s="38">
        <v>4971</v>
      </c>
      <c r="GL163" s="38">
        <v>0</v>
      </c>
      <c r="GM163" s="38">
        <v>0</v>
      </c>
      <c r="GN163" s="38">
        <v>0</v>
      </c>
      <c r="GO163" s="38">
        <v>0</v>
      </c>
      <c r="GP163" s="38">
        <v>10008918</v>
      </c>
      <c r="GQ163" s="38">
        <v>10008918</v>
      </c>
      <c r="GR163" s="38">
        <v>0</v>
      </c>
      <c r="GS163" s="38">
        <v>0</v>
      </c>
      <c r="GT163" s="38">
        <v>0</v>
      </c>
      <c r="HB163" s="38">
        <v>261892303</v>
      </c>
      <c r="HC163" s="38">
        <v>5.0736000000000003E-2</v>
      </c>
      <c r="HD163" s="38">
        <v>217690</v>
      </c>
      <c r="HE163" s="38">
        <v>0</v>
      </c>
      <c r="HF163" s="38">
        <v>0</v>
      </c>
      <c r="HG163" s="38">
        <v>0</v>
      </c>
      <c r="HH163" s="38">
        <v>0</v>
      </c>
      <c r="HI163" s="38">
        <v>0</v>
      </c>
      <c r="HJ163" s="38">
        <v>0</v>
      </c>
      <c r="HK163" s="38">
        <v>0</v>
      </c>
      <c r="HL163" s="38">
        <v>0</v>
      </c>
      <c r="HM163" s="38">
        <v>0</v>
      </c>
      <c r="HN163" s="38">
        <v>0</v>
      </c>
      <c r="HO163" s="38">
        <v>0</v>
      </c>
      <c r="HP163" s="38">
        <v>0</v>
      </c>
      <c r="HQ163" s="38">
        <v>0</v>
      </c>
      <c r="HR163" s="38">
        <v>0</v>
      </c>
      <c r="HS163" s="38">
        <v>0</v>
      </c>
      <c r="HT163" s="38">
        <v>0</v>
      </c>
      <c r="HU163" s="38">
        <v>0</v>
      </c>
      <c r="HV163" s="38">
        <v>0</v>
      </c>
      <c r="HW163" s="38">
        <v>0</v>
      </c>
      <c r="HX163" s="38">
        <v>0</v>
      </c>
      <c r="HY163" s="38">
        <v>0</v>
      </c>
      <c r="HZ163" s="38">
        <v>0</v>
      </c>
      <c r="IA163" s="38">
        <v>0</v>
      </c>
      <c r="IB163" s="38">
        <v>0</v>
      </c>
      <c r="IC163" s="38">
        <v>0</v>
      </c>
      <c r="ID163" s="38">
        <v>0</v>
      </c>
      <c r="IE163" s="38">
        <v>0</v>
      </c>
      <c r="IF163" s="38">
        <v>0</v>
      </c>
      <c r="IG163" s="38">
        <v>0</v>
      </c>
      <c r="IH163" s="38">
        <v>129</v>
      </c>
      <c r="II163" s="38">
        <v>0</v>
      </c>
      <c r="IJ163" s="38">
        <v>0</v>
      </c>
      <c r="IK163" s="38">
        <v>0</v>
      </c>
      <c r="IL163" s="38">
        <v>0</v>
      </c>
      <c r="IM163" s="38">
        <v>0</v>
      </c>
      <c r="IN163" s="38">
        <v>0</v>
      </c>
      <c r="IO163" s="38">
        <v>0</v>
      </c>
      <c r="IP163" s="38">
        <v>0</v>
      </c>
      <c r="IQ163" s="38">
        <v>0</v>
      </c>
      <c r="IR163" s="38">
        <v>0</v>
      </c>
      <c r="IS163" s="38">
        <v>0</v>
      </c>
      <c r="IT163" s="38">
        <v>0</v>
      </c>
      <c r="IU163" s="38">
        <v>0</v>
      </c>
      <c r="IV163" s="38">
        <v>0</v>
      </c>
      <c r="IW163" s="38">
        <v>0</v>
      </c>
      <c r="IX163" s="38">
        <v>0</v>
      </c>
      <c r="IY163" s="38">
        <v>0</v>
      </c>
      <c r="IZ163" s="38">
        <v>0</v>
      </c>
      <c r="JA163" s="38">
        <v>0</v>
      </c>
    </row>
    <row r="164" spans="1:261" x14ac:dyDescent="0.2">
      <c r="A164" s="38">
        <v>101847</v>
      </c>
      <c r="B164" s="38">
        <v>27549</v>
      </c>
      <c r="C164" s="38">
        <v>35</v>
      </c>
      <c r="D164" s="38">
        <v>2020</v>
      </c>
      <c r="E164" s="38">
        <v>5393</v>
      </c>
      <c r="F164" s="38">
        <v>0</v>
      </c>
      <c r="G164" s="38">
        <v>456.91699999999997</v>
      </c>
      <c r="H164" s="38">
        <v>456.56299999999999</v>
      </c>
      <c r="I164" s="38">
        <v>456.56299999999999</v>
      </c>
      <c r="J164" s="38">
        <v>456.91699999999997</v>
      </c>
      <c r="K164" s="38">
        <v>0</v>
      </c>
      <c r="L164" s="38">
        <v>6544</v>
      </c>
      <c r="M164" s="38">
        <v>0</v>
      </c>
      <c r="N164" s="38">
        <v>0</v>
      </c>
      <c r="P164" s="38">
        <v>434.11700000000002</v>
      </c>
      <c r="Q164" s="38">
        <v>0</v>
      </c>
      <c r="R164" s="38">
        <v>112526</v>
      </c>
      <c r="S164" s="38">
        <v>259.20699999999999</v>
      </c>
      <c r="U164" s="38">
        <v>72941</v>
      </c>
      <c r="V164" s="38">
        <v>0</v>
      </c>
      <c r="W164" s="38">
        <v>0</v>
      </c>
      <c r="X164" s="38">
        <v>0</v>
      </c>
      <c r="Z164" s="38">
        <v>0</v>
      </c>
      <c r="AA164" s="38">
        <v>1</v>
      </c>
      <c r="AB164" s="38">
        <v>1</v>
      </c>
      <c r="AC164" s="38">
        <v>0</v>
      </c>
      <c r="AD164" s="38" t="s">
        <v>303</v>
      </c>
      <c r="AE164" s="38">
        <v>0</v>
      </c>
      <c r="AH164" s="38">
        <v>0</v>
      </c>
      <c r="AI164" s="38">
        <v>0</v>
      </c>
      <c r="AJ164" s="38">
        <v>5105</v>
      </c>
      <c r="AK164" s="38">
        <v>1</v>
      </c>
      <c r="AL164" s="38" t="s">
        <v>33</v>
      </c>
      <c r="AM164" s="38">
        <v>0</v>
      </c>
      <c r="AN164" s="38">
        <v>0</v>
      </c>
      <c r="AO164" s="38">
        <v>0</v>
      </c>
      <c r="AP164" s="38">
        <v>0</v>
      </c>
      <c r="AQ164" s="38">
        <v>0</v>
      </c>
      <c r="AR164" s="38">
        <v>0</v>
      </c>
      <c r="AS164" s="38">
        <v>0</v>
      </c>
      <c r="AT164" s="38">
        <v>0</v>
      </c>
      <c r="AU164" s="38">
        <v>0</v>
      </c>
      <c r="AV164" s="38">
        <v>0</v>
      </c>
      <c r="AW164" s="38">
        <v>4392109</v>
      </c>
      <c r="AX164" s="38">
        <v>4297837</v>
      </c>
      <c r="AY164" s="38">
        <v>2995639</v>
      </c>
      <c r="AZ164" s="38">
        <v>112526</v>
      </c>
      <c r="BA164" s="38">
        <v>9.6669999999999998</v>
      </c>
      <c r="BB164" s="38">
        <v>0</v>
      </c>
      <c r="BC164" s="38">
        <v>0</v>
      </c>
      <c r="BD164" s="38">
        <v>0</v>
      </c>
      <c r="BE164" s="38">
        <v>0</v>
      </c>
      <c r="BF164" s="38">
        <v>3634269</v>
      </c>
      <c r="BG164" s="38">
        <v>0</v>
      </c>
      <c r="BH164" s="38">
        <v>0</v>
      </c>
      <c r="BI164" s="38">
        <v>0</v>
      </c>
      <c r="BJ164" s="38">
        <v>12</v>
      </c>
      <c r="BK164" s="38">
        <v>0</v>
      </c>
      <c r="BL164" s="38">
        <v>0</v>
      </c>
      <c r="BM164" s="38">
        <v>0</v>
      </c>
      <c r="BN164" s="38">
        <v>0</v>
      </c>
      <c r="BO164" s="38">
        <v>0</v>
      </c>
      <c r="BP164" s="38">
        <v>0</v>
      </c>
      <c r="BQ164" s="38">
        <v>5393</v>
      </c>
      <c r="BR164" s="38">
        <v>1</v>
      </c>
      <c r="BS164" s="38">
        <v>0</v>
      </c>
      <c r="BT164" s="38">
        <v>0</v>
      </c>
      <c r="BU164" s="38">
        <v>0</v>
      </c>
      <c r="BV164" s="38">
        <v>0</v>
      </c>
      <c r="BW164" s="38">
        <v>0</v>
      </c>
      <c r="BX164" s="38">
        <v>0</v>
      </c>
      <c r="BY164" s="38">
        <v>0</v>
      </c>
      <c r="BZ164" s="38">
        <v>0</v>
      </c>
      <c r="CA164" s="38">
        <v>0</v>
      </c>
      <c r="CB164" s="38">
        <v>0</v>
      </c>
      <c r="CC164" s="38">
        <v>0</v>
      </c>
      <c r="CD164" s="38">
        <v>0</v>
      </c>
      <c r="CE164" s="38">
        <v>0</v>
      </c>
      <c r="CF164" s="38">
        <v>0</v>
      </c>
      <c r="CG164" s="38">
        <v>0</v>
      </c>
      <c r="CH164" s="38">
        <v>94272</v>
      </c>
      <c r="CI164" s="38">
        <v>0</v>
      </c>
      <c r="CJ164" s="38">
        <v>4</v>
      </c>
      <c r="CK164" s="38">
        <v>0</v>
      </c>
      <c r="CL164" s="38">
        <v>0</v>
      </c>
      <c r="CN164" s="38">
        <v>0</v>
      </c>
      <c r="CO164" s="38">
        <v>1</v>
      </c>
      <c r="CP164" s="38">
        <v>0</v>
      </c>
      <c r="CQ164" s="38">
        <v>0</v>
      </c>
      <c r="CR164" s="38">
        <v>439.96699999999998</v>
      </c>
      <c r="CS164" s="38">
        <v>0</v>
      </c>
      <c r="CT164" s="38">
        <v>0</v>
      </c>
      <c r="CU164" s="38">
        <v>0</v>
      </c>
      <c r="CV164" s="38">
        <v>0</v>
      </c>
      <c r="CW164" s="38">
        <v>0</v>
      </c>
      <c r="CX164" s="38">
        <v>0</v>
      </c>
      <c r="CY164" s="38">
        <v>0</v>
      </c>
      <c r="CZ164" s="38">
        <v>0</v>
      </c>
      <c r="DA164" s="38">
        <v>1</v>
      </c>
      <c r="DB164" s="38">
        <v>2987748</v>
      </c>
      <c r="DC164" s="38">
        <v>0</v>
      </c>
      <c r="DD164" s="38">
        <v>0</v>
      </c>
      <c r="DE164" s="38">
        <v>571514</v>
      </c>
      <c r="DF164" s="38">
        <v>571514</v>
      </c>
      <c r="DG164" s="38">
        <v>436.67</v>
      </c>
      <c r="DH164" s="38">
        <v>0</v>
      </c>
      <c r="DI164" s="38">
        <v>0</v>
      </c>
      <c r="DK164" s="38">
        <v>5393</v>
      </c>
      <c r="DL164" s="38">
        <v>0</v>
      </c>
      <c r="DM164" s="38">
        <v>174864</v>
      </c>
      <c r="DN164" s="38">
        <v>0</v>
      </c>
      <c r="DO164" s="38">
        <v>0</v>
      </c>
      <c r="DP164" s="38">
        <v>0</v>
      </c>
      <c r="DQ164" s="38">
        <v>0</v>
      </c>
      <c r="DR164" s="38">
        <v>0</v>
      </c>
      <c r="DS164" s="38">
        <v>0</v>
      </c>
      <c r="DT164" s="38">
        <v>0</v>
      </c>
      <c r="DU164" s="38">
        <v>0</v>
      </c>
      <c r="DV164" s="38">
        <v>0</v>
      </c>
      <c r="DW164" s="38">
        <v>0</v>
      </c>
      <c r="DX164" s="38">
        <v>0</v>
      </c>
      <c r="DY164" s="38">
        <v>0</v>
      </c>
      <c r="DZ164" s="38">
        <v>0</v>
      </c>
      <c r="EA164" s="38">
        <v>0</v>
      </c>
      <c r="EB164" s="38">
        <v>0</v>
      </c>
      <c r="EC164" s="38">
        <v>22.683</v>
      </c>
      <c r="ED164" s="38">
        <v>163281</v>
      </c>
      <c r="EE164" s="38">
        <v>0</v>
      </c>
      <c r="EF164" s="38">
        <v>0</v>
      </c>
      <c r="EG164" s="38">
        <v>0</v>
      </c>
      <c r="EH164" s="38">
        <v>11583</v>
      </c>
      <c r="EI164" s="38">
        <v>0</v>
      </c>
      <c r="EJ164" s="38">
        <v>0</v>
      </c>
      <c r="EK164" s="38">
        <v>0</v>
      </c>
      <c r="EL164" s="38">
        <v>0</v>
      </c>
      <c r="EM164" s="38">
        <v>0</v>
      </c>
      <c r="EN164" s="38">
        <v>0.35399999999999998</v>
      </c>
      <c r="EO164" s="38">
        <v>0</v>
      </c>
      <c r="EP164" s="38">
        <v>0</v>
      </c>
      <c r="EQ164" s="38">
        <v>0.35399999999999998</v>
      </c>
      <c r="ER164" s="38">
        <v>0</v>
      </c>
      <c r="ES164" s="38">
        <v>1.77</v>
      </c>
      <c r="ET164" s="38">
        <v>4834</v>
      </c>
      <c r="EU164" s="38">
        <v>112526</v>
      </c>
      <c r="EV164" s="38">
        <v>0</v>
      </c>
      <c r="EW164" s="38">
        <v>0</v>
      </c>
      <c r="EX164" s="38">
        <v>0</v>
      </c>
      <c r="EZ164" s="38">
        <v>3621600</v>
      </c>
      <c r="FA164" s="38">
        <v>0</v>
      </c>
      <c r="FB164" s="38">
        <v>3734126</v>
      </c>
      <c r="FC164" s="38">
        <v>0.97325799999999996</v>
      </c>
      <c r="FD164" s="38">
        <v>0</v>
      </c>
      <c r="FE164" s="38">
        <v>550475</v>
      </c>
      <c r="FF164" s="38">
        <v>125762</v>
      </c>
      <c r="FG164" s="38">
        <v>6.0937999999999999E-2</v>
      </c>
      <c r="FH164" s="38">
        <v>5.5286000000000002E-2</v>
      </c>
      <c r="FI164" s="38">
        <v>0</v>
      </c>
      <c r="FJ164" s="38">
        <v>0</v>
      </c>
      <c r="FK164" s="38">
        <v>711.96500000000003</v>
      </c>
      <c r="FL164" s="38">
        <v>4504635</v>
      </c>
      <c r="FM164" s="38">
        <v>0</v>
      </c>
      <c r="FN164" s="38">
        <v>0</v>
      </c>
      <c r="FO164" s="38">
        <v>0</v>
      </c>
      <c r="FP164" s="38">
        <v>0</v>
      </c>
      <c r="FQ164" s="38">
        <v>0</v>
      </c>
      <c r="FR164" s="38">
        <v>0</v>
      </c>
      <c r="FS164" s="38">
        <v>0</v>
      </c>
      <c r="FT164" s="38">
        <v>0</v>
      </c>
      <c r="FU164" s="38">
        <v>0</v>
      </c>
      <c r="FV164" s="38">
        <v>0</v>
      </c>
      <c r="FW164" s="38">
        <v>0</v>
      </c>
      <c r="FX164" s="38">
        <v>0</v>
      </c>
      <c r="FY164" s="38">
        <v>0</v>
      </c>
      <c r="FZ164" s="38">
        <v>0</v>
      </c>
      <c r="GA164" s="38">
        <v>0</v>
      </c>
      <c r="GB164" s="38">
        <v>0</v>
      </c>
      <c r="GC164" s="38">
        <v>0</v>
      </c>
      <c r="GD164" s="38">
        <v>0</v>
      </c>
      <c r="GF164" s="38">
        <v>0</v>
      </c>
      <c r="GG164" s="38">
        <v>0</v>
      </c>
      <c r="GH164" s="38">
        <v>0</v>
      </c>
      <c r="GI164" s="38">
        <v>0</v>
      </c>
      <c r="GJ164" s="38">
        <v>0</v>
      </c>
      <c r="GK164" s="38">
        <v>5060</v>
      </c>
      <c r="GL164" s="38">
        <v>12838</v>
      </c>
      <c r="GM164" s="38">
        <v>0</v>
      </c>
      <c r="GN164" s="38">
        <v>0</v>
      </c>
      <c r="GO164" s="38">
        <v>0</v>
      </c>
      <c r="GP164" s="38">
        <v>4410363</v>
      </c>
      <c r="GQ164" s="38">
        <v>4410363</v>
      </c>
      <c r="GR164" s="38">
        <v>0</v>
      </c>
      <c r="GS164" s="38">
        <v>0</v>
      </c>
      <c r="GT164" s="38">
        <v>0</v>
      </c>
      <c r="HB164" s="38">
        <v>261892303</v>
      </c>
      <c r="HC164" s="38">
        <v>5.0736000000000003E-2</v>
      </c>
      <c r="HD164" s="38">
        <v>89438</v>
      </c>
      <c r="HE164" s="38">
        <v>0</v>
      </c>
      <c r="HF164" s="38">
        <v>0</v>
      </c>
      <c r="HG164" s="38">
        <v>0</v>
      </c>
      <c r="HH164" s="38">
        <v>0</v>
      </c>
      <c r="HI164" s="38">
        <v>0</v>
      </c>
      <c r="HJ164" s="38">
        <v>0</v>
      </c>
      <c r="HK164" s="38">
        <v>0</v>
      </c>
      <c r="HL164" s="38">
        <v>0</v>
      </c>
      <c r="HM164" s="38">
        <v>0</v>
      </c>
      <c r="HN164" s="38">
        <v>0</v>
      </c>
      <c r="HO164" s="38">
        <v>0</v>
      </c>
      <c r="HP164" s="38">
        <v>0</v>
      </c>
      <c r="HQ164" s="38">
        <v>0</v>
      </c>
      <c r="HR164" s="38">
        <v>0</v>
      </c>
      <c r="HS164" s="38">
        <v>0</v>
      </c>
      <c r="HT164" s="38">
        <v>0</v>
      </c>
      <c r="HU164" s="38">
        <v>0</v>
      </c>
      <c r="HV164" s="38">
        <v>0</v>
      </c>
      <c r="HW164" s="38">
        <v>0</v>
      </c>
      <c r="HX164" s="38">
        <v>0</v>
      </c>
      <c r="HY164" s="38">
        <v>0</v>
      </c>
      <c r="HZ164" s="38">
        <v>0</v>
      </c>
      <c r="IA164" s="38">
        <v>0</v>
      </c>
      <c r="IB164" s="38">
        <v>0</v>
      </c>
      <c r="IC164" s="38">
        <v>0</v>
      </c>
      <c r="ID164" s="38">
        <v>0</v>
      </c>
      <c r="IE164" s="38">
        <v>0</v>
      </c>
      <c r="IF164" s="38">
        <v>0</v>
      </c>
      <c r="IG164" s="38">
        <v>0</v>
      </c>
      <c r="IH164" s="38">
        <v>170</v>
      </c>
      <c r="II164" s="38">
        <v>0</v>
      </c>
      <c r="IJ164" s="38">
        <v>0</v>
      </c>
      <c r="IK164" s="38">
        <v>0</v>
      </c>
      <c r="IL164" s="38">
        <v>0</v>
      </c>
      <c r="IM164" s="38">
        <v>0</v>
      </c>
      <c r="IN164" s="38">
        <v>0</v>
      </c>
      <c r="IO164" s="38">
        <v>0</v>
      </c>
      <c r="IP164" s="38">
        <v>0</v>
      </c>
      <c r="IQ164" s="38">
        <v>0</v>
      </c>
      <c r="IR164" s="38">
        <v>0</v>
      </c>
      <c r="IS164" s="38">
        <v>0</v>
      </c>
      <c r="IT164" s="38">
        <v>0</v>
      </c>
      <c r="IU164" s="38">
        <v>0</v>
      </c>
      <c r="IV164" s="38">
        <v>0</v>
      </c>
      <c r="IW164" s="38">
        <v>0</v>
      </c>
      <c r="IX164" s="38">
        <v>0</v>
      </c>
      <c r="IY164" s="38">
        <v>0</v>
      </c>
      <c r="IZ164" s="38">
        <v>0</v>
      </c>
      <c r="JA164" s="38">
        <v>0</v>
      </c>
    </row>
    <row r="165" spans="1:261" x14ac:dyDescent="0.2">
      <c r="A165" s="38">
        <v>57848</v>
      </c>
      <c r="B165" s="38">
        <v>27549</v>
      </c>
      <c r="C165" s="38">
        <v>35</v>
      </c>
      <c r="D165" s="38">
        <v>2020</v>
      </c>
      <c r="E165" s="38">
        <v>5393</v>
      </c>
      <c r="F165" s="38">
        <v>0</v>
      </c>
      <c r="G165" s="38">
        <v>18626.532999999999</v>
      </c>
      <c r="H165" s="38">
        <v>17577.91</v>
      </c>
      <c r="I165" s="38">
        <v>17577.91</v>
      </c>
      <c r="J165" s="38">
        <v>18626.532999999999</v>
      </c>
      <c r="K165" s="38">
        <v>0</v>
      </c>
      <c r="L165" s="38">
        <v>6544</v>
      </c>
      <c r="M165" s="38">
        <v>0</v>
      </c>
      <c r="N165" s="38">
        <v>0</v>
      </c>
      <c r="P165" s="38">
        <v>17686.717000000001</v>
      </c>
      <c r="Q165" s="38">
        <v>0</v>
      </c>
      <c r="R165" s="38">
        <v>4584521</v>
      </c>
      <c r="S165" s="38">
        <v>259.20699999999999</v>
      </c>
      <c r="U165" s="38">
        <v>2971709</v>
      </c>
      <c r="V165" s="38">
        <v>5203.433</v>
      </c>
      <c r="W165" s="38">
        <v>3405127</v>
      </c>
      <c r="X165" s="38">
        <v>3405127</v>
      </c>
      <c r="Z165" s="38">
        <v>0</v>
      </c>
      <c r="AA165" s="38">
        <v>1</v>
      </c>
      <c r="AB165" s="38">
        <v>1</v>
      </c>
      <c r="AC165" s="38">
        <v>0</v>
      </c>
      <c r="AD165" s="38" t="s">
        <v>303</v>
      </c>
      <c r="AE165" s="38">
        <v>0</v>
      </c>
      <c r="AH165" s="38">
        <v>0</v>
      </c>
      <c r="AI165" s="38">
        <v>0</v>
      </c>
      <c r="AJ165" s="38">
        <v>5105</v>
      </c>
      <c r="AK165" s="38">
        <v>1</v>
      </c>
      <c r="AL165" s="38" t="s">
        <v>475</v>
      </c>
      <c r="AM165" s="38">
        <v>0</v>
      </c>
      <c r="AN165" s="38">
        <v>0</v>
      </c>
      <c r="AO165" s="38">
        <v>0</v>
      </c>
      <c r="AP165" s="38">
        <v>0</v>
      </c>
      <c r="AQ165" s="38">
        <v>0</v>
      </c>
      <c r="AR165" s="38">
        <v>0</v>
      </c>
      <c r="AS165" s="38">
        <v>0</v>
      </c>
      <c r="AT165" s="38">
        <v>0</v>
      </c>
      <c r="AU165" s="38">
        <v>0</v>
      </c>
      <c r="AV165" s="38">
        <v>0</v>
      </c>
      <c r="AW165" s="38">
        <v>179355720</v>
      </c>
      <c r="AX165" s="38">
        <v>174805666</v>
      </c>
      <c r="AY165" s="38">
        <v>133964709</v>
      </c>
      <c r="AZ165" s="38">
        <v>5488593</v>
      </c>
      <c r="BA165" s="38">
        <v>0</v>
      </c>
      <c r="BB165" s="38">
        <v>731352</v>
      </c>
      <c r="BC165" s="38">
        <v>731352</v>
      </c>
      <c r="BD165" s="38">
        <v>931.327</v>
      </c>
      <c r="BE165" s="38">
        <v>0</v>
      </c>
      <c r="BF165" s="38">
        <v>147804379</v>
      </c>
      <c r="BG165" s="38">
        <v>0</v>
      </c>
      <c r="BH165" s="38">
        <v>2264.4589999999998</v>
      </c>
      <c r="BI165" s="38">
        <v>622726</v>
      </c>
      <c r="BJ165" s="38">
        <v>12</v>
      </c>
      <c r="BK165" s="38">
        <v>0</v>
      </c>
      <c r="BL165" s="38">
        <v>0</v>
      </c>
      <c r="BM165" s="38">
        <v>0</v>
      </c>
      <c r="BN165" s="38">
        <v>0</v>
      </c>
      <c r="BO165" s="38">
        <v>0</v>
      </c>
      <c r="BP165" s="38">
        <v>0</v>
      </c>
      <c r="BQ165" s="38">
        <v>5393</v>
      </c>
      <c r="BR165" s="38">
        <v>1</v>
      </c>
      <c r="BS165" s="38">
        <v>0</v>
      </c>
      <c r="BT165" s="38">
        <v>0</v>
      </c>
      <c r="BU165" s="38">
        <v>0</v>
      </c>
      <c r="BV165" s="38">
        <v>0</v>
      </c>
      <c r="BW165" s="38">
        <v>0</v>
      </c>
      <c r="BX165" s="38">
        <v>0</v>
      </c>
      <c r="BY165" s="38">
        <v>0</v>
      </c>
      <c r="BZ165" s="38">
        <v>0</v>
      </c>
      <c r="CA165" s="38">
        <v>736.00699999999995</v>
      </c>
      <c r="CB165" s="38">
        <v>281346</v>
      </c>
      <c r="CC165" s="38">
        <v>0</v>
      </c>
      <c r="CD165" s="38">
        <v>0</v>
      </c>
      <c r="CE165" s="38">
        <v>0</v>
      </c>
      <c r="CF165" s="38">
        <v>0</v>
      </c>
      <c r="CG165" s="38">
        <v>0</v>
      </c>
      <c r="CH165" s="38">
        <v>3645982</v>
      </c>
      <c r="CI165" s="38">
        <v>0</v>
      </c>
      <c r="CJ165" s="38">
        <v>5</v>
      </c>
      <c r="CK165" s="38">
        <v>0</v>
      </c>
      <c r="CL165" s="38">
        <v>0</v>
      </c>
      <c r="CN165" s="38">
        <v>0</v>
      </c>
      <c r="CO165" s="38">
        <v>1</v>
      </c>
      <c r="CP165" s="38">
        <v>0.249</v>
      </c>
      <c r="CQ165" s="38">
        <v>0</v>
      </c>
      <c r="CR165" s="38">
        <v>17643.937999999998</v>
      </c>
      <c r="CS165" s="38">
        <v>0</v>
      </c>
      <c r="CT165" s="38">
        <v>0</v>
      </c>
      <c r="CU165" s="38">
        <v>0</v>
      </c>
      <c r="CV165" s="38">
        <v>0</v>
      </c>
      <c r="CW165" s="38">
        <v>0</v>
      </c>
      <c r="CX165" s="38">
        <v>0</v>
      </c>
      <c r="CY165" s="38">
        <v>0</v>
      </c>
      <c r="CZ165" s="38">
        <v>0</v>
      </c>
      <c r="DA165" s="38">
        <v>1</v>
      </c>
      <c r="DB165" s="38">
        <v>115029843</v>
      </c>
      <c r="DC165" s="38">
        <v>0</v>
      </c>
      <c r="DD165" s="38">
        <v>0</v>
      </c>
      <c r="DE165" s="38">
        <v>18370749</v>
      </c>
      <c r="DF165" s="38">
        <v>18374676</v>
      </c>
      <c r="DG165" s="38">
        <v>14036.33</v>
      </c>
      <c r="DH165" s="38">
        <v>0</v>
      </c>
      <c r="DI165" s="38">
        <v>3927</v>
      </c>
      <c r="DK165" s="38">
        <v>5393</v>
      </c>
      <c r="DL165" s="38">
        <v>0</v>
      </c>
      <c r="DM165" s="38">
        <v>7759960</v>
      </c>
      <c r="DN165" s="38">
        <v>0</v>
      </c>
      <c r="DO165" s="38">
        <v>0</v>
      </c>
      <c r="DP165" s="38">
        <v>0</v>
      </c>
      <c r="DQ165" s="38">
        <v>0</v>
      </c>
      <c r="DR165" s="38">
        <v>0</v>
      </c>
      <c r="DS165" s="38">
        <v>0</v>
      </c>
      <c r="DT165" s="38">
        <v>0</v>
      </c>
      <c r="DU165" s="38">
        <v>0</v>
      </c>
      <c r="DV165" s="38">
        <v>0</v>
      </c>
      <c r="DW165" s="38">
        <v>0</v>
      </c>
      <c r="DX165" s="38">
        <v>0</v>
      </c>
      <c r="DY165" s="38">
        <v>0</v>
      </c>
      <c r="DZ165" s="38">
        <v>0</v>
      </c>
      <c r="EA165" s="38">
        <v>3.5000000000000003E-2</v>
      </c>
      <c r="EB165" s="38">
        <v>0</v>
      </c>
      <c r="EC165" s="38">
        <v>203.15</v>
      </c>
      <c r="ED165" s="38">
        <v>1462355</v>
      </c>
      <c r="EE165" s="38">
        <v>0</v>
      </c>
      <c r="EF165" s="38">
        <v>0</v>
      </c>
      <c r="EG165" s="38">
        <v>0</v>
      </c>
      <c r="EH165" s="38">
        <v>6297605</v>
      </c>
      <c r="EI165" s="38">
        <v>0</v>
      </c>
      <c r="EJ165" s="38">
        <v>0</v>
      </c>
      <c r="EK165" s="38">
        <v>245.97300000000001</v>
      </c>
      <c r="EL165" s="38">
        <v>0</v>
      </c>
      <c r="EM165" s="38">
        <v>36.743000000000002</v>
      </c>
      <c r="EN165" s="38">
        <v>22.805</v>
      </c>
      <c r="EO165" s="38">
        <v>0</v>
      </c>
      <c r="EP165" s="38">
        <v>0</v>
      </c>
      <c r="EQ165" s="38">
        <v>305.55599999999998</v>
      </c>
      <c r="ER165" s="38">
        <v>0</v>
      </c>
      <c r="ES165" s="38">
        <v>962.34799999999996</v>
      </c>
      <c r="ET165" s="38">
        <v>0</v>
      </c>
      <c r="EU165" s="38">
        <v>5488593</v>
      </c>
      <c r="EV165" s="38">
        <v>0</v>
      </c>
      <c r="EW165" s="38">
        <v>0</v>
      </c>
      <c r="EX165" s="38">
        <v>0</v>
      </c>
      <c r="EZ165" s="38">
        <v>147303380</v>
      </c>
      <c r="FA165" s="38">
        <v>0</v>
      </c>
      <c r="FB165" s="38">
        <v>152791973</v>
      </c>
      <c r="FC165" s="38">
        <v>0.97325799999999996</v>
      </c>
      <c r="FD165" s="38">
        <v>0</v>
      </c>
      <c r="FE165" s="38">
        <v>22387613</v>
      </c>
      <c r="FF165" s="38">
        <v>5114673</v>
      </c>
      <c r="FG165" s="38">
        <v>6.0937999999999999E-2</v>
      </c>
      <c r="FH165" s="38">
        <v>5.5286000000000002E-2</v>
      </c>
      <c r="FI165" s="38">
        <v>0</v>
      </c>
      <c r="FJ165" s="38">
        <v>0</v>
      </c>
      <c r="FK165" s="38">
        <v>28955.333999999999</v>
      </c>
      <c r="FL165" s="38">
        <v>183940241</v>
      </c>
      <c r="FM165" s="38">
        <v>0</v>
      </c>
      <c r="FN165" s="38">
        <v>0</v>
      </c>
      <c r="FO165" s="38">
        <v>22392</v>
      </c>
      <c r="FP165" s="38">
        <v>0</v>
      </c>
      <c r="FQ165" s="38">
        <v>22392</v>
      </c>
      <c r="FR165" s="38">
        <v>22392</v>
      </c>
      <c r="FS165" s="38">
        <v>0</v>
      </c>
      <c r="FT165" s="38">
        <v>0</v>
      </c>
      <c r="FU165" s="38">
        <v>0</v>
      </c>
      <c r="FV165" s="38">
        <v>0</v>
      </c>
      <c r="FW165" s="38">
        <v>0</v>
      </c>
      <c r="FX165" s="38">
        <v>0</v>
      </c>
      <c r="FY165" s="38">
        <v>0</v>
      </c>
      <c r="FZ165" s="38">
        <v>0</v>
      </c>
      <c r="GA165" s="38">
        <v>0</v>
      </c>
      <c r="GB165" s="38">
        <v>6564551</v>
      </c>
      <c r="GC165" s="38">
        <v>6564551</v>
      </c>
      <c r="GD165" s="38">
        <v>743.06700000000001</v>
      </c>
      <c r="GF165" s="38">
        <v>0</v>
      </c>
      <c r="GG165" s="38">
        <v>0</v>
      </c>
      <c r="GH165" s="38">
        <v>0</v>
      </c>
      <c r="GI165" s="38">
        <v>0</v>
      </c>
      <c r="GJ165" s="38">
        <v>0</v>
      </c>
      <c r="GK165" s="38">
        <v>4971</v>
      </c>
      <c r="GL165" s="38">
        <v>0</v>
      </c>
      <c r="GM165" s="38">
        <v>0</v>
      </c>
      <c r="GN165" s="38">
        <v>0</v>
      </c>
      <c r="GO165" s="38">
        <v>0</v>
      </c>
      <c r="GP165" s="38">
        <v>180294259</v>
      </c>
      <c r="GQ165" s="38">
        <v>180294259</v>
      </c>
      <c r="GR165" s="38">
        <v>0</v>
      </c>
      <c r="GS165" s="38">
        <v>0</v>
      </c>
      <c r="GT165" s="38">
        <v>0</v>
      </c>
      <c r="HB165" s="38">
        <v>261892303</v>
      </c>
      <c r="HC165" s="38">
        <v>5.0736000000000003E-2</v>
      </c>
      <c r="HD165" s="38">
        <v>3645982</v>
      </c>
      <c r="HE165" s="38">
        <v>0</v>
      </c>
      <c r="HF165" s="38">
        <v>0</v>
      </c>
      <c r="HG165" s="38">
        <v>0</v>
      </c>
      <c r="HH165" s="38">
        <v>0</v>
      </c>
      <c r="HI165" s="38">
        <v>0</v>
      </c>
      <c r="HJ165" s="38">
        <v>0</v>
      </c>
      <c r="HK165" s="38">
        <v>0</v>
      </c>
      <c r="HL165" s="38">
        <v>0</v>
      </c>
      <c r="HM165" s="38">
        <v>0</v>
      </c>
      <c r="HN165" s="38">
        <v>0</v>
      </c>
      <c r="HO165" s="38">
        <v>0</v>
      </c>
      <c r="HP165" s="38">
        <v>0</v>
      </c>
      <c r="HQ165" s="38">
        <v>0</v>
      </c>
      <c r="HR165" s="38">
        <v>0</v>
      </c>
      <c r="HS165" s="38">
        <v>0</v>
      </c>
      <c r="HT165" s="38">
        <v>0</v>
      </c>
      <c r="HU165" s="38">
        <v>0</v>
      </c>
      <c r="HV165" s="38">
        <v>0</v>
      </c>
      <c r="HW165" s="38">
        <v>0</v>
      </c>
      <c r="HX165" s="38">
        <v>0</v>
      </c>
      <c r="HY165" s="38">
        <v>0</v>
      </c>
      <c r="HZ165" s="38">
        <v>0</v>
      </c>
      <c r="IA165" s="38">
        <v>0</v>
      </c>
      <c r="IB165" s="38">
        <v>0</v>
      </c>
      <c r="IC165" s="38">
        <v>0</v>
      </c>
      <c r="ID165" s="38">
        <v>0</v>
      </c>
      <c r="IE165" s="38">
        <v>0</v>
      </c>
      <c r="IF165" s="38">
        <v>0</v>
      </c>
      <c r="IG165" s="38">
        <v>0</v>
      </c>
      <c r="IH165" s="38">
        <v>6130</v>
      </c>
      <c r="II165" s="38">
        <v>0</v>
      </c>
      <c r="IJ165" s="38">
        <v>0</v>
      </c>
      <c r="IK165" s="38">
        <v>0</v>
      </c>
      <c r="IL165" s="38">
        <v>0</v>
      </c>
      <c r="IM165" s="38">
        <v>0</v>
      </c>
      <c r="IN165" s="38">
        <v>0</v>
      </c>
      <c r="IO165" s="38">
        <v>0</v>
      </c>
      <c r="IP165" s="38">
        <v>0</v>
      </c>
      <c r="IQ165" s="38">
        <v>0</v>
      </c>
      <c r="IR165" s="38">
        <v>0</v>
      </c>
      <c r="IS165" s="38">
        <v>0</v>
      </c>
      <c r="IT165" s="38">
        <v>0</v>
      </c>
      <c r="IU165" s="38">
        <v>0</v>
      </c>
      <c r="IV165" s="38">
        <v>0</v>
      </c>
      <c r="IW165" s="38">
        <v>0</v>
      </c>
      <c r="IX165" s="38">
        <v>0</v>
      </c>
      <c r="IY165" s="38">
        <v>0</v>
      </c>
      <c r="IZ165" s="38">
        <v>0</v>
      </c>
      <c r="JA165" s="38">
        <v>0</v>
      </c>
    </row>
    <row r="166" spans="1:261" x14ac:dyDescent="0.2">
      <c r="A166" s="38">
        <v>101849</v>
      </c>
      <c r="B166" s="38">
        <v>27549</v>
      </c>
      <c r="C166" s="38">
        <v>35</v>
      </c>
      <c r="D166" s="38">
        <v>2020</v>
      </c>
      <c r="E166" s="38">
        <v>5393</v>
      </c>
      <c r="F166" s="38">
        <v>0</v>
      </c>
      <c r="G166" s="38">
        <v>226.59200000000001</v>
      </c>
      <c r="H166" s="38">
        <v>225.577</v>
      </c>
      <c r="I166" s="38">
        <v>225.577</v>
      </c>
      <c r="J166" s="38">
        <v>226.59200000000001</v>
      </c>
      <c r="K166" s="38">
        <v>0</v>
      </c>
      <c r="L166" s="38">
        <v>6544</v>
      </c>
      <c r="M166" s="38">
        <v>0</v>
      </c>
      <c r="N166" s="38">
        <v>0</v>
      </c>
      <c r="P166" s="38">
        <v>221.75299999999999</v>
      </c>
      <c r="Q166" s="38">
        <v>0</v>
      </c>
      <c r="R166" s="38">
        <v>57480</v>
      </c>
      <c r="S166" s="38">
        <v>259.20699999999999</v>
      </c>
      <c r="U166" s="38">
        <v>37259</v>
      </c>
      <c r="V166" s="38">
        <v>73.391999999999996</v>
      </c>
      <c r="W166" s="38">
        <v>48028</v>
      </c>
      <c r="X166" s="38">
        <v>48028</v>
      </c>
      <c r="Z166" s="38">
        <v>0</v>
      </c>
      <c r="AA166" s="38">
        <v>1</v>
      </c>
      <c r="AB166" s="38">
        <v>1</v>
      </c>
      <c r="AC166" s="38">
        <v>0</v>
      </c>
      <c r="AD166" s="38" t="s">
        <v>303</v>
      </c>
      <c r="AE166" s="38">
        <v>0</v>
      </c>
      <c r="AH166" s="38">
        <v>0</v>
      </c>
      <c r="AI166" s="38">
        <v>0</v>
      </c>
      <c r="AJ166" s="38">
        <v>5105</v>
      </c>
      <c r="AK166" s="38">
        <v>1</v>
      </c>
      <c r="AL166" s="38" t="s">
        <v>15</v>
      </c>
      <c r="AM166" s="38">
        <v>0</v>
      </c>
      <c r="AN166" s="38">
        <v>0</v>
      </c>
      <c r="AO166" s="38">
        <v>0</v>
      </c>
      <c r="AP166" s="38">
        <v>0</v>
      </c>
      <c r="AQ166" s="38">
        <v>0</v>
      </c>
      <c r="AR166" s="38">
        <v>0</v>
      </c>
      <c r="AS166" s="38">
        <v>0</v>
      </c>
      <c r="AT166" s="38">
        <v>0</v>
      </c>
      <c r="AU166" s="38">
        <v>0</v>
      </c>
      <c r="AV166" s="38">
        <v>0</v>
      </c>
      <c r="AW166" s="38">
        <v>2211149</v>
      </c>
      <c r="AX166" s="38">
        <v>2157671</v>
      </c>
      <c r="AY166" s="38">
        <v>1597286</v>
      </c>
      <c r="AZ166" s="38">
        <v>57480</v>
      </c>
      <c r="BA166" s="38">
        <v>18.25</v>
      </c>
      <c r="BB166" s="38">
        <v>0</v>
      </c>
      <c r="BC166" s="38">
        <v>0</v>
      </c>
      <c r="BD166" s="38">
        <v>0</v>
      </c>
      <c r="BE166" s="38">
        <v>0</v>
      </c>
      <c r="BF166" s="38">
        <v>1825350</v>
      </c>
      <c r="BG166" s="38">
        <v>0</v>
      </c>
      <c r="BH166" s="38">
        <v>0</v>
      </c>
      <c r="BI166" s="38">
        <v>0</v>
      </c>
      <c r="BJ166" s="38">
        <v>12</v>
      </c>
      <c r="BK166" s="38">
        <v>0</v>
      </c>
      <c r="BL166" s="38">
        <v>0</v>
      </c>
      <c r="BM166" s="38">
        <v>0</v>
      </c>
      <c r="BN166" s="38">
        <v>0</v>
      </c>
      <c r="BO166" s="38">
        <v>0</v>
      </c>
      <c r="BP166" s="38">
        <v>0</v>
      </c>
      <c r="BQ166" s="38">
        <v>5393</v>
      </c>
      <c r="BR166" s="38">
        <v>1</v>
      </c>
      <c r="BS166" s="38">
        <v>0</v>
      </c>
      <c r="BT166" s="38">
        <v>0</v>
      </c>
      <c r="BU166" s="38">
        <v>0</v>
      </c>
      <c r="BV166" s="38">
        <v>0</v>
      </c>
      <c r="BW166" s="38">
        <v>0</v>
      </c>
      <c r="BX166" s="38">
        <v>0</v>
      </c>
      <c r="BY166" s="38">
        <v>0</v>
      </c>
      <c r="BZ166" s="38">
        <v>0</v>
      </c>
      <c r="CA166" s="38">
        <v>0</v>
      </c>
      <c r="CB166" s="38">
        <v>0</v>
      </c>
      <c r="CC166" s="38">
        <v>0</v>
      </c>
      <c r="CD166" s="38">
        <v>0</v>
      </c>
      <c r="CE166" s="38">
        <v>0</v>
      </c>
      <c r="CF166" s="38">
        <v>0</v>
      </c>
      <c r="CG166" s="38">
        <v>0</v>
      </c>
      <c r="CH166" s="38">
        <v>53478</v>
      </c>
      <c r="CI166" s="38">
        <v>0</v>
      </c>
      <c r="CJ166" s="38">
        <v>4</v>
      </c>
      <c r="CK166" s="38">
        <v>0</v>
      </c>
      <c r="CL166" s="38">
        <v>0</v>
      </c>
      <c r="CN166" s="38">
        <v>0</v>
      </c>
      <c r="CO166" s="38">
        <v>1</v>
      </c>
      <c r="CP166" s="38">
        <v>0</v>
      </c>
      <c r="CQ166" s="38">
        <v>0</v>
      </c>
      <c r="CR166" s="38">
        <v>222.72200000000001</v>
      </c>
      <c r="CS166" s="38">
        <v>0</v>
      </c>
      <c r="CT166" s="38">
        <v>0</v>
      </c>
      <c r="CU166" s="38">
        <v>0</v>
      </c>
      <c r="CV166" s="38">
        <v>0</v>
      </c>
      <c r="CW166" s="38">
        <v>0</v>
      </c>
      <c r="CX166" s="38">
        <v>0</v>
      </c>
      <c r="CY166" s="38">
        <v>0</v>
      </c>
      <c r="CZ166" s="38">
        <v>0</v>
      </c>
      <c r="DA166" s="38">
        <v>1</v>
      </c>
      <c r="DB166" s="38">
        <v>1476176</v>
      </c>
      <c r="DC166" s="38">
        <v>0</v>
      </c>
      <c r="DD166" s="38">
        <v>0</v>
      </c>
      <c r="DE166" s="38">
        <v>320656</v>
      </c>
      <c r="DF166" s="38">
        <v>320656</v>
      </c>
      <c r="DG166" s="38">
        <v>245</v>
      </c>
      <c r="DH166" s="38">
        <v>0</v>
      </c>
      <c r="DI166" s="38">
        <v>0</v>
      </c>
      <c r="DK166" s="38">
        <v>5393</v>
      </c>
      <c r="DL166" s="38">
        <v>0</v>
      </c>
      <c r="DM166" s="38">
        <v>30644</v>
      </c>
      <c r="DN166" s="38">
        <v>0</v>
      </c>
      <c r="DO166" s="38">
        <v>0</v>
      </c>
      <c r="DP166" s="38">
        <v>0</v>
      </c>
      <c r="DQ166" s="38">
        <v>0</v>
      </c>
      <c r="DR166" s="38">
        <v>0</v>
      </c>
      <c r="DS166" s="38">
        <v>0</v>
      </c>
      <c r="DT166" s="38">
        <v>0</v>
      </c>
      <c r="DU166" s="38">
        <v>0</v>
      </c>
      <c r="DV166" s="38">
        <v>0</v>
      </c>
      <c r="DW166" s="38">
        <v>0</v>
      </c>
      <c r="DX166" s="38">
        <v>0</v>
      </c>
      <c r="DY166" s="38">
        <v>0</v>
      </c>
      <c r="DZ166" s="38">
        <v>0</v>
      </c>
      <c r="EA166" s="38">
        <v>0</v>
      </c>
      <c r="EB166" s="38">
        <v>0</v>
      </c>
      <c r="EC166" s="38">
        <v>1.167</v>
      </c>
      <c r="ED166" s="38">
        <v>8401</v>
      </c>
      <c r="EE166" s="38">
        <v>0</v>
      </c>
      <c r="EF166" s="38">
        <v>0</v>
      </c>
      <c r="EG166" s="38">
        <v>0</v>
      </c>
      <c r="EH166" s="38">
        <v>22243</v>
      </c>
      <c r="EI166" s="38">
        <v>0</v>
      </c>
      <c r="EJ166" s="38">
        <v>0</v>
      </c>
      <c r="EK166" s="38">
        <v>0.83799999999999997</v>
      </c>
      <c r="EL166" s="38">
        <v>0</v>
      </c>
      <c r="EM166" s="38">
        <v>0</v>
      </c>
      <c r="EN166" s="38">
        <v>0.17699999999999999</v>
      </c>
      <c r="EO166" s="38">
        <v>0</v>
      </c>
      <c r="EP166" s="38">
        <v>0</v>
      </c>
      <c r="EQ166" s="38">
        <v>1.0149999999999999</v>
      </c>
      <c r="ER166" s="38">
        <v>0</v>
      </c>
      <c r="ES166" s="38">
        <v>3.399</v>
      </c>
      <c r="ET166" s="38">
        <v>9125</v>
      </c>
      <c r="EU166" s="38">
        <v>57480</v>
      </c>
      <c r="EV166" s="38">
        <v>0</v>
      </c>
      <c r="EW166" s="38">
        <v>0</v>
      </c>
      <c r="EX166" s="38">
        <v>0</v>
      </c>
      <c r="EZ166" s="38">
        <v>1818024</v>
      </c>
      <c r="FA166" s="38">
        <v>0</v>
      </c>
      <c r="FB166" s="38">
        <v>1875504</v>
      </c>
      <c r="FC166" s="38">
        <v>0.97325799999999996</v>
      </c>
      <c r="FD166" s="38">
        <v>0</v>
      </c>
      <c r="FE166" s="38">
        <v>276482</v>
      </c>
      <c r="FF166" s="38">
        <v>63165</v>
      </c>
      <c r="FG166" s="38">
        <v>6.0937999999999999E-2</v>
      </c>
      <c r="FH166" s="38">
        <v>5.5286000000000002E-2</v>
      </c>
      <c r="FI166" s="38">
        <v>0</v>
      </c>
      <c r="FJ166" s="38">
        <v>0</v>
      </c>
      <c r="FK166" s="38">
        <v>357.59199999999998</v>
      </c>
      <c r="FL166" s="38">
        <v>2268629</v>
      </c>
      <c r="FM166" s="38">
        <v>0</v>
      </c>
      <c r="FN166" s="38">
        <v>0</v>
      </c>
      <c r="FO166" s="38">
        <v>0</v>
      </c>
      <c r="FP166" s="38">
        <v>0</v>
      </c>
      <c r="FQ166" s="38">
        <v>0</v>
      </c>
      <c r="FR166" s="38">
        <v>0</v>
      </c>
      <c r="FS166" s="38">
        <v>0</v>
      </c>
      <c r="FT166" s="38">
        <v>0</v>
      </c>
      <c r="FU166" s="38">
        <v>0</v>
      </c>
      <c r="FV166" s="38">
        <v>0</v>
      </c>
      <c r="FW166" s="38">
        <v>0</v>
      </c>
      <c r="FX166" s="38">
        <v>0</v>
      </c>
      <c r="FY166" s="38">
        <v>0</v>
      </c>
      <c r="FZ166" s="38">
        <v>0</v>
      </c>
      <c r="GA166" s="38">
        <v>0</v>
      </c>
      <c r="GB166" s="38">
        <v>0</v>
      </c>
      <c r="GC166" s="38">
        <v>0</v>
      </c>
      <c r="GD166" s="38">
        <v>0</v>
      </c>
      <c r="GF166" s="38">
        <v>0</v>
      </c>
      <c r="GG166" s="38">
        <v>0</v>
      </c>
      <c r="GH166" s="38">
        <v>0</v>
      </c>
      <c r="GI166" s="38">
        <v>0</v>
      </c>
      <c r="GJ166" s="38">
        <v>0</v>
      </c>
      <c r="GK166" s="38">
        <v>5145</v>
      </c>
      <c r="GL166" s="38">
        <v>17296</v>
      </c>
      <c r="GM166" s="38">
        <v>0</v>
      </c>
      <c r="GN166" s="38">
        <v>26516</v>
      </c>
      <c r="GO166" s="38">
        <v>0</v>
      </c>
      <c r="GP166" s="38">
        <v>2215151</v>
      </c>
      <c r="GQ166" s="38">
        <v>2215151</v>
      </c>
      <c r="GR166" s="38">
        <v>0</v>
      </c>
      <c r="GS166" s="38">
        <v>0</v>
      </c>
      <c r="GT166" s="38">
        <v>0</v>
      </c>
      <c r="HB166" s="38">
        <v>261892303</v>
      </c>
      <c r="HC166" s="38">
        <v>5.0736000000000003E-2</v>
      </c>
      <c r="HD166" s="38">
        <v>44353</v>
      </c>
      <c r="HE166" s="38">
        <v>0</v>
      </c>
      <c r="HF166" s="38">
        <v>0</v>
      </c>
      <c r="HG166" s="38">
        <v>0</v>
      </c>
      <c r="HH166" s="38">
        <v>0</v>
      </c>
      <c r="HI166" s="38">
        <v>0</v>
      </c>
      <c r="HJ166" s="38">
        <v>0</v>
      </c>
      <c r="HK166" s="38">
        <v>0</v>
      </c>
      <c r="HL166" s="38">
        <v>0</v>
      </c>
      <c r="HM166" s="38">
        <v>0</v>
      </c>
      <c r="HN166" s="38">
        <v>0</v>
      </c>
      <c r="HO166" s="38">
        <v>0</v>
      </c>
      <c r="HP166" s="38">
        <v>0</v>
      </c>
      <c r="HQ166" s="38">
        <v>0</v>
      </c>
      <c r="HR166" s="38">
        <v>0</v>
      </c>
      <c r="HS166" s="38">
        <v>0</v>
      </c>
      <c r="HT166" s="38">
        <v>0</v>
      </c>
      <c r="HU166" s="38">
        <v>0</v>
      </c>
      <c r="HV166" s="38">
        <v>0</v>
      </c>
      <c r="HW166" s="38">
        <v>0</v>
      </c>
      <c r="HX166" s="38">
        <v>0</v>
      </c>
      <c r="HY166" s="38">
        <v>0</v>
      </c>
      <c r="HZ166" s="38">
        <v>0</v>
      </c>
      <c r="IA166" s="38">
        <v>0</v>
      </c>
      <c r="IB166" s="38">
        <v>0</v>
      </c>
      <c r="IC166" s="38">
        <v>0</v>
      </c>
      <c r="ID166" s="38">
        <v>0</v>
      </c>
      <c r="IE166" s="38">
        <v>0</v>
      </c>
      <c r="IF166" s="38">
        <v>0</v>
      </c>
      <c r="IG166" s="38">
        <v>0</v>
      </c>
      <c r="IH166" s="38">
        <v>188</v>
      </c>
      <c r="II166" s="38">
        <v>0</v>
      </c>
      <c r="IJ166" s="38">
        <v>0</v>
      </c>
      <c r="IK166" s="38">
        <v>0</v>
      </c>
      <c r="IL166" s="38">
        <v>0</v>
      </c>
      <c r="IM166" s="38">
        <v>0</v>
      </c>
      <c r="IN166" s="38">
        <v>0</v>
      </c>
      <c r="IO166" s="38">
        <v>0</v>
      </c>
      <c r="IP166" s="38">
        <v>0</v>
      </c>
      <c r="IQ166" s="38">
        <v>0</v>
      </c>
      <c r="IR166" s="38">
        <v>0</v>
      </c>
      <c r="IS166" s="38">
        <v>0</v>
      </c>
      <c r="IT166" s="38">
        <v>0</v>
      </c>
      <c r="IU166" s="38">
        <v>0</v>
      </c>
      <c r="IV166" s="38">
        <v>0</v>
      </c>
      <c r="IW166" s="38">
        <v>0</v>
      </c>
      <c r="IX166" s="38">
        <v>0</v>
      </c>
      <c r="IY166" s="38">
        <v>0</v>
      </c>
      <c r="IZ166" s="38">
        <v>0</v>
      </c>
      <c r="JA166" s="38">
        <v>0</v>
      </c>
    </row>
    <row r="167" spans="1:261" x14ac:dyDescent="0.2">
      <c r="A167" s="38">
        <v>57850</v>
      </c>
      <c r="B167" s="38">
        <v>27549</v>
      </c>
      <c r="C167" s="38">
        <v>35</v>
      </c>
      <c r="D167" s="38">
        <v>2020</v>
      </c>
      <c r="E167" s="38">
        <v>5393</v>
      </c>
      <c r="F167" s="38">
        <v>0</v>
      </c>
      <c r="G167" s="38">
        <v>1220.0999999999999</v>
      </c>
      <c r="H167" s="38">
        <v>1132.0830000000001</v>
      </c>
      <c r="I167" s="38">
        <v>1132.0830000000001</v>
      </c>
      <c r="J167" s="38">
        <v>1220.0999999999999</v>
      </c>
      <c r="K167" s="38">
        <v>0</v>
      </c>
      <c r="L167" s="38">
        <v>6544</v>
      </c>
      <c r="M167" s="38">
        <v>0</v>
      </c>
      <c r="N167" s="38">
        <v>0</v>
      </c>
      <c r="P167" s="38">
        <v>586.66700000000003</v>
      </c>
      <c r="Q167" s="38">
        <v>0</v>
      </c>
      <c r="R167" s="38">
        <v>152068</v>
      </c>
      <c r="S167" s="38">
        <v>259.20699999999999</v>
      </c>
      <c r="U167" s="38">
        <v>98570</v>
      </c>
      <c r="V167" s="38">
        <v>237.9</v>
      </c>
      <c r="W167" s="38">
        <v>155682</v>
      </c>
      <c r="X167" s="38">
        <v>155682</v>
      </c>
      <c r="Z167" s="38">
        <v>0</v>
      </c>
      <c r="AA167" s="38">
        <v>1</v>
      </c>
      <c r="AB167" s="38">
        <v>1</v>
      </c>
      <c r="AC167" s="38">
        <v>0</v>
      </c>
      <c r="AD167" s="38" t="s">
        <v>303</v>
      </c>
      <c r="AE167" s="38">
        <v>0</v>
      </c>
      <c r="AH167" s="38">
        <v>0</v>
      </c>
      <c r="AI167" s="38">
        <v>0</v>
      </c>
      <c r="AJ167" s="38">
        <v>5105</v>
      </c>
      <c r="AK167" s="38">
        <v>1</v>
      </c>
      <c r="AL167" s="38" t="s">
        <v>376</v>
      </c>
      <c r="AM167" s="38">
        <v>0</v>
      </c>
      <c r="AN167" s="38">
        <v>0</v>
      </c>
      <c r="AO167" s="38">
        <v>0</v>
      </c>
      <c r="AP167" s="38">
        <v>0</v>
      </c>
      <c r="AQ167" s="38">
        <v>0</v>
      </c>
      <c r="AR167" s="38">
        <v>0</v>
      </c>
      <c r="AS167" s="38">
        <v>0</v>
      </c>
      <c r="AT167" s="38">
        <v>0</v>
      </c>
      <c r="AU167" s="38">
        <v>0</v>
      </c>
      <c r="AV167" s="38">
        <v>-25148</v>
      </c>
      <c r="AW167" s="38">
        <v>11086928</v>
      </c>
      <c r="AX167" s="38">
        <v>10639361</v>
      </c>
      <c r="AY167" s="38">
        <v>7893870</v>
      </c>
      <c r="AZ167" s="38">
        <v>360811</v>
      </c>
      <c r="BA167" s="38">
        <v>0</v>
      </c>
      <c r="BB167" s="38">
        <v>47906</v>
      </c>
      <c r="BC167" s="38">
        <v>47906</v>
      </c>
      <c r="BD167" s="38">
        <v>61.005000000000003</v>
      </c>
      <c r="BE167" s="38">
        <v>0</v>
      </c>
      <c r="BF167" s="38">
        <v>8892456</v>
      </c>
      <c r="BG167" s="38">
        <v>0</v>
      </c>
      <c r="BH167" s="38">
        <v>205.2</v>
      </c>
      <c r="BI167" s="38">
        <v>56430</v>
      </c>
      <c r="BJ167" s="38">
        <v>12</v>
      </c>
      <c r="BK167" s="38">
        <v>0</v>
      </c>
      <c r="BL167" s="38">
        <v>0</v>
      </c>
      <c r="BM167" s="38">
        <v>0</v>
      </c>
      <c r="BN167" s="38">
        <v>0</v>
      </c>
      <c r="BO167" s="38">
        <v>0</v>
      </c>
      <c r="BP167" s="38">
        <v>0</v>
      </c>
      <c r="BQ167" s="38">
        <v>5393</v>
      </c>
      <c r="BR167" s="38">
        <v>1</v>
      </c>
      <c r="BS167" s="38">
        <v>0</v>
      </c>
      <c r="BT167" s="38">
        <v>0</v>
      </c>
      <c r="BU167" s="38">
        <v>0</v>
      </c>
      <c r="BV167" s="38">
        <v>0</v>
      </c>
      <c r="BW167" s="38">
        <v>0</v>
      </c>
      <c r="BX167" s="38">
        <v>0</v>
      </c>
      <c r="BY167" s="38">
        <v>0</v>
      </c>
      <c r="BZ167" s="38">
        <v>0</v>
      </c>
      <c r="CA167" s="38">
        <v>398.45400000000001</v>
      </c>
      <c r="CB167" s="38">
        <v>152313</v>
      </c>
      <c r="CC167" s="38">
        <v>0</v>
      </c>
      <c r="CD167" s="38">
        <v>0</v>
      </c>
      <c r="CE167" s="38">
        <v>0</v>
      </c>
      <c r="CF167" s="38">
        <v>0</v>
      </c>
      <c r="CG167" s="38">
        <v>0</v>
      </c>
      <c r="CH167" s="38">
        <v>238824</v>
      </c>
      <c r="CI167" s="38">
        <v>0</v>
      </c>
      <c r="CJ167" s="38">
        <v>4</v>
      </c>
      <c r="CK167" s="38">
        <v>0</v>
      </c>
      <c r="CL167" s="38">
        <v>0</v>
      </c>
      <c r="CN167" s="38">
        <v>0</v>
      </c>
      <c r="CO167" s="38">
        <v>1</v>
      </c>
      <c r="CP167" s="38">
        <v>0</v>
      </c>
      <c r="CQ167" s="38">
        <v>0</v>
      </c>
      <c r="CR167" s="38">
        <v>586.25199999999995</v>
      </c>
      <c r="CS167" s="38">
        <v>0</v>
      </c>
      <c r="CT167" s="38">
        <v>0</v>
      </c>
      <c r="CU167" s="38">
        <v>0</v>
      </c>
      <c r="CV167" s="38">
        <v>0</v>
      </c>
      <c r="CW167" s="38">
        <v>0</v>
      </c>
      <c r="CX167" s="38">
        <v>0</v>
      </c>
      <c r="CY167" s="38">
        <v>0</v>
      </c>
      <c r="CZ167" s="38">
        <v>0</v>
      </c>
      <c r="DA167" s="38">
        <v>1</v>
      </c>
      <c r="DB167" s="38">
        <v>7408351</v>
      </c>
      <c r="DC167" s="38">
        <v>0</v>
      </c>
      <c r="DD167" s="38">
        <v>0</v>
      </c>
      <c r="DE167" s="38">
        <v>588306</v>
      </c>
      <c r="DF167" s="38">
        <v>588306</v>
      </c>
      <c r="DG167" s="38">
        <v>449.5</v>
      </c>
      <c r="DH167" s="38">
        <v>0</v>
      </c>
      <c r="DI167" s="38">
        <v>0</v>
      </c>
      <c r="DK167" s="38">
        <v>5393</v>
      </c>
      <c r="DL167" s="38">
        <v>0</v>
      </c>
      <c r="DM167" s="38">
        <v>162651</v>
      </c>
      <c r="DN167" s="38">
        <v>0</v>
      </c>
      <c r="DO167" s="38">
        <v>0</v>
      </c>
      <c r="DP167" s="38">
        <v>0</v>
      </c>
      <c r="DQ167" s="38">
        <v>0</v>
      </c>
      <c r="DR167" s="38">
        <v>0</v>
      </c>
      <c r="DS167" s="38">
        <v>0</v>
      </c>
      <c r="DT167" s="38">
        <v>0</v>
      </c>
      <c r="DU167" s="38">
        <v>0</v>
      </c>
      <c r="DV167" s="38">
        <v>0</v>
      </c>
      <c r="DW167" s="38">
        <v>0</v>
      </c>
      <c r="DX167" s="38">
        <v>0</v>
      </c>
      <c r="DY167" s="38">
        <v>0</v>
      </c>
      <c r="DZ167" s="38">
        <v>0</v>
      </c>
      <c r="EA167" s="38">
        <v>0</v>
      </c>
      <c r="EB167" s="38">
        <v>0</v>
      </c>
      <c r="EC167" s="38">
        <v>20.7</v>
      </c>
      <c r="ED167" s="38">
        <v>149007</v>
      </c>
      <c r="EE167" s="38">
        <v>0</v>
      </c>
      <c r="EF167" s="38">
        <v>0</v>
      </c>
      <c r="EG167" s="38">
        <v>0</v>
      </c>
      <c r="EH167" s="38">
        <v>13644</v>
      </c>
      <c r="EI167" s="38">
        <v>0</v>
      </c>
      <c r="EJ167" s="38">
        <v>0</v>
      </c>
      <c r="EK167" s="38">
        <v>0</v>
      </c>
      <c r="EL167" s="38">
        <v>0</v>
      </c>
      <c r="EM167" s="38">
        <v>0</v>
      </c>
      <c r="EN167" s="38">
        <v>0.41699999999999998</v>
      </c>
      <c r="EO167" s="38">
        <v>0</v>
      </c>
      <c r="EP167" s="38">
        <v>0</v>
      </c>
      <c r="EQ167" s="38">
        <v>0.41699999999999998</v>
      </c>
      <c r="ER167" s="38">
        <v>0</v>
      </c>
      <c r="ES167" s="38">
        <v>2.085</v>
      </c>
      <c r="ET167" s="38">
        <v>0</v>
      </c>
      <c r="EU167" s="38">
        <v>360811</v>
      </c>
      <c r="EV167" s="38">
        <v>0</v>
      </c>
      <c r="EW167" s="38">
        <v>0</v>
      </c>
      <c r="EX167" s="38">
        <v>0</v>
      </c>
      <c r="EZ167" s="38">
        <v>8984721</v>
      </c>
      <c r="FA167" s="38">
        <v>0</v>
      </c>
      <c r="FB167" s="38">
        <v>9345532</v>
      </c>
      <c r="FC167" s="38">
        <v>0.97325799999999996</v>
      </c>
      <c r="FD167" s="38">
        <v>0</v>
      </c>
      <c r="FE167" s="38">
        <v>1346922</v>
      </c>
      <c r="FF167" s="38">
        <v>307718</v>
      </c>
      <c r="FG167" s="38">
        <v>6.0937999999999999E-2</v>
      </c>
      <c r="FH167" s="38">
        <v>5.5286000000000002E-2</v>
      </c>
      <c r="FI167" s="38">
        <v>0</v>
      </c>
      <c r="FJ167" s="38">
        <v>0</v>
      </c>
      <c r="FK167" s="38">
        <v>1742.06</v>
      </c>
      <c r="FL167" s="38">
        <v>11238996</v>
      </c>
      <c r="FM167" s="38">
        <v>0</v>
      </c>
      <c r="FN167" s="38">
        <v>0</v>
      </c>
      <c r="FO167" s="38">
        <v>0</v>
      </c>
      <c r="FP167" s="38">
        <v>0</v>
      </c>
      <c r="FQ167" s="38">
        <v>0</v>
      </c>
      <c r="FR167" s="38">
        <v>0</v>
      </c>
      <c r="FS167" s="38">
        <v>0</v>
      </c>
      <c r="FT167" s="38">
        <v>0</v>
      </c>
      <c r="FU167" s="38">
        <v>0</v>
      </c>
      <c r="FV167" s="38">
        <v>0</v>
      </c>
      <c r="FW167" s="38">
        <v>0</v>
      </c>
      <c r="FX167" s="38">
        <v>0</v>
      </c>
      <c r="FY167" s="38">
        <v>0</v>
      </c>
      <c r="FZ167" s="38">
        <v>0</v>
      </c>
      <c r="GA167" s="38">
        <v>0</v>
      </c>
      <c r="GB167" s="38">
        <v>773893</v>
      </c>
      <c r="GC167" s="38">
        <v>773893</v>
      </c>
      <c r="GD167" s="38">
        <v>87.6</v>
      </c>
      <c r="GF167" s="38">
        <v>0</v>
      </c>
      <c r="GG167" s="38">
        <v>0</v>
      </c>
      <c r="GH167" s="38">
        <v>0</v>
      </c>
      <c r="GI167" s="38">
        <v>0</v>
      </c>
      <c r="GJ167" s="38">
        <v>0</v>
      </c>
      <c r="GK167" s="38">
        <v>0</v>
      </c>
      <c r="GL167" s="38">
        <v>0</v>
      </c>
      <c r="GM167" s="38">
        <v>0</v>
      </c>
      <c r="GN167" s="38">
        <v>0</v>
      </c>
      <c r="GO167" s="38">
        <v>0</v>
      </c>
      <c r="GP167" s="38">
        <v>11000172</v>
      </c>
      <c r="GQ167" s="38">
        <v>11000172</v>
      </c>
      <c r="GR167" s="38">
        <v>0</v>
      </c>
      <c r="GS167" s="38">
        <v>0</v>
      </c>
      <c r="GT167" s="38">
        <v>0</v>
      </c>
      <c r="HB167" s="38">
        <v>261892303</v>
      </c>
      <c r="HC167" s="38">
        <v>5.0736000000000003E-2</v>
      </c>
      <c r="HD167" s="38">
        <v>238824</v>
      </c>
      <c r="HE167" s="38">
        <v>0</v>
      </c>
      <c r="HF167" s="38">
        <v>0</v>
      </c>
      <c r="HG167" s="38">
        <v>0</v>
      </c>
      <c r="HH167" s="38">
        <v>0</v>
      </c>
      <c r="HI167" s="38">
        <v>0</v>
      </c>
      <c r="HJ167" s="38">
        <v>0</v>
      </c>
      <c r="HK167" s="38">
        <v>0</v>
      </c>
      <c r="HL167" s="38">
        <v>0</v>
      </c>
      <c r="HM167" s="38">
        <v>0</v>
      </c>
      <c r="HN167" s="38">
        <v>0</v>
      </c>
      <c r="HO167" s="38">
        <v>0</v>
      </c>
      <c r="HP167" s="38">
        <v>0</v>
      </c>
      <c r="HQ167" s="38">
        <v>0</v>
      </c>
      <c r="HR167" s="38">
        <v>0</v>
      </c>
      <c r="HS167" s="38">
        <v>0</v>
      </c>
      <c r="HT167" s="38">
        <v>0</v>
      </c>
      <c r="HU167" s="38">
        <v>0</v>
      </c>
      <c r="HV167" s="38">
        <v>0</v>
      </c>
      <c r="HW167" s="38">
        <v>0</v>
      </c>
      <c r="HX167" s="38">
        <v>0</v>
      </c>
      <c r="HY167" s="38">
        <v>0</v>
      </c>
      <c r="HZ167" s="38">
        <v>0</v>
      </c>
      <c r="IA167" s="38">
        <v>0</v>
      </c>
      <c r="IB167" s="38">
        <v>0</v>
      </c>
      <c r="IC167" s="38">
        <v>0</v>
      </c>
      <c r="ID167" s="38">
        <v>0</v>
      </c>
      <c r="IE167" s="38">
        <v>0</v>
      </c>
      <c r="IF167" s="38">
        <v>0</v>
      </c>
      <c r="IG167" s="38">
        <v>0</v>
      </c>
      <c r="IH167" s="38">
        <v>0</v>
      </c>
      <c r="II167" s="38">
        <v>0</v>
      </c>
      <c r="IJ167" s="38">
        <v>0</v>
      </c>
      <c r="IK167" s="38">
        <v>0</v>
      </c>
      <c r="IL167" s="38">
        <v>0</v>
      </c>
      <c r="IM167" s="38">
        <v>0</v>
      </c>
      <c r="IN167" s="38">
        <v>0</v>
      </c>
      <c r="IO167" s="38">
        <v>0</v>
      </c>
      <c r="IP167" s="38">
        <v>0</v>
      </c>
      <c r="IQ167" s="38">
        <v>0</v>
      </c>
      <c r="IR167" s="38">
        <v>0</v>
      </c>
      <c r="IS167" s="38">
        <v>0</v>
      </c>
      <c r="IT167" s="38">
        <v>0</v>
      </c>
      <c r="IU167" s="38">
        <v>0</v>
      </c>
      <c r="IV167" s="38">
        <v>0</v>
      </c>
      <c r="IW167" s="38">
        <v>0</v>
      </c>
      <c r="IX167" s="38">
        <v>0</v>
      </c>
      <c r="IY167" s="38">
        <v>0</v>
      </c>
      <c r="IZ167" s="38">
        <v>0</v>
      </c>
      <c r="JA167" s="38">
        <v>0</v>
      </c>
    </row>
    <row r="168" spans="1:261" x14ac:dyDescent="0.2">
      <c r="A168" s="38">
        <v>57851</v>
      </c>
      <c r="B168" s="38">
        <v>27549</v>
      </c>
      <c r="C168" s="38">
        <v>35</v>
      </c>
      <c r="D168" s="38">
        <v>2020</v>
      </c>
      <c r="E168" s="38">
        <v>5393</v>
      </c>
      <c r="F168" s="38">
        <v>0</v>
      </c>
      <c r="G168" s="38">
        <v>49.817999999999998</v>
      </c>
      <c r="H168" s="38">
        <v>45.042999999999999</v>
      </c>
      <c r="I168" s="38">
        <v>45.042999999999999</v>
      </c>
      <c r="J168" s="38">
        <v>49.817999999999998</v>
      </c>
      <c r="K168" s="38">
        <v>0</v>
      </c>
      <c r="L168" s="38">
        <v>6544</v>
      </c>
      <c r="M168" s="38">
        <v>0</v>
      </c>
      <c r="N168" s="38">
        <v>0</v>
      </c>
      <c r="P168" s="38">
        <v>14.37</v>
      </c>
      <c r="Q168" s="38">
        <v>0</v>
      </c>
      <c r="R168" s="38">
        <v>3725</v>
      </c>
      <c r="S168" s="38">
        <v>259.20699999999999</v>
      </c>
      <c r="U168" s="38">
        <v>2415</v>
      </c>
      <c r="V168" s="38">
        <v>5.05</v>
      </c>
      <c r="W168" s="38">
        <v>3305</v>
      </c>
      <c r="X168" s="38">
        <v>3305</v>
      </c>
      <c r="Z168" s="38">
        <v>0</v>
      </c>
      <c r="AA168" s="38">
        <v>1</v>
      </c>
      <c r="AB168" s="38">
        <v>1</v>
      </c>
      <c r="AC168" s="38">
        <v>0</v>
      </c>
      <c r="AD168" s="38" t="s">
        <v>303</v>
      </c>
      <c r="AE168" s="38">
        <v>0</v>
      </c>
      <c r="AH168" s="38">
        <v>0</v>
      </c>
      <c r="AI168" s="38">
        <v>0</v>
      </c>
      <c r="AJ168" s="38">
        <v>5105</v>
      </c>
      <c r="AK168" s="38">
        <v>1</v>
      </c>
      <c r="AL168" s="38" t="s">
        <v>406</v>
      </c>
      <c r="AM168" s="38">
        <v>0</v>
      </c>
      <c r="AN168" s="38">
        <v>0</v>
      </c>
      <c r="AO168" s="38">
        <v>0</v>
      </c>
      <c r="AP168" s="38">
        <v>0</v>
      </c>
      <c r="AQ168" s="38">
        <v>0</v>
      </c>
      <c r="AR168" s="38">
        <v>0</v>
      </c>
      <c r="AS168" s="38">
        <v>0</v>
      </c>
      <c r="AT168" s="38">
        <v>0</v>
      </c>
      <c r="AU168" s="38">
        <v>0</v>
      </c>
      <c r="AV168" s="38">
        <v>0</v>
      </c>
      <c r="AW168" s="38">
        <v>499895</v>
      </c>
      <c r="AX168" s="38">
        <v>499895</v>
      </c>
      <c r="AY168" s="38">
        <v>370808</v>
      </c>
      <c r="AZ168" s="38">
        <v>3725</v>
      </c>
      <c r="BA168" s="38">
        <v>0</v>
      </c>
      <c r="BB168" s="38">
        <v>0</v>
      </c>
      <c r="BC168" s="38">
        <v>0</v>
      </c>
      <c r="BD168" s="38">
        <v>0</v>
      </c>
      <c r="BE168" s="38">
        <v>0</v>
      </c>
      <c r="BF168" s="38">
        <v>414997</v>
      </c>
      <c r="BG168" s="38">
        <v>0</v>
      </c>
      <c r="BH168" s="38">
        <v>0</v>
      </c>
      <c r="BI168" s="38">
        <v>0</v>
      </c>
      <c r="BJ168" s="38">
        <v>12</v>
      </c>
      <c r="BK168" s="38">
        <v>0</v>
      </c>
      <c r="BL168" s="38">
        <v>0</v>
      </c>
      <c r="BM168" s="38">
        <v>0</v>
      </c>
      <c r="BN168" s="38">
        <v>0</v>
      </c>
      <c r="BO168" s="38">
        <v>0</v>
      </c>
      <c r="BP168" s="38">
        <v>0</v>
      </c>
      <c r="BQ168" s="38">
        <v>5393</v>
      </c>
      <c r="BR168" s="38">
        <v>1</v>
      </c>
      <c r="BS168" s="38">
        <v>0</v>
      </c>
      <c r="BT168" s="38">
        <v>0</v>
      </c>
      <c r="BU168" s="38">
        <v>0</v>
      </c>
      <c r="BV168" s="38">
        <v>0</v>
      </c>
      <c r="BW168" s="38">
        <v>0</v>
      </c>
      <c r="BX168" s="38">
        <v>0</v>
      </c>
      <c r="BY168" s="38">
        <v>0</v>
      </c>
      <c r="BZ168" s="38">
        <v>0</v>
      </c>
      <c r="CA168" s="38">
        <v>0</v>
      </c>
      <c r="CB168" s="38">
        <v>0</v>
      </c>
      <c r="CC168" s="38">
        <v>0</v>
      </c>
      <c r="CD168" s="38">
        <v>0</v>
      </c>
      <c r="CE168" s="38">
        <v>0</v>
      </c>
      <c r="CF168" s="38">
        <v>0</v>
      </c>
      <c r="CG168" s="38">
        <v>0</v>
      </c>
      <c r="CH168" s="38">
        <v>0</v>
      </c>
      <c r="CI168" s="38">
        <v>0</v>
      </c>
      <c r="CJ168" s="38">
        <v>4</v>
      </c>
      <c r="CK168" s="38">
        <v>0</v>
      </c>
      <c r="CL168" s="38">
        <v>0</v>
      </c>
      <c r="CN168" s="38">
        <v>0</v>
      </c>
      <c r="CO168" s="38">
        <v>1</v>
      </c>
      <c r="CP168" s="38">
        <v>0</v>
      </c>
      <c r="CQ168" s="38">
        <v>0</v>
      </c>
      <c r="CR168" s="38">
        <v>15.506</v>
      </c>
      <c r="CS168" s="38">
        <v>0</v>
      </c>
      <c r="CT168" s="38">
        <v>0</v>
      </c>
      <c r="CU168" s="38">
        <v>0</v>
      </c>
      <c r="CV168" s="38">
        <v>0</v>
      </c>
      <c r="CW168" s="38">
        <v>0</v>
      </c>
      <c r="CX168" s="38">
        <v>0</v>
      </c>
      <c r="CY168" s="38">
        <v>0</v>
      </c>
      <c r="CZ168" s="38">
        <v>0</v>
      </c>
      <c r="DA168" s="38">
        <v>1</v>
      </c>
      <c r="DB168" s="38">
        <v>294761</v>
      </c>
      <c r="DC168" s="38">
        <v>0</v>
      </c>
      <c r="DD168" s="38">
        <v>0</v>
      </c>
      <c r="DE168" s="38">
        <v>23340</v>
      </c>
      <c r="DF168" s="38">
        <v>23340</v>
      </c>
      <c r="DG168" s="38">
        <v>17.832999999999998</v>
      </c>
      <c r="DH168" s="38">
        <v>0</v>
      </c>
      <c r="DI168" s="38">
        <v>0</v>
      </c>
      <c r="DK168" s="38">
        <v>5393</v>
      </c>
      <c r="DL168" s="38">
        <v>0</v>
      </c>
      <c r="DM168" s="38">
        <v>104994</v>
      </c>
      <c r="DN168" s="38">
        <v>0</v>
      </c>
      <c r="DO168" s="38">
        <v>0</v>
      </c>
      <c r="DP168" s="38">
        <v>0</v>
      </c>
      <c r="DQ168" s="38">
        <v>0</v>
      </c>
      <c r="DR168" s="38">
        <v>0</v>
      </c>
      <c r="DS168" s="38">
        <v>0</v>
      </c>
      <c r="DT168" s="38">
        <v>0</v>
      </c>
      <c r="DU168" s="38">
        <v>0</v>
      </c>
      <c r="DV168" s="38">
        <v>0</v>
      </c>
      <c r="DW168" s="38">
        <v>0</v>
      </c>
      <c r="DX168" s="38">
        <v>0</v>
      </c>
      <c r="DY168" s="38">
        <v>0</v>
      </c>
      <c r="DZ168" s="38">
        <v>0</v>
      </c>
      <c r="EA168" s="38">
        <v>0</v>
      </c>
      <c r="EB168" s="38">
        <v>0</v>
      </c>
      <c r="EC168" s="38">
        <v>1.1319999999999999</v>
      </c>
      <c r="ED168" s="38">
        <v>8149</v>
      </c>
      <c r="EE168" s="38">
        <v>0</v>
      </c>
      <c r="EF168" s="38">
        <v>0</v>
      </c>
      <c r="EG168" s="38">
        <v>0</v>
      </c>
      <c r="EH168" s="38">
        <v>96845</v>
      </c>
      <c r="EI168" s="38">
        <v>0</v>
      </c>
      <c r="EJ168" s="38">
        <v>0</v>
      </c>
      <c r="EK168" s="38">
        <v>4.5380000000000003</v>
      </c>
      <c r="EL168" s="38">
        <v>0</v>
      </c>
      <c r="EM168" s="38">
        <v>0</v>
      </c>
      <c r="EN168" s="38">
        <v>0.23699999999999999</v>
      </c>
      <c r="EO168" s="38">
        <v>0</v>
      </c>
      <c r="EP168" s="38">
        <v>0</v>
      </c>
      <c r="EQ168" s="38">
        <v>4.7750000000000004</v>
      </c>
      <c r="ER168" s="38">
        <v>0</v>
      </c>
      <c r="ES168" s="38">
        <v>14.798999999999999</v>
      </c>
      <c r="ET168" s="38">
        <v>0</v>
      </c>
      <c r="EU168" s="38">
        <v>3725</v>
      </c>
      <c r="EV168" s="38">
        <v>0</v>
      </c>
      <c r="EW168" s="38">
        <v>0</v>
      </c>
      <c r="EX168" s="38">
        <v>0</v>
      </c>
      <c r="EZ168" s="38">
        <v>422675</v>
      </c>
      <c r="FA168" s="38">
        <v>0</v>
      </c>
      <c r="FB168" s="38">
        <v>426400</v>
      </c>
      <c r="FC168" s="38">
        <v>0.97325799999999996</v>
      </c>
      <c r="FD168" s="38">
        <v>0</v>
      </c>
      <c r="FE168" s="38">
        <v>62859</v>
      </c>
      <c r="FF168" s="38">
        <v>14361</v>
      </c>
      <c r="FG168" s="38">
        <v>6.0937999999999999E-2</v>
      </c>
      <c r="FH168" s="38">
        <v>5.5286000000000002E-2</v>
      </c>
      <c r="FI168" s="38">
        <v>0</v>
      </c>
      <c r="FJ168" s="38">
        <v>0</v>
      </c>
      <c r="FK168" s="38">
        <v>81.299000000000007</v>
      </c>
      <c r="FL168" s="38">
        <v>503620</v>
      </c>
      <c r="FM168" s="38">
        <v>0</v>
      </c>
      <c r="FN168" s="38">
        <v>0</v>
      </c>
      <c r="FO168" s="38">
        <v>0</v>
      </c>
      <c r="FP168" s="38">
        <v>0</v>
      </c>
      <c r="FQ168" s="38">
        <v>0</v>
      </c>
      <c r="FR168" s="38">
        <v>0</v>
      </c>
      <c r="FS168" s="38">
        <v>0</v>
      </c>
      <c r="FT168" s="38">
        <v>0</v>
      </c>
      <c r="FU168" s="38">
        <v>0</v>
      </c>
      <c r="FV168" s="38">
        <v>0</v>
      </c>
      <c r="FW168" s="38">
        <v>0</v>
      </c>
      <c r="FX168" s="38">
        <v>0</v>
      </c>
      <c r="FY168" s="38">
        <v>0</v>
      </c>
      <c r="FZ168" s="38">
        <v>0</v>
      </c>
      <c r="GA168" s="38">
        <v>0</v>
      </c>
      <c r="GB168" s="38">
        <v>0</v>
      </c>
      <c r="GC168" s="38">
        <v>0</v>
      </c>
      <c r="GD168" s="38">
        <v>0</v>
      </c>
      <c r="GF168" s="38">
        <v>0</v>
      </c>
      <c r="GG168" s="38">
        <v>0</v>
      </c>
      <c r="GH168" s="38">
        <v>0</v>
      </c>
      <c r="GI168" s="38">
        <v>0</v>
      </c>
      <c r="GJ168" s="38">
        <v>0</v>
      </c>
      <c r="GK168" s="38">
        <v>0</v>
      </c>
      <c r="GL168" s="38">
        <v>0</v>
      </c>
      <c r="GM168" s="38">
        <v>0</v>
      </c>
      <c r="GN168" s="38">
        <v>0</v>
      </c>
      <c r="GO168" s="38">
        <v>0</v>
      </c>
      <c r="GP168" s="38">
        <v>503620</v>
      </c>
      <c r="GQ168" s="38">
        <v>503620</v>
      </c>
      <c r="GR168" s="38">
        <v>0</v>
      </c>
      <c r="GS168" s="38">
        <v>0</v>
      </c>
      <c r="GT168" s="38">
        <v>0</v>
      </c>
      <c r="HB168" s="38">
        <v>0</v>
      </c>
      <c r="HC168" s="38">
        <v>0</v>
      </c>
      <c r="HD168" s="38">
        <v>0</v>
      </c>
      <c r="HE168" s="38">
        <v>0</v>
      </c>
      <c r="HF168" s="38">
        <v>0</v>
      </c>
      <c r="HG168" s="38">
        <v>0</v>
      </c>
      <c r="HH168" s="38">
        <v>0</v>
      </c>
      <c r="HI168" s="38">
        <v>0</v>
      </c>
      <c r="HJ168" s="38">
        <v>0</v>
      </c>
      <c r="HK168" s="38">
        <v>0</v>
      </c>
      <c r="HL168" s="38">
        <v>0</v>
      </c>
      <c r="HM168" s="38">
        <v>0</v>
      </c>
      <c r="HN168" s="38">
        <v>0</v>
      </c>
      <c r="HO168" s="38">
        <v>0</v>
      </c>
      <c r="HP168" s="38">
        <v>0</v>
      </c>
      <c r="HQ168" s="38">
        <v>0</v>
      </c>
      <c r="HR168" s="38">
        <v>0</v>
      </c>
      <c r="HS168" s="38">
        <v>0</v>
      </c>
      <c r="HT168" s="38">
        <v>0</v>
      </c>
      <c r="HU168" s="38">
        <v>0</v>
      </c>
      <c r="HV168" s="38">
        <v>0</v>
      </c>
      <c r="HW168" s="38">
        <v>0</v>
      </c>
      <c r="HX168" s="38">
        <v>0</v>
      </c>
      <c r="HY168" s="38">
        <v>0</v>
      </c>
      <c r="HZ168" s="38">
        <v>0</v>
      </c>
      <c r="IA168" s="38">
        <v>0</v>
      </c>
      <c r="IB168" s="38">
        <v>0</v>
      </c>
      <c r="IC168" s="38">
        <v>0</v>
      </c>
      <c r="ID168" s="38">
        <v>0</v>
      </c>
      <c r="IE168" s="38">
        <v>0</v>
      </c>
      <c r="IF168" s="38">
        <v>0</v>
      </c>
      <c r="IG168" s="38">
        <v>0</v>
      </c>
      <c r="IH168" s="38">
        <v>0</v>
      </c>
      <c r="II168" s="38">
        <v>0</v>
      </c>
      <c r="IJ168" s="38">
        <v>0</v>
      </c>
      <c r="IK168" s="38">
        <v>0</v>
      </c>
      <c r="IL168" s="38">
        <v>0</v>
      </c>
      <c r="IM168" s="38">
        <v>0</v>
      </c>
      <c r="IN168" s="38">
        <v>0</v>
      </c>
      <c r="IO168" s="38">
        <v>0</v>
      </c>
      <c r="IP168" s="38">
        <v>0</v>
      </c>
      <c r="IQ168" s="38">
        <v>0</v>
      </c>
      <c r="IR168" s="38">
        <v>0</v>
      </c>
      <c r="IS168" s="38">
        <v>0</v>
      </c>
      <c r="IT168" s="38">
        <v>0</v>
      </c>
      <c r="IU168" s="38">
        <v>0</v>
      </c>
      <c r="IV168" s="38">
        <v>0</v>
      </c>
      <c r="IW168" s="38">
        <v>0</v>
      </c>
      <c r="IX168" s="38">
        <v>0</v>
      </c>
      <c r="IY168" s="38">
        <v>0</v>
      </c>
      <c r="IZ168" s="38">
        <v>0</v>
      </c>
      <c r="JA168" s="38">
        <v>0</v>
      </c>
    </row>
    <row r="169" spans="1:261" x14ac:dyDescent="0.2">
      <c r="A169" s="38">
        <v>101853</v>
      </c>
      <c r="B169" s="38">
        <v>27549</v>
      </c>
      <c r="C169" s="38">
        <v>35</v>
      </c>
      <c r="D169" s="38">
        <v>2020</v>
      </c>
      <c r="E169" s="38">
        <v>5393</v>
      </c>
      <c r="F169" s="38">
        <v>0</v>
      </c>
      <c r="G169" s="38">
        <v>1243.52</v>
      </c>
      <c r="H169" s="38">
        <v>1218.665</v>
      </c>
      <c r="I169" s="38">
        <v>1218.665</v>
      </c>
      <c r="J169" s="38">
        <v>1243.52</v>
      </c>
      <c r="K169" s="38">
        <v>0</v>
      </c>
      <c r="L169" s="38">
        <v>6544</v>
      </c>
      <c r="M169" s="38">
        <v>0</v>
      </c>
      <c r="N169" s="38">
        <v>0</v>
      </c>
      <c r="P169" s="38">
        <v>1270.575</v>
      </c>
      <c r="Q169" s="38">
        <v>0</v>
      </c>
      <c r="R169" s="38">
        <v>329342</v>
      </c>
      <c r="S169" s="38">
        <v>259.20699999999999</v>
      </c>
      <c r="U169" s="38">
        <v>213479</v>
      </c>
      <c r="V169" s="38">
        <v>568.55999999999995</v>
      </c>
      <c r="W169" s="38">
        <v>372066</v>
      </c>
      <c r="X169" s="38">
        <v>372066</v>
      </c>
      <c r="Z169" s="38">
        <v>0</v>
      </c>
      <c r="AA169" s="38">
        <v>1</v>
      </c>
      <c r="AB169" s="38">
        <v>1</v>
      </c>
      <c r="AC169" s="38">
        <v>0</v>
      </c>
      <c r="AD169" s="38" t="s">
        <v>303</v>
      </c>
      <c r="AE169" s="38">
        <v>0</v>
      </c>
      <c r="AH169" s="38">
        <v>0</v>
      </c>
      <c r="AI169" s="38">
        <v>0</v>
      </c>
      <c r="AJ169" s="38">
        <v>5105</v>
      </c>
      <c r="AK169" s="38">
        <v>1</v>
      </c>
      <c r="AL169" s="38" t="s">
        <v>98</v>
      </c>
      <c r="AM169" s="38">
        <v>0</v>
      </c>
      <c r="AN169" s="38">
        <v>0</v>
      </c>
      <c r="AO169" s="38">
        <v>0</v>
      </c>
      <c r="AP169" s="38">
        <v>0</v>
      </c>
      <c r="AQ169" s="38">
        <v>0</v>
      </c>
      <c r="AR169" s="38">
        <v>0</v>
      </c>
      <c r="AS169" s="38">
        <v>0</v>
      </c>
      <c r="AT169" s="38">
        <v>0</v>
      </c>
      <c r="AU169" s="38">
        <v>0</v>
      </c>
      <c r="AV169" s="38">
        <v>0</v>
      </c>
      <c r="AW169" s="38">
        <v>13557859</v>
      </c>
      <c r="AX169" s="38">
        <v>13314451</v>
      </c>
      <c r="AY169" s="38">
        <v>9784910</v>
      </c>
      <c r="AZ169" s="38">
        <v>329342</v>
      </c>
      <c r="BA169" s="38">
        <v>0</v>
      </c>
      <c r="BB169" s="38">
        <v>0</v>
      </c>
      <c r="BC169" s="38">
        <v>0</v>
      </c>
      <c r="BD169" s="38">
        <v>0</v>
      </c>
      <c r="BE169" s="38">
        <v>0</v>
      </c>
      <c r="BF169" s="38">
        <v>11242889</v>
      </c>
      <c r="BG169" s="38">
        <v>0</v>
      </c>
      <c r="BH169" s="38">
        <v>0</v>
      </c>
      <c r="BI169" s="38">
        <v>0</v>
      </c>
      <c r="BJ169" s="38">
        <v>12</v>
      </c>
      <c r="BK169" s="38">
        <v>0</v>
      </c>
      <c r="BL169" s="38">
        <v>0</v>
      </c>
      <c r="BM169" s="38">
        <v>0</v>
      </c>
      <c r="BN169" s="38">
        <v>0</v>
      </c>
      <c r="BO169" s="38">
        <v>0</v>
      </c>
      <c r="BP169" s="38">
        <v>0</v>
      </c>
      <c r="BQ169" s="38">
        <v>5393</v>
      </c>
      <c r="BR169" s="38">
        <v>1</v>
      </c>
      <c r="BS169" s="38">
        <v>0</v>
      </c>
      <c r="BT169" s="38">
        <v>0</v>
      </c>
      <c r="BU169" s="38">
        <v>0</v>
      </c>
      <c r="BV169" s="38">
        <v>0</v>
      </c>
      <c r="BW169" s="38">
        <v>0</v>
      </c>
      <c r="BX169" s="38">
        <v>0</v>
      </c>
      <c r="BY169" s="38">
        <v>0</v>
      </c>
      <c r="BZ169" s="38">
        <v>0</v>
      </c>
      <c r="CA169" s="38">
        <v>0</v>
      </c>
      <c r="CB169" s="38">
        <v>0</v>
      </c>
      <c r="CC169" s="38">
        <v>0</v>
      </c>
      <c r="CD169" s="38">
        <v>0</v>
      </c>
      <c r="CE169" s="38">
        <v>0</v>
      </c>
      <c r="CF169" s="38">
        <v>0</v>
      </c>
      <c r="CG169" s="38">
        <v>0</v>
      </c>
      <c r="CH169" s="38">
        <v>243408</v>
      </c>
      <c r="CI169" s="38">
        <v>0</v>
      </c>
      <c r="CJ169" s="38">
        <v>4</v>
      </c>
      <c r="CK169" s="38">
        <v>0</v>
      </c>
      <c r="CL169" s="38">
        <v>0</v>
      </c>
      <c r="CN169" s="38">
        <v>0</v>
      </c>
      <c r="CO169" s="38">
        <v>1</v>
      </c>
      <c r="CP169" s="38">
        <v>0</v>
      </c>
      <c r="CQ169" s="38">
        <v>0</v>
      </c>
      <c r="CR169" s="38">
        <v>1271.059</v>
      </c>
      <c r="CS169" s="38">
        <v>0</v>
      </c>
      <c r="CT169" s="38">
        <v>0</v>
      </c>
      <c r="CU169" s="38">
        <v>0</v>
      </c>
      <c r="CV169" s="38">
        <v>0</v>
      </c>
      <c r="CW169" s="38">
        <v>0</v>
      </c>
      <c r="CX169" s="38">
        <v>0</v>
      </c>
      <c r="CY169" s="38">
        <v>0</v>
      </c>
      <c r="CZ169" s="38">
        <v>0</v>
      </c>
      <c r="DA169" s="38">
        <v>1</v>
      </c>
      <c r="DB169" s="38">
        <v>7974944</v>
      </c>
      <c r="DC169" s="38">
        <v>0</v>
      </c>
      <c r="DD169" s="38">
        <v>0</v>
      </c>
      <c r="DE169" s="38">
        <v>2592733</v>
      </c>
      <c r="DF169" s="38">
        <v>2592733</v>
      </c>
      <c r="DG169" s="38">
        <v>1981</v>
      </c>
      <c r="DH169" s="38">
        <v>0</v>
      </c>
      <c r="DI169" s="38">
        <v>0</v>
      </c>
      <c r="DK169" s="38">
        <v>5393</v>
      </c>
      <c r="DL169" s="38">
        <v>0</v>
      </c>
      <c r="DM169" s="38">
        <v>612060</v>
      </c>
      <c r="DN169" s="38">
        <v>0</v>
      </c>
      <c r="DO169" s="38">
        <v>0</v>
      </c>
      <c r="DP169" s="38">
        <v>0</v>
      </c>
      <c r="DQ169" s="38">
        <v>0</v>
      </c>
      <c r="DR169" s="38">
        <v>0</v>
      </c>
      <c r="DS169" s="38">
        <v>0</v>
      </c>
      <c r="DT169" s="38">
        <v>0</v>
      </c>
      <c r="DU169" s="38">
        <v>0</v>
      </c>
      <c r="DV169" s="38">
        <v>0</v>
      </c>
      <c r="DW169" s="38">
        <v>0</v>
      </c>
      <c r="DX169" s="38">
        <v>0</v>
      </c>
      <c r="DY169" s="38">
        <v>0</v>
      </c>
      <c r="DZ169" s="38">
        <v>0</v>
      </c>
      <c r="EA169" s="38">
        <v>0</v>
      </c>
      <c r="EB169" s="38">
        <v>0</v>
      </c>
      <c r="EC169" s="38">
        <v>9.8699999999999992</v>
      </c>
      <c r="ED169" s="38">
        <v>71048</v>
      </c>
      <c r="EE169" s="38">
        <v>0</v>
      </c>
      <c r="EF169" s="38">
        <v>0</v>
      </c>
      <c r="EG169" s="38">
        <v>0</v>
      </c>
      <c r="EH169" s="38">
        <v>541012</v>
      </c>
      <c r="EI169" s="38">
        <v>0</v>
      </c>
      <c r="EJ169" s="38">
        <v>0</v>
      </c>
      <c r="EK169" s="38">
        <v>19.959</v>
      </c>
      <c r="EL169" s="38">
        <v>0</v>
      </c>
      <c r="EM169" s="38">
        <v>0.84199999999999997</v>
      </c>
      <c r="EN169" s="38">
        <v>4.0540000000000003</v>
      </c>
      <c r="EO169" s="38">
        <v>0</v>
      </c>
      <c r="EP169" s="38">
        <v>0</v>
      </c>
      <c r="EQ169" s="38">
        <v>24.855</v>
      </c>
      <c r="ER169" s="38">
        <v>0</v>
      </c>
      <c r="ES169" s="38">
        <v>82.673000000000002</v>
      </c>
      <c r="ET169" s="38">
        <v>0</v>
      </c>
      <c r="EU169" s="38">
        <v>329342</v>
      </c>
      <c r="EV169" s="38">
        <v>0</v>
      </c>
      <c r="EW169" s="38">
        <v>0</v>
      </c>
      <c r="EX169" s="38">
        <v>0</v>
      </c>
      <c r="EZ169" s="38">
        <v>11222461</v>
      </c>
      <c r="FA169" s="38">
        <v>0</v>
      </c>
      <c r="FB169" s="38">
        <v>11551803</v>
      </c>
      <c r="FC169" s="38">
        <v>0.97325799999999996</v>
      </c>
      <c r="FD169" s="38">
        <v>0</v>
      </c>
      <c r="FE169" s="38">
        <v>1702937</v>
      </c>
      <c r="FF169" s="38">
        <v>389053</v>
      </c>
      <c r="FG169" s="38">
        <v>6.0937999999999999E-2</v>
      </c>
      <c r="FH169" s="38">
        <v>5.5286000000000002E-2</v>
      </c>
      <c r="FI169" s="38">
        <v>0</v>
      </c>
      <c r="FJ169" s="38">
        <v>0</v>
      </c>
      <c r="FK169" s="38">
        <v>2202.5169999999998</v>
      </c>
      <c r="FL169" s="38">
        <v>13887201</v>
      </c>
      <c r="FM169" s="38">
        <v>0</v>
      </c>
      <c r="FN169" s="38">
        <v>0</v>
      </c>
      <c r="FO169" s="38">
        <v>0</v>
      </c>
      <c r="FP169" s="38">
        <v>0</v>
      </c>
      <c r="FQ169" s="38">
        <v>0</v>
      </c>
      <c r="FR169" s="38">
        <v>0</v>
      </c>
      <c r="FS169" s="38">
        <v>0</v>
      </c>
      <c r="FT169" s="38">
        <v>0</v>
      </c>
      <c r="FU169" s="38">
        <v>0</v>
      </c>
      <c r="FV169" s="38">
        <v>0</v>
      </c>
      <c r="FW169" s="38">
        <v>0</v>
      </c>
      <c r="FX169" s="38">
        <v>0</v>
      </c>
      <c r="FY169" s="38">
        <v>0</v>
      </c>
      <c r="FZ169" s="38">
        <v>0</v>
      </c>
      <c r="GA169" s="38">
        <v>0</v>
      </c>
      <c r="GB169" s="38">
        <v>0</v>
      </c>
      <c r="GC169" s="38">
        <v>0</v>
      </c>
      <c r="GD169" s="38">
        <v>0</v>
      </c>
      <c r="GF169" s="38">
        <v>0</v>
      </c>
      <c r="GG169" s="38">
        <v>0</v>
      </c>
      <c r="GH169" s="38">
        <v>0</v>
      </c>
      <c r="GI169" s="38">
        <v>0</v>
      </c>
      <c r="GJ169" s="38">
        <v>0</v>
      </c>
      <c r="GK169" s="38">
        <v>5068</v>
      </c>
      <c r="GL169" s="38">
        <v>32243</v>
      </c>
      <c r="GM169" s="38">
        <v>0</v>
      </c>
      <c r="GN169" s="38">
        <v>0</v>
      </c>
      <c r="GO169" s="38">
        <v>0</v>
      </c>
      <c r="GP169" s="38">
        <v>13643793</v>
      </c>
      <c r="GQ169" s="38">
        <v>13643793</v>
      </c>
      <c r="GR169" s="38">
        <v>0</v>
      </c>
      <c r="GS169" s="38">
        <v>0</v>
      </c>
      <c r="GT169" s="38">
        <v>0</v>
      </c>
      <c r="HB169" s="38">
        <v>261892303</v>
      </c>
      <c r="HC169" s="38">
        <v>5.0736000000000003E-2</v>
      </c>
      <c r="HD169" s="38">
        <v>243408</v>
      </c>
      <c r="HE169" s="38">
        <v>0</v>
      </c>
      <c r="HF169" s="38">
        <v>0</v>
      </c>
      <c r="HG169" s="38">
        <v>0</v>
      </c>
      <c r="HH169" s="38">
        <v>0</v>
      </c>
      <c r="HI169" s="38">
        <v>0</v>
      </c>
      <c r="HJ169" s="38">
        <v>0</v>
      </c>
      <c r="HK169" s="38">
        <v>0</v>
      </c>
      <c r="HL169" s="38">
        <v>0</v>
      </c>
      <c r="HM169" s="38">
        <v>0</v>
      </c>
      <c r="HN169" s="38">
        <v>0</v>
      </c>
      <c r="HO169" s="38">
        <v>0</v>
      </c>
      <c r="HP169" s="38">
        <v>0</v>
      </c>
      <c r="HQ169" s="38">
        <v>0</v>
      </c>
      <c r="HR169" s="38">
        <v>0</v>
      </c>
      <c r="HS169" s="38">
        <v>0</v>
      </c>
      <c r="HT169" s="38">
        <v>0</v>
      </c>
      <c r="HU169" s="38">
        <v>0</v>
      </c>
      <c r="HV169" s="38">
        <v>0</v>
      </c>
      <c r="HW169" s="38">
        <v>0</v>
      </c>
      <c r="HX169" s="38">
        <v>0</v>
      </c>
      <c r="HY169" s="38">
        <v>0</v>
      </c>
      <c r="HZ169" s="38">
        <v>0</v>
      </c>
      <c r="IA169" s="38">
        <v>0</v>
      </c>
      <c r="IB169" s="38">
        <v>0</v>
      </c>
      <c r="IC169" s="38">
        <v>0</v>
      </c>
      <c r="ID169" s="38">
        <v>0</v>
      </c>
      <c r="IE169" s="38">
        <v>0</v>
      </c>
      <c r="IF169" s="38">
        <v>0</v>
      </c>
      <c r="IG169" s="38">
        <v>0</v>
      </c>
      <c r="IH169" s="38">
        <v>613</v>
      </c>
      <c r="II169" s="38">
        <v>0</v>
      </c>
      <c r="IJ169" s="38">
        <v>0</v>
      </c>
      <c r="IK169" s="38">
        <v>0</v>
      </c>
      <c r="IL169" s="38">
        <v>0</v>
      </c>
      <c r="IM169" s="38">
        <v>0</v>
      </c>
      <c r="IN169" s="38">
        <v>0</v>
      </c>
      <c r="IO169" s="38">
        <v>0</v>
      </c>
      <c r="IP169" s="38">
        <v>0</v>
      </c>
      <c r="IQ169" s="38">
        <v>0</v>
      </c>
      <c r="IR169" s="38">
        <v>0</v>
      </c>
      <c r="IS169" s="38">
        <v>0</v>
      </c>
      <c r="IT169" s="38">
        <v>0</v>
      </c>
      <c r="IU169" s="38">
        <v>0</v>
      </c>
      <c r="IV169" s="38">
        <v>0</v>
      </c>
      <c r="IW169" s="38">
        <v>0</v>
      </c>
      <c r="IX169" s="38">
        <v>0</v>
      </c>
      <c r="IY169" s="38">
        <v>0</v>
      </c>
      <c r="IZ169" s="38">
        <v>0</v>
      </c>
      <c r="JA169" s="38">
        <v>0</v>
      </c>
    </row>
    <row r="170" spans="1:261" x14ac:dyDescent="0.2">
      <c r="A170" s="38">
        <v>101855</v>
      </c>
      <c r="B170" s="38">
        <v>27549</v>
      </c>
      <c r="C170" s="38">
        <v>35</v>
      </c>
      <c r="D170" s="38">
        <v>2020</v>
      </c>
      <c r="E170" s="38">
        <v>5393</v>
      </c>
      <c r="F170" s="38">
        <v>0</v>
      </c>
      <c r="G170" s="38">
        <v>235.45699999999999</v>
      </c>
      <c r="H170" s="38">
        <v>233.417</v>
      </c>
      <c r="I170" s="38">
        <v>233.417</v>
      </c>
      <c r="J170" s="38">
        <v>235.45699999999999</v>
      </c>
      <c r="K170" s="38">
        <v>0</v>
      </c>
      <c r="L170" s="38">
        <v>6544</v>
      </c>
      <c r="M170" s="38">
        <v>0</v>
      </c>
      <c r="N170" s="38">
        <v>0</v>
      </c>
      <c r="P170" s="38">
        <v>248.20699999999999</v>
      </c>
      <c r="Q170" s="38">
        <v>0</v>
      </c>
      <c r="R170" s="38">
        <v>64337</v>
      </c>
      <c r="S170" s="38">
        <v>259.20699999999999</v>
      </c>
      <c r="U170" s="38">
        <v>41704</v>
      </c>
      <c r="V170" s="38">
        <v>1.972</v>
      </c>
      <c r="W170" s="38">
        <v>1290</v>
      </c>
      <c r="X170" s="38">
        <v>1290</v>
      </c>
      <c r="Z170" s="38">
        <v>0</v>
      </c>
      <c r="AA170" s="38">
        <v>1</v>
      </c>
      <c r="AB170" s="38">
        <v>1</v>
      </c>
      <c r="AC170" s="38">
        <v>0</v>
      </c>
      <c r="AD170" s="38" t="s">
        <v>303</v>
      </c>
      <c r="AE170" s="38">
        <v>0</v>
      </c>
      <c r="AH170" s="38">
        <v>0</v>
      </c>
      <c r="AI170" s="38">
        <v>0</v>
      </c>
      <c r="AJ170" s="38">
        <v>5105</v>
      </c>
      <c r="AK170" s="38">
        <v>1</v>
      </c>
      <c r="AL170" s="38" t="s">
        <v>2</v>
      </c>
      <c r="AM170" s="38">
        <v>0</v>
      </c>
      <c r="AN170" s="38">
        <v>0</v>
      </c>
      <c r="AO170" s="38">
        <v>0</v>
      </c>
      <c r="AP170" s="38">
        <v>0</v>
      </c>
      <c r="AQ170" s="38">
        <v>0</v>
      </c>
      <c r="AR170" s="38">
        <v>0</v>
      </c>
      <c r="AS170" s="38">
        <v>0</v>
      </c>
      <c r="AT170" s="38">
        <v>0</v>
      </c>
      <c r="AU170" s="38">
        <v>0</v>
      </c>
      <c r="AV170" s="38">
        <v>0</v>
      </c>
      <c r="AW170" s="38">
        <v>2254745</v>
      </c>
      <c r="AX170" s="38">
        <v>2208656</v>
      </c>
      <c r="AY170" s="38">
        <v>1611178</v>
      </c>
      <c r="AZ170" s="38">
        <v>64337</v>
      </c>
      <c r="BA170" s="38">
        <v>0</v>
      </c>
      <c r="BB170" s="38">
        <v>0</v>
      </c>
      <c r="BC170" s="38">
        <v>0</v>
      </c>
      <c r="BD170" s="38">
        <v>0</v>
      </c>
      <c r="BE170" s="38">
        <v>0</v>
      </c>
      <c r="BF170" s="38">
        <v>1866342</v>
      </c>
      <c r="BG170" s="38">
        <v>0</v>
      </c>
      <c r="BH170" s="38">
        <v>0</v>
      </c>
      <c r="BI170" s="38">
        <v>0</v>
      </c>
      <c r="BJ170" s="38">
        <v>12</v>
      </c>
      <c r="BK170" s="38">
        <v>0</v>
      </c>
      <c r="BL170" s="38">
        <v>0</v>
      </c>
      <c r="BM170" s="38">
        <v>0</v>
      </c>
      <c r="BN170" s="38">
        <v>0</v>
      </c>
      <c r="BO170" s="38">
        <v>0</v>
      </c>
      <c r="BP170" s="38">
        <v>0</v>
      </c>
      <c r="BQ170" s="38">
        <v>5393</v>
      </c>
      <c r="BR170" s="38">
        <v>1</v>
      </c>
      <c r="BS170" s="38">
        <v>0</v>
      </c>
      <c r="BT170" s="38">
        <v>0</v>
      </c>
      <c r="BU170" s="38">
        <v>0</v>
      </c>
      <c r="BV170" s="38">
        <v>0</v>
      </c>
      <c r="BW170" s="38">
        <v>0</v>
      </c>
      <c r="BX170" s="38">
        <v>0</v>
      </c>
      <c r="BY170" s="38">
        <v>0</v>
      </c>
      <c r="BZ170" s="38">
        <v>0</v>
      </c>
      <c r="CA170" s="38">
        <v>0</v>
      </c>
      <c r="CB170" s="38">
        <v>0</v>
      </c>
      <c r="CC170" s="38">
        <v>0</v>
      </c>
      <c r="CD170" s="38">
        <v>0</v>
      </c>
      <c r="CE170" s="38">
        <v>0</v>
      </c>
      <c r="CF170" s="38">
        <v>0</v>
      </c>
      <c r="CG170" s="38">
        <v>0</v>
      </c>
      <c r="CH170" s="38">
        <v>46089</v>
      </c>
      <c r="CI170" s="38">
        <v>0</v>
      </c>
      <c r="CJ170" s="38">
        <v>4</v>
      </c>
      <c r="CK170" s="38">
        <v>0</v>
      </c>
      <c r="CL170" s="38">
        <v>0</v>
      </c>
      <c r="CN170" s="38">
        <v>0</v>
      </c>
      <c r="CO170" s="38">
        <v>1</v>
      </c>
      <c r="CP170" s="38">
        <v>0</v>
      </c>
      <c r="CQ170" s="38">
        <v>0</v>
      </c>
      <c r="CR170" s="38">
        <v>242.96700000000001</v>
      </c>
      <c r="CS170" s="38">
        <v>0</v>
      </c>
      <c r="CT170" s="38">
        <v>0</v>
      </c>
      <c r="CU170" s="38">
        <v>0</v>
      </c>
      <c r="CV170" s="38">
        <v>0</v>
      </c>
      <c r="CW170" s="38">
        <v>0</v>
      </c>
      <c r="CX170" s="38">
        <v>0</v>
      </c>
      <c r="CY170" s="38">
        <v>0</v>
      </c>
      <c r="CZ170" s="38">
        <v>0</v>
      </c>
      <c r="DA170" s="38">
        <v>1</v>
      </c>
      <c r="DB170" s="38">
        <v>1527481</v>
      </c>
      <c r="DC170" s="38">
        <v>0</v>
      </c>
      <c r="DD170" s="38">
        <v>0</v>
      </c>
      <c r="DE170" s="38">
        <v>337016</v>
      </c>
      <c r="DF170" s="38">
        <v>337016</v>
      </c>
      <c r="DG170" s="38">
        <v>257.5</v>
      </c>
      <c r="DH170" s="38">
        <v>0</v>
      </c>
      <c r="DI170" s="38">
        <v>0</v>
      </c>
      <c r="DK170" s="38">
        <v>5393</v>
      </c>
      <c r="DL170" s="38">
        <v>0</v>
      </c>
      <c r="DM170" s="38">
        <v>51835</v>
      </c>
      <c r="DN170" s="38">
        <v>0</v>
      </c>
      <c r="DO170" s="38">
        <v>0</v>
      </c>
      <c r="DP170" s="38">
        <v>0</v>
      </c>
      <c r="DQ170" s="38">
        <v>0</v>
      </c>
      <c r="DR170" s="38">
        <v>0</v>
      </c>
      <c r="DS170" s="38">
        <v>0</v>
      </c>
      <c r="DT170" s="38">
        <v>0</v>
      </c>
      <c r="DU170" s="38">
        <v>0</v>
      </c>
      <c r="DV170" s="38">
        <v>0</v>
      </c>
      <c r="DW170" s="38">
        <v>0</v>
      </c>
      <c r="DX170" s="38">
        <v>0</v>
      </c>
      <c r="DY170" s="38">
        <v>0</v>
      </c>
      <c r="DZ170" s="38">
        <v>0</v>
      </c>
      <c r="EA170" s="38">
        <v>0</v>
      </c>
      <c r="EB170" s="38">
        <v>0</v>
      </c>
      <c r="EC170" s="38">
        <v>0.75900000000000001</v>
      </c>
      <c r="ED170" s="38">
        <v>5464</v>
      </c>
      <c r="EE170" s="38">
        <v>0</v>
      </c>
      <c r="EF170" s="38">
        <v>0</v>
      </c>
      <c r="EG170" s="38">
        <v>0</v>
      </c>
      <c r="EH170" s="38">
        <v>46371</v>
      </c>
      <c r="EI170" s="38">
        <v>0</v>
      </c>
      <c r="EJ170" s="38">
        <v>0</v>
      </c>
      <c r="EK170" s="38">
        <v>1.5569999999999999</v>
      </c>
      <c r="EL170" s="38">
        <v>0</v>
      </c>
      <c r="EM170" s="38">
        <v>0</v>
      </c>
      <c r="EN170" s="38">
        <v>0.48299999999999998</v>
      </c>
      <c r="EO170" s="38">
        <v>0</v>
      </c>
      <c r="EP170" s="38">
        <v>0</v>
      </c>
      <c r="EQ170" s="38">
        <v>2.04</v>
      </c>
      <c r="ER170" s="38">
        <v>0</v>
      </c>
      <c r="ES170" s="38">
        <v>7.0860000000000003</v>
      </c>
      <c r="ET170" s="38">
        <v>0</v>
      </c>
      <c r="EU170" s="38">
        <v>64337</v>
      </c>
      <c r="EV170" s="38">
        <v>0</v>
      </c>
      <c r="EW170" s="38">
        <v>0</v>
      </c>
      <c r="EX170" s="38">
        <v>0</v>
      </c>
      <c r="EZ170" s="38">
        <v>1861381</v>
      </c>
      <c r="FA170" s="38">
        <v>0</v>
      </c>
      <c r="FB170" s="38">
        <v>1925718</v>
      </c>
      <c r="FC170" s="38">
        <v>0.97325799999999996</v>
      </c>
      <c r="FD170" s="38">
        <v>0</v>
      </c>
      <c r="FE170" s="38">
        <v>282691</v>
      </c>
      <c r="FF170" s="38">
        <v>64584</v>
      </c>
      <c r="FG170" s="38">
        <v>6.0937999999999999E-2</v>
      </c>
      <c r="FH170" s="38">
        <v>5.5286000000000002E-2</v>
      </c>
      <c r="FI170" s="38">
        <v>0</v>
      </c>
      <c r="FJ170" s="38">
        <v>0</v>
      </c>
      <c r="FK170" s="38">
        <v>365.62200000000001</v>
      </c>
      <c r="FL170" s="38">
        <v>2319082</v>
      </c>
      <c r="FM170" s="38">
        <v>0</v>
      </c>
      <c r="FN170" s="38">
        <v>0</v>
      </c>
      <c r="FO170" s="38">
        <v>8096</v>
      </c>
      <c r="FP170" s="38">
        <v>0</v>
      </c>
      <c r="FQ170" s="38">
        <v>8096</v>
      </c>
      <c r="FR170" s="38">
        <v>8096</v>
      </c>
      <c r="FS170" s="38">
        <v>0</v>
      </c>
      <c r="FT170" s="38">
        <v>0</v>
      </c>
      <c r="FU170" s="38">
        <v>0</v>
      </c>
      <c r="FV170" s="38">
        <v>0</v>
      </c>
      <c r="FW170" s="38">
        <v>0</v>
      </c>
      <c r="FX170" s="38">
        <v>0</v>
      </c>
      <c r="FY170" s="38">
        <v>0</v>
      </c>
      <c r="FZ170" s="38">
        <v>0</v>
      </c>
      <c r="GA170" s="38">
        <v>0</v>
      </c>
      <c r="GB170" s="38">
        <v>0</v>
      </c>
      <c r="GC170" s="38">
        <v>0</v>
      </c>
      <c r="GD170" s="38">
        <v>0</v>
      </c>
      <c r="GF170" s="38">
        <v>0</v>
      </c>
      <c r="GG170" s="38">
        <v>0</v>
      </c>
      <c r="GH170" s="38">
        <v>0</v>
      </c>
      <c r="GI170" s="38">
        <v>0</v>
      </c>
      <c r="GJ170" s="38">
        <v>0</v>
      </c>
      <c r="GK170" s="38">
        <v>5111</v>
      </c>
      <c r="GL170" s="38">
        <v>5112</v>
      </c>
      <c r="GM170" s="38">
        <v>0</v>
      </c>
      <c r="GN170" s="38">
        <v>11565</v>
      </c>
      <c r="GO170" s="38">
        <v>0</v>
      </c>
      <c r="GP170" s="38">
        <v>2272993</v>
      </c>
      <c r="GQ170" s="38">
        <v>2272993</v>
      </c>
      <c r="GR170" s="38">
        <v>0</v>
      </c>
      <c r="GS170" s="38">
        <v>0</v>
      </c>
      <c r="GT170" s="38">
        <v>0</v>
      </c>
      <c r="HB170" s="38">
        <v>261892303</v>
      </c>
      <c r="HC170" s="38">
        <v>5.0736000000000003E-2</v>
      </c>
      <c r="HD170" s="38">
        <v>46089</v>
      </c>
      <c r="HE170" s="38">
        <v>0</v>
      </c>
      <c r="HF170" s="38">
        <v>0</v>
      </c>
      <c r="HG170" s="38">
        <v>0</v>
      </c>
      <c r="HH170" s="38">
        <v>0</v>
      </c>
      <c r="HI170" s="38">
        <v>0</v>
      </c>
      <c r="HJ170" s="38">
        <v>0</v>
      </c>
      <c r="HK170" s="38">
        <v>0</v>
      </c>
      <c r="HL170" s="38">
        <v>0</v>
      </c>
      <c r="HM170" s="38">
        <v>0</v>
      </c>
      <c r="HN170" s="38">
        <v>0</v>
      </c>
      <c r="HO170" s="38">
        <v>0</v>
      </c>
      <c r="HP170" s="38">
        <v>0</v>
      </c>
      <c r="HQ170" s="38">
        <v>0</v>
      </c>
      <c r="HR170" s="38">
        <v>0</v>
      </c>
      <c r="HS170" s="38">
        <v>0</v>
      </c>
      <c r="HT170" s="38">
        <v>0</v>
      </c>
      <c r="HU170" s="38">
        <v>0</v>
      </c>
      <c r="HV170" s="38">
        <v>0</v>
      </c>
      <c r="HW170" s="38">
        <v>0</v>
      </c>
      <c r="HX170" s="38">
        <v>0</v>
      </c>
      <c r="HY170" s="38">
        <v>0</v>
      </c>
      <c r="HZ170" s="38">
        <v>0</v>
      </c>
      <c r="IA170" s="38">
        <v>0</v>
      </c>
      <c r="IB170" s="38">
        <v>0</v>
      </c>
      <c r="IC170" s="38">
        <v>0</v>
      </c>
      <c r="ID170" s="38">
        <v>0</v>
      </c>
      <c r="IE170" s="38">
        <v>0</v>
      </c>
      <c r="IF170" s="38">
        <v>0</v>
      </c>
      <c r="IG170" s="38">
        <v>0</v>
      </c>
      <c r="IH170" s="38">
        <v>135</v>
      </c>
      <c r="II170" s="38">
        <v>0</v>
      </c>
      <c r="IJ170" s="38">
        <v>0</v>
      </c>
      <c r="IK170" s="38">
        <v>0</v>
      </c>
      <c r="IL170" s="38">
        <v>0</v>
      </c>
      <c r="IM170" s="38">
        <v>0</v>
      </c>
      <c r="IN170" s="38">
        <v>0</v>
      </c>
      <c r="IO170" s="38">
        <v>0</v>
      </c>
      <c r="IP170" s="38">
        <v>0</v>
      </c>
      <c r="IQ170" s="38">
        <v>0</v>
      </c>
      <c r="IR170" s="38">
        <v>0</v>
      </c>
      <c r="IS170" s="38">
        <v>0</v>
      </c>
      <c r="IT170" s="38">
        <v>0</v>
      </c>
      <c r="IU170" s="38">
        <v>0</v>
      </c>
      <c r="IV170" s="38">
        <v>0</v>
      </c>
      <c r="IW170" s="38">
        <v>0</v>
      </c>
      <c r="IX170" s="38">
        <v>0</v>
      </c>
      <c r="IY170" s="38">
        <v>0</v>
      </c>
      <c r="IZ170" s="38">
        <v>0</v>
      </c>
      <c r="JA170" s="38">
        <v>0</v>
      </c>
    </row>
    <row r="171" spans="1:261" x14ac:dyDescent="0.2">
      <c r="A171" s="38">
        <v>101856</v>
      </c>
      <c r="B171" s="38">
        <v>27549</v>
      </c>
      <c r="C171" s="38">
        <v>35</v>
      </c>
      <c r="D171" s="38">
        <v>2020</v>
      </c>
      <c r="E171" s="38">
        <v>5393</v>
      </c>
      <c r="F171" s="38">
        <v>0</v>
      </c>
      <c r="G171" s="38">
        <v>644.45500000000004</v>
      </c>
      <c r="H171" s="38">
        <v>640.64700000000005</v>
      </c>
      <c r="I171" s="38">
        <v>640.64700000000005</v>
      </c>
      <c r="J171" s="38">
        <v>644.45500000000004</v>
      </c>
      <c r="K171" s="38">
        <v>0</v>
      </c>
      <c r="L171" s="38">
        <v>6544</v>
      </c>
      <c r="M171" s="38">
        <v>0</v>
      </c>
      <c r="N171" s="38">
        <v>0</v>
      </c>
      <c r="P171" s="38">
        <v>574.428</v>
      </c>
      <c r="Q171" s="38">
        <v>0</v>
      </c>
      <c r="R171" s="38">
        <v>148896</v>
      </c>
      <c r="S171" s="38">
        <v>259.20699999999999</v>
      </c>
      <c r="U171" s="38">
        <v>96515</v>
      </c>
      <c r="V171" s="38">
        <v>563.745</v>
      </c>
      <c r="W171" s="38">
        <v>368915</v>
      </c>
      <c r="X171" s="38">
        <v>368915</v>
      </c>
      <c r="Z171" s="38">
        <v>0</v>
      </c>
      <c r="AA171" s="38">
        <v>1</v>
      </c>
      <c r="AB171" s="38">
        <v>1</v>
      </c>
      <c r="AC171" s="38">
        <v>0</v>
      </c>
      <c r="AD171" s="38" t="s">
        <v>303</v>
      </c>
      <c r="AE171" s="38">
        <v>0</v>
      </c>
      <c r="AH171" s="38">
        <v>0</v>
      </c>
      <c r="AI171" s="38">
        <v>0</v>
      </c>
      <c r="AJ171" s="38">
        <v>5105</v>
      </c>
      <c r="AK171" s="38">
        <v>1</v>
      </c>
      <c r="AL171" s="38" t="s">
        <v>34</v>
      </c>
      <c r="AM171" s="38">
        <v>0</v>
      </c>
      <c r="AN171" s="38">
        <v>0</v>
      </c>
      <c r="AO171" s="38">
        <v>0</v>
      </c>
      <c r="AP171" s="38">
        <v>0</v>
      </c>
      <c r="AQ171" s="38">
        <v>0</v>
      </c>
      <c r="AR171" s="38">
        <v>0</v>
      </c>
      <c r="AS171" s="38">
        <v>0</v>
      </c>
      <c r="AT171" s="38">
        <v>0</v>
      </c>
      <c r="AU171" s="38">
        <v>0</v>
      </c>
      <c r="AV171" s="38">
        <v>0</v>
      </c>
      <c r="AW171" s="38">
        <v>6480272</v>
      </c>
      <c r="AX171" s="38">
        <v>6354126</v>
      </c>
      <c r="AY171" s="38">
        <v>4759027</v>
      </c>
      <c r="AZ171" s="38">
        <v>148896</v>
      </c>
      <c r="BA171" s="38">
        <v>0</v>
      </c>
      <c r="BB171" s="38">
        <v>0</v>
      </c>
      <c r="BC171" s="38">
        <v>0</v>
      </c>
      <c r="BD171" s="38">
        <v>0</v>
      </c>
      <c r="BE171" s="38">
        <v>0</v>
      </c>
      <c r="BF171" s="38">
        <v>5358683</v>
      </c>
      <c r="BG171" s="38">
        <v>0</v>
      </c>
      <c r="BH171" s="38">
        <v>0</v>
      </c>
      <c r="BI171" s="38">
        <v>0</v>
      </c>
      <c r="BJ171" s="38">
        <v>12</v>
      </c>
      <c r="BK171" s="38">
        <v>0</v>
      </c>
      <c r="BL171" s="38">
        <v>0</v>
      </c>
      <c r="BM171" s="38">
        <v>0</v>
      </c>
      <c r="BN171" s="38">
        <v>0</v>
      </c>
      <c r="BO171" s="38">
        <v>0</v>
      </c>
      <c r="BP171" s="38">
        <v>0</v>
      </c>
      <c r="BQ171" s="38">
        <v>5393</v>
      </c>
      <c r="BR171" s="38">
        <v>1</v>
      </c>
      <c r="BS171" s="38">
        <v>0</v>
      </c>
      <c r="BT171" s="38">
        <v>0</v>
      </c>
      <c r="BU171" s="38">
        <v>0</v>
      </c>
      <c r="BV171" s="38">
        <v>0</v>
      </c>
      <c r="BW171" s="38">
        <v>0</v>
      </c>
      <c r="BX171" s="38">
        <v>0</v>
      </c>
      <c r="BY171" s="38">
        <v>0</v>
      </c>
      <c r="BZ171" s="38">
        <v>0</v>
      </c>
      <c r="CA171" s="38">
        <v>0</v>
      </c>
      <c r="CB171" s="38">
        <v>0</v>
      </c>
      <c r="CC171" s="38">
        <v>0</v>
      </c>
      <c r="CD171" s="38">
        <v>0</v>
      </c>
      <c r="CE171" s="38">
        <v>0</v>
      </c>
      <c r="CF171" s="38">
        <v>0</v>
      </c>
      <c r="CG171" s="38">
        <v>0</v>
      </c>
      <c r="CH171" s="38">
        <v>126146</v>
      </c>
      <c r="CI171" s="38">
        <v>0</v>
      </c>
      <c r="CJ171" s="38">
        <v>4</v>
      </c>
      <c r="CK171" s="38">
        <v>0</v>
      </c>
      <c r="CL171" s="38">
        <v>0</v>
      </c>
      <c r="CN171" s="38">
        <v>0</v>
      </c>
      <c r="CO171" s="38">
        <v>1</v>
      </c>
      <c r="CP171" s="38">
        <v>0</v>
      </c>
      <c r="CQ171" s="38">
        <v>0</v>
      </c>
      <c r="CR171" s="38">
        <v>573.64300000000003</v>
      </c>
      <c r="CS171" s="38">
        <v>0</v>
      </c>
      <c r="CT171" s="38">
        <v>0</v>
      </c>
      <c r="CU171" s="38">
        <v>0</v>
      </c>
      <c r="CV171" s="38">
        <v>0</v>
      </c>
      <c r="CW171" s="38">
        <v>0</v>
      </c>
      <c r="CX171" s="38">
        <v>0</v>
      </c>
      <c r="CY171" s="38">
        <v>0</v>
      </c>
      <c r="CZ171" s="38">
        <v>0</v>
      </c>
      <c r="DA171" s="38">
        <v>1</v>
      </c>
      <c r="DB171" s="38">
        <v>4192394</v>
      </c>
      <c r="DC171" s="38">
        <v>0</v>
      </c>
      <c r="DD171" s="38">
        <v>0</v>
      </c>
      <c r="DE171" s="38">
        <v>856832</v>
      </c>
      <c r="DF171" s="38">
        <v>856832</v>
      </c>
      <c r="DG171" s="38">
        <v>654.66999999999996</v>
      </c>
      <c r="DH171" s="38">
        <v>0</v>
      </c>
      <c r="DI171" s="38">
        <v>0</v>
      </c>
      <c r="DK171" s="38">
        <v>5393</v>
      </c>
      <c r="DL171" s="38">
        <v>0</v>
      </c>
      <c r="DM171" s="38">
        <v>87779</v>
      </c>
      <c r="DN171" s="38">
        <v>0</v>
      </c>
      <c r="DO171" s="38">
        <v>0</v>
      </c>
      <c r="DP171" s="38">
        <v>0</v>
      </c>
      <c r="DQ171" s="38">
        <v>0</v>
      </c>
      <c r="DR171" s="38">
        <v>0</v>
      </c>
      <c r="DS171" s="38">
        <v>0</v>
      </c>
      <c r="DT171" s="38">
        <v>0</v>
      </c>
      <c r="DU171" s="38">
        <v>0</v>
      </c>
      <c r="DV171" s="38">
        <v>0</v>
      </c>
      <c r="DW171" s="38">
        <v>0</v>
      </c>
      <c r="DX171" s="38">
        <v>0</v>
      </c>
      <c r="DY171" s="38">
        <v>0</v>
      </c>
      <c r="DZ171" s="38">
        <v>0</v>
      </c>
      <c r="EA171" s="38">
        <v>0</v>
      </c>
      <c r="EB171" s="38">
        <v>0</v>
      </c>
      <c r="EC171" s="38">
        <v>0.66700000000000004</v>
      </c>
      <c r="ED171" s="38">
        <v>4801</v>
      </c>
      <c r="EE171" s="38">
        <v>0</v>
      </c>
      <c r="EF171" s="38">
        <v>0</v>
      </c>
      <c r="EG171" s="38">
        <v>0</v>
      </c>
      <c r="EH171" s="38">
        <v>82978</v>
      </c>
      <c r="EI171" s="38">
        <v>0</v>
      </c>
      <c r="EJ171" s="38">
        <v>0</v>
      </c>
      <c r="EK171" s="38">
        <v>3.18</v>
      </c>
      <c r="EL171" s="38">
        <v>0</v>
      </c>
      <c r="EM171" s="38">
        <v>0</v>
      </c>
      <c r="EN171" s="38">
        <v>0.628</v>
      </c>
      <c r="EO171" s="38">
        <v>0</v>
      </c>
      <c r="EP171" s="38">
        <v>0</v>
      </c>
      <c r="EQ171" s="38">
        <v>3.8079999999999998</v>
      </c>
      <c r="ER171" s="38">
        <v>0</v>
      </c>
      <c r="ES171" s="38">
        <v>12.68</v>
      </c>
      <c r="ET171" s="38">
        <v>0</v>
      </c>
      <c r="EU171" s="38">
        <v>148896</v>
      </c>
      <c r="EV171" s="38">
        <v>0</v>
      </c>
      <c r="EW171" s="38">
        <v>0</v>
      </c>
      <c r="EX171" s="38">
        <v>0</v>
      </c>
      <c r="EZ171" s="38">
        <v>5357024</v>
      </c>
      <c r="FA171" s="38">
        <v>0</v>
      </c>
      <c r="FB171" s="38">
        <v>5505920</v>
      </c>
      <c r="FC171" s="38">
        <v>0.97325799999999996</v>
      </c>
      <c r="FD171" s="38">
        <v>0</v>
      </c>
      <c r="FE171" s="38">
        <v>811668</v>
      </c>
      <c r="FF171" s="38">
        <v>185434</v>
      </c>
      <c r="FG171" s="38">
        <v>6.0937999999999999E-2</v>
      </c>
      <c r="FH171" s="38">
        <v>5.5286000000000002E-2</v>
      </c>
      <c r="FI171" s="38">
        <v>0</v>
      </c>
      <c r="FJ171" s="38">
        <v>0</v>
      </c>
      <c r="FK171" s="38">
        <v>1049.7819999999999</v>
      </c>
      <c r="FL171" s="38">
        <v>6629168</v>
      </c>
      <c r="FM171" s="38">
        <v>0</v>
      </c>
      <c r="FN171" s="38">
        <v>0</v>
      </c>
      <c r="FO171" s="38">
        <v>0</v>
      </c>
      <c r="FP171" s="38">
        <v>0</v>
      </c>
      <c r="FQ171" s="38">
        <v>0</v>
      </c>
      <c r="FR171" s="38">
        <v>0</v>
      </c>
      <c r="FS171" s="38">
        <v>0</v>
      </c>
      <c r="FT171" s="38">
        <v>0</v>
      </c>
      <c r="FU171" s="38">
        <v>0</v>
      </c>
      <c r="FV171" s="38">
        <v>0</v>
      </c>
      <c r="FW171" s="38">
        <v>0</v>
      </c>
      <c r="FX171" s="38">
        <v>0</v>
      </c>
      <c r="FY171" s="38">
        <v>0</v>
      </c>
      <c r="FZ171" s="38">
        <v>0</v>
      </c>
      <c r="GA171" s="38">
        <v>0</v>
      </c>
      <c r="GB171" s="38">
        <v>0</v>
      </c>
      <c r="GC171" s="38">
        <v>0</v>
      </c>
      <c r="GD171" s="38">
        <v>0</v>
      </c>
      <c r="GF171" s="38">
        <v>0</v>
      </c>
      <c r="GG171" s="38">
        <v>0</v>
      </c>
      <c r="GH171" s="38">
        <v>0</v>
      </c>
      <c r="GI171" s="38">
        <v>0</v>
      </c>
      <c r="GJ171" s="38">
        <v>0</v>
      </c>
      <c r="GK171" s="38">
        <v>5043</v>
      </c>
      <c r="GL171" s="38">
        <v>9296</v>
      </c>
      <c r="GM171" s="38">
        <v>0</v>
      </c>
      <c r="GN171" s="38">
        <v>0</v>
      </c>
      <c r="GO171" s="38">
        <v>0</v>
      </c>
      <c r="GP171" s="38">
        <v>6503022</v>
      </c>
      <c r="GQ171" s="38">
        <v>6503022</v>
      </c>
      <c r="GR171" s="38">
        <v>0</v>
      </c>
      <c r="GS171" s="38">
        <v>0</v>
      </c>
      <c r="GT171" s="38">
        <v>0</v>
      </c>
      <c r="HB171" s="38">
        <v>261892303</v>
      </c>
      <c r="HC171" s="38">
        <v>5.0736000000000003E-2</v>
      </c>
      <c r="HD171" s="38">
        <v>126146</v>
      </c>
      <c r="HE171" s="38">
        <v>0</v>
      </c>
      <c r="HF171" s="38">
        <v>0</v>
      </c>
      <c r="HG171" s="38">
        <v>0</v>
      </c>
      <c r="HH171" s="38">
        <v>0</v>
      </c>
      <c r="HI171" s="38">
        <v>0</v>
      </c>
      <c r="HJ171" s="38">
        <v>0</v>
      </c>
      <c r="HK171" s="38">
        <v>0</v>
      </c>
      <c r="HL171" s="38">
        <v>0</v>
      </c>
      <c r="HM171" s="38">
        <v>0</v>
      </c>
      <c r="HN171" s="38">
        <v>0</v>
      </c>
      <c r="HO171" s="38">
        <v>0</v>
      </c>
      <c r="HP171" s="38">
        <v>0</v>
      </c>
      <c r="HQ171" s="38">
        <v>0</v>
      </c>
      <c r="HR171" s="38">
        <v>0</v>
      </c>
      <c r="HS171" s="38">
        <v>0</v>
      </c>
      <c r="HT171" s="38">
        <v>0</v>
      </c>
      <c r="HU171" s="38">
        <v>0</v>
      </c>
      <c r="HV171" s="38">
        <v>0</v>
      </c>
      <c r="HW171" s="38">
        <v>0</v>
      </c>
      <c r="HX171" s="38">
        <v>0</v>
      </c>
      <c r="HY171" s="38">
        <v>0</v>
      </c>
      <c r="HZ171" s="38">
        <v>0</v>
      </c>
      <c r="IA171" s="38">
        <v>0</v>
      </c>
      <c r="IB171" s="38">
        <v>0</v>
      </c>
      <c r="IC171" s="38">
        <v>0</v>
      </c>
      <c r="ID171" s="38">
        <v>0</v>
      </c>
      <c r="IE171" s="38">
        <v>0</v>
      </c>
      <c r="IF171" s="38">
        <v>0</v>
      </c>
      <c r="IG171" s="38">
        <v>0</v>
      </c>
      <c r="IH171" s="38">
        <v>546</v>
      </c>
      <c r="II171" s="38">
        <v>0</v>
      </c>
      <c r="IJ171" s="38">
        <v>0</v>
      </c>
      <c r="IK171" s="38">
        <v>0</v>
      </c>
      <c r="IL171" s="38">
        <v>0</v>
      </c>
      <c r="IM171" s="38">
        <v>0</v>
      </c>
      <c r="IN171" s="38">
        <v>0</v>
      </c>
      <c r="IO171" s="38">
        <v>0</v>
      </c>
      <c r="IP171" s="38">
        <v>0</v>
      </c>
      <c r="IQ171" s="38">
        <v>0</v>
      </c>
      <c r="IR171" s="38">
        <v>0</v>
      </c>
      <c r="IS171" s="38">
        <v>0</v>
      </c>
      <c r="IT171" s="38">
        <v>0</v>
      </c>
      <c r="IU171" s="38">
        <v>0</v>
      </c>
      <c r="IV171" s="38">
        <v>0</v>
      </c>
      <c r="IW171" s="38">
        <v>0</v>
      </c>
      <c r="IX171" s="38">
        <v>0</v>
      </c>
      <c r="IY171" s="38">
        <v>0</v>
      </c>
      <c r="IZ171" s="38">
        <v>0</v>
      </c>
      <c r="JA171" s="38">
        <v>0</v>
      </c>
    </row>
    <row r="172" spans="1:261" x14ac:dyDescent="0.2">
      <c r="A172" s="38">
        <v>101858</v>
      </c>
      <c r="B172" s="38">
        <v>27549</v>
      </c>
      <c r="C172" s="38">
        <v>35</v>
      </c>
      <c r="D172" s="38">
        <v>2020</v>
      </c>
      <c r="E172" s="38">
        <v>5393</v>
      </c>
      <c r="F172" s="38">
        <v>0</v>
      </c>
      <c r="G172" s="38">
        <v>5314.0529999999999</v>
      </c>
      <c r="H172" s="38">
        <v>5078.4939999999997</v>
      </c>
      <c r="I172" s="38">
        <v>5078.4939999999997</v>
      </c>
      <c r="J172" s="38">
        <v>5314.0529999999999</v>
      </c>
      <c r="K172" s="38">
        <v>0</v>
      </c>
      <c r="L172" s="38">
        <v>6544</v>
      </c>
      <c r="M172" s="38">
        <v>0</v>
      </c>
      <c r="N172" s="38">
        <v>0</v>
      </c>
      <c r="P172" s="38">
        <v>4791.7179999999998</v>
      </c>
      <c r="Q172" s="38">
        <v>0</v>
      </c>
      <c r="R172" s="38">
        <v>1242047</v>
      </c>
      <c r="S172" s="38">
        <v>259.20699999999999</v>
      </c>
      <c r="U172" s="38">
        <v>805100</v>
      </c>
      <c r="V172" s="38">
        <v>1356.0229999999999</v>
      </c>
      <c r="W172" s="38">
        <v>887381</v>
      </c>
      <c r="X172" s="38">
        <v>887381</v>
      </c>
      <c r="Z172" s="38">
        <v>0</v>
      </c>
      <c r="AA172" s="38">
        <v>1</v>
      </c>
      <c r="AB172" s="38">
        <v>1</v>
      </c>
      <c r="AC172" s="38">
        <v>0</v>
      </c>
      <c r="AD172" s="38" t="s">
        <v>303</v>
      </c>
      <c r="AE172" s="38">
        <v>0</v>
      </c>
      <c r="AH172" s="38">
        <v>0</v>
      </c>
      <c r="AI172" s="38">
        <v>0</v>
      </c>
      <c r="AJ172" s="38">
        <v>5105</v>
      </c>
      <c r="AK172" s="38">
        <v>1</v>
      </c>
      <c r="AL172" s="38" t="s">
        <v>61</v>
      </c>
      <c r="AM172" s="38">
        <v>0</v>
      </c>
      <c r="AN172" s="38">
        <v>0</v>
      </c>
      <c r="AO172" s="38">
        <v>0</v>
      </c>
      <c r="AP172" s="38">
        <v>0</v>
      </c>
      <c r="AQ172" s="38">
        <v>0</v>
      </c>
      <c r="AR172" s="38">
        <v>0</v>
      </c>
      <c r="AS172" s="38">
        <v>0</v>
      </c>
      <c r="AT172" s="38">
        <v>0</v>
      </c>
      <c r="AU172" s="38">
        <v>0</v>
      </c>
      <c r="AV172" s="38">
        <v>0</v>
      </c>
      <c r="AW172" s="38">
        <v>51132491</v>
      </c>
      <c r="AX172" s="38">
        <v>49624413</v>
      </c>
      <c r="AY172" s="38">
        <v>35672278</v>
      </c>
      <c r="AZ172" s="38">
        <v>1664695</v>
      </c>
      <c r="BA172" s="38">
        <v>90.5</v>
      </c>
      <c r="BB172" s="38">
        <v>208651</v>
      </c>
      <c r="BC172" s="38">
        <v>208651</v>
      </c>
      <c r="BD172" s="38">
        <v>265.70299999999997</v>
      </c>
      <c r="BE172" s="38">
        <v>0</v>
      </c>
      <c r="BF172" s="38">
        <v>41915470</v>
      </c>
      <c r="BG172" s="38">
        <v>0</v>
      </c>
      <c r="BH172" s="38">
        <v>916.38</v>
      </c>
      <c r="BI172" s="38">
        <v>252005</v>
      </c>
      <c r="BJ172" s="38">
        <v>12</v>
      </c>
      <c r="BK172" s="38">
        <v>0</v>
      </c>
      <c r="BL172" s="38">
        <v>0</v>
      </c>
      <c r="BM172" s="38">
        <v>0</v>
      </c>
      <c r="BN172" s="38">
        <v>0</v>
      </c>
      <c r="BO172" s="38">
        <v>0</v>
      </c>
      <c r="BP172" s="38">
        <v>0</v>
      </c>
      <c r="BQ172" s="38">
        <v>5393</v>
      </c>
      <c r="BR172" s="38">
        <v>1</v>
      </c>
      <c r="BS172" s="38">
        <v>0</v>
      </c>
      <c r="BT172" s="38">
        <v>0</v>
      </c>
      <c r="BU172" s="38">
        <v>0</v>
      </c>
      <c r="BV172" s="38">
        <v>0</v>
      </c>
      <c r="BW172" s="38">
        <v>0</v>
      </c>
      <c r="BX172" s="38">
        <v>0</v>
      </c>
      <c r="BY172" s="38">
        <v>0</v>
      </c>
      <c r="BZ172" s="38">
        <v>0</v>
      </c>
      <c r="CA172" s="38">
        <v>446.40600000000001</v>
      </c>
      <c r="CB172" s="38">
        <v>170643</v>
      </c>
      <c r="CC172" s="38">
        <v>0</v>
      </c>
      <c r="CD172" s="38">
        <v>0</v>
      </c>
      <c r="CE172" s="38">
        <v>0</v>
      </c>
      <c r="CF172" s="38">
        <v>0</v>
      </c>
      <c r="CG172" s="38">
        <v>0</v>
      </c>
      <c r="CH172" s="38">
        <v>1085430</v>
      </c>
      <c r="CI172" s="38">
        <v>0</v>
      </c>
      <c r="CJ172" s="38">
        <v>4</v>
      </c>
      <c r="CK172" s="38">
        <v>0</v>
      </c>
      <c r="CL172" s="38">
        <v>0</v>
      </c>
      <c r="CN172" s="38">
        <v>0</v>
      </c>
      <c r="CO172" s="38">
        <v>1</v>
      </c>
      <c r="CP172" s="38">
        <v>0</v>
      </c>
      <c r="CQ172" s="38">
        <v>0</v>
      </c>
      <c r="CR172" s="38">
        <v>4784.2749999999996</v>
      </c>
      <c r="CS172" s="38">
        <v>0</v>
      </c>
      <c r="CT172" s="38">
        <v>0</v>
      </c>
      <c r="CU172" s="38">
        <v>0</v>
      </c>
      <c r="CV172" s="38">
        <v>0</v>
      </c>
      <c r="CW172" s="38">
        <v>0</v>
      </c>
      <c r="CX172" s="38">
        <v>0</v>
      </c>
      <c r="CY172" s="38">
        <v>0</v>
      </c>
      <c r="CZ172" s="38">
        <v>0</v>
      </c>
      <c r="DA172" s="38">
        <v>1</v>
      </c>
      <c r="DB172" s="38">
        <v>33233665</v>
      </c>
      <c r="DC172" s="38">
        <v>0</v>
      </c>
      <c r="DD172" s="38">
        <v>0</v>
      </c>
      <c r="DE172" s="38">
        <v>4767082</v>
      </c>
      <c r="DF172" s="38">
        <v>4767082</v>
      </c>
      <c r="DG172" s="38">
        <v>3642.33</v>
      </c>
      <c r="DH172" s="38">
        <v>0</v>
      </c>
      <c r="DI172" s="38">
        <v>0</v>
      </c>
      <c r="DK172" s="38">
        <v>5393</v>
      </c>
      <c r="DL172" s="38">
        <v>0</v>
      </c>
      <c r="DM172" s="38">
        <v>2800526</v>
      </c>
      <c r="DN172" s="38">
        <v>0</v>
      </c>
      <c r="DO172" s="38">
        <v>0</v>
      </c>
      <c r="DP172" s="38">
        <v>0</v>
      </c>
      <c r="DQ172" s="38">
        <v>0</v>
      </c>
      <c r="DR172" s="38">
        <v>0</v>
      </c>
      <c r="DS172" s="38">
        <v>0</v>
      </c>
      <c r="DT172" s="38">
        <v>0</v>
      </c>
      <c r="DU172" s="38">
        <v>0</v>
      </c>
      <c r="DV172" s="38">
        <v>0</v>
      </c>
      <c r="DW172" s="38">
        <v>0</v>
      </c>
      <c r="DX172" s="38">
        <v>0</v>
      </c>
      <c r="DY172" s="38">
        <v>0</v>
      </c>
      <c r="DZ172" s="38">
        <v>0</v>
      </c>
      <c r="EA172" s="38">
        <v>0</v>
      </c>
      <c r="EB172" s="38">
        <v>0</v>
      </c>
      <c r="EC172" s="38">
        <v>94.162000000000006</v>
      </c>
      <c r="ED172" s="38">
        <v>677816</v>
      </c>
      <c r="EE172" s="38">
        <v>0</v>
      </c>
      <c r="EF172" s="38">
        <v>0</v>
      </c>
      <c r="EG172" s="38">
        <v>0</v>
      </c>
      <c r="EH172" s="38">
        <v>2122710</v>
      </c>
      <c r="EI172" s="38">
        <v>0</v>
      </c>
      <c r="EJ172" s="38">
        <v>0</v>
      </c>
      <c r="EK172" s="38">
        <v>76.289000000000001</v>
      </c>
      <c r="EL172" s="38">
        <v>0</v>
      </c>
      <c r="EM172" s="38">
        <v>19.370999999999999</v>
      </c>
      <c r="EN172" s="38">
        <v>7.4790000000000001</v>
      </c>
      <c r="EO172" s="38">
        <v>0</v>
      </c>
      <c r="EP172" s="38">
        <v>0</v>
      </c>
      <c r="EQ172" s="38">
        <v>103.139</v>
      </c>
      <c r="ER172" s="38">
        <v>0</v>
      </c>
      <c r="ES172" s="38">
        <v>324.375</v>
      </c>
      <c r="ET172" s="38">
        <v>45250</v>
      </c>
      <c r="EU172" s="38">
        <v>1664695</v>
      </c>
      <c r="EV172" s="38">
        <v>0</v>
      </c>
      <c r="EW172" s="38">
        <v>0</v>
      </c>
      <c r="EX172" s="38">
        <v>0</v>
      </c>
      <c r="EZ172" s="38">
        <v>41825109</v>
      </c>
      <c r="FA172" s="38">
        <v>0</v>
      </c>
      <c r="FB172" s="38">
        <v>43489804</v>
      </c>
      <c r="FC172" s="38">
        <v>0.97325799999999996</v>
      </c>
      <c r="FD172" s="38">
        <v>0</v>
      </c>
      <c r="FE172" s="38">
        <v>6348847</v>
      </c>
      <c r="FF172" s="38">
        <v>1450457</v>
      </c>
      <c r="FG172" s="38">
        <v>6.0937999999999999E-2</v>
      </c>
      <c r="FH172" s="38">
        <v>5.5286000000000002E-2</v>
      </c>
      <c r="FI172" s="38">
        <v>0</v>
      </c>
      <c r="FJ172" s="38">
        <v>0</v>
      </c>
      <c r="FK172" s="38">
        <v>8211.3700000000008</v>
      </c>
      <c r="FL172" s="38">
        <v>52374538</v>
      </c>
      <c r="FM172" s="38">
        <v>0</v>
      </c>
      <c r="FN172" s="38">
        <v>0</v>
      </c>
      <c r="FO172" s="38">
        <v>0</v>
      </c>
      <c r="FP172" s="38">
        <v>0</v>
      </c>
      <c r="FQ172" s="38">
        <v>0</v>
      </c>
      <c r="FR172" s="38">
        <v>0</v>
      </c>
      <c r="FS172" s="38">
        <v>0</v>
      </c>
      <c r="FT172" s="38">
        <v>0</v>
      </c>
      <c r="FU172" s="38">
        <v>0</v>
      </c>
      <c r="FV172" s="38">
        <v>0</v>
      </c>
      <c r="FW172" s="38">
        <v>0</v>
      </c>
      <c r="FX172" s="38">
        <v>0</v>
      </c>
      <c r="FY172" s="38">
        <v>0</v>
      </c>
      <c r="FZ172" s="38">
        <v>0</v>
      </c>
      <c r="GA172" s="38">
        <v>0</v>
      </c>
      <c r="GB172" s="38">
        <v>1169851</v>
      </c>
      <c r="GC172" s="38">
        <v>1169851</v>
      </c>
      <c r="GD172" s="38">
        <v>132.41999999999999</v>
      </c>
      <c r="GF172" s="38">
        <v>0</v>
      </c>
      <c r="GG172" s="38">
        <v>0</v>
      </c>
      <c r="GH172" s="38">
        <v>0</v>
      </c>
      <c r="GI172" s="38">
        <v>0</v>
      </c>
      <c r="GJ172" s="38">
        <v>0</v>
      </c>
      <c r="GK172" s="38">
        <v>5121</v>
      </c>
      <c r="GL172" s="38">
        <v>18083</v>
      </c>
      <c r="GM172" s="38">
        <v>0</v>
      </c>
      <c r="GN172" s="38">
        <v>0</v>
      </c>
      <c r="GO172" s="38">
        <v>0</v>
      </c>
      <c r="GP172" s="38">
        <v>51289108</v>
      </c>
      <c r="GQ172" s="38">
        <v>51289108</v>
      </c>
      <c r="GR172" s="38">
        <v>0</v>
      </c>
      <c r="GS172" s="38">
        <v>0</v>
      </c>
      <c r="GT172" s="38">
        <v>0</v>
      </c>
      <c r="HB172" s="38">
        <v>261892303</v>
      </c>
      <c r="HC172" s="38">
        <v>5.0736000000000003E-2</v>
      </c>
      <c r="HD172" s="38">
        <v>1040180</v>
      </c>
      <c r="HE172" s="38">
        <v>0</v>
      </c>
      <c r="HF172" s="38">
        <v>0</v>
      </c>
      <c r="HG172" s="38">
        <v>0</v>
      </c>
      <c r="HH172" s="38">
        <v>0</v>
      </c>
      <c r="HI172" s="38">
        <v>0</v>
      </c>
      <c r="HJ172" s="38">
        <v>0</v>
      </c>
      <c r="HK172" s="38">
        <v>0</v>
      </c>
      <c r="HL172" s="38">
        <v>0</v>
      </c>
      <c r="HM172" s="38">
        <v>0</v>
      </c>
      <c r="HN172" s="38">
        <v>0</v>
      </c>
      <c r="HO172" s="38">
        <v>0</v>
      </c>
      <c r="HP172" s="38">
        <v>0</v>
      </c>
      <c r="HQ172" s="38">
        <v>0</v>
      </c>
      <c r="HR172" s="38">
        <v>0</v>
      </c>
      <c r="HS172" s="38">
        <v>0</v>
      </c>
      <c r="HT172" s="38">
        <v>0</v>
      </c>
      <c r="HU172" s="38">
        <v>0</v>
      </c>
      <c r="HV172" s="38">
        <v>0</v>
      </c>
      <c r="HW172" s="38">
        <v>0</v>
      </c>
      <c r="HX172" s="38">
        <v>0</v>
      </c>
      <c r="HY172" s="38">
        <v>0</v>
      </c>
      <c r="HZ172" s="38">
        <v>0</v>
      </c>
      <c r="IA172" s="38">
        <v>0</v>
      </c>
      <c r="IB172" s="38">
        <v>0</v>
      </c>
      <c r="IC172" s="38">
        <v>0</v>
      </c>
      <c r="ID172" s="38">
        <v>0</v>
      </c>
      <c r="IE172" s="38">
        <v>0</v>
      </c>
      <c r="IF172" s="38">
        <v>0</v>
      </c>
      <c r="IG172" s="38">
        <v>0</v>
      </c>
      <c r="IH172" s="38">
        <v>1534</v>
      </c>
      <c r="II172" s="38">
        <v>0</v>
      </c>
      <c r="IJ172" s="38">
        <v>0</v>
      </c>
      <c r="IK172" s="38">
        <v>0</v>
      </c>
      <c r="IL172" s="38">
        <v>0</v>
      </c>
      <c r="IM172" s="38">
        <v>0</v>
      </c>
      <c r="IN172" s="38">
        <v>0</v>
      </c>
      <c r="IO172" s="38">
        <v>0</v>
      </c>
      <c r="IP172" s="38">
        <v>0</v>
      </c>
      <c r="IQ172" s="38">
        <v>0</v>
      </c>
      <c r="IR172" s="38">
        <v>0</v>
      </c>
      <c r="IS172" s="38">
        <v>0</v>
      </c>
      <c r="IT172" s="38">
        <v>0</v>
      </c>
      <c r="IU172" s="38">
        <v>0</v>
      </c>
      <c r="IV172" s="38">
        <v>0</v>
      </c>
      <c r="IW172" s="38">
        <v>0</v>
      </c>
      <c r="IX172" s="38">
        <v>0</v>
      </c>
      <c r="IY172" s="38">
        <v>0</v>
      </c>
      <c r="IZ172" s="38">
        <v>0</v>
      </c>
      <c r="JA172" s="38">
        <v>0</v>
      </c>
    </row>
    <row r="173" spans="1:261" x14ac:dyDescent="0.2">
      <c r="A173" s="38">
        <v>101859</v>
      </c>
      <c r="B173" s="38">
        <v>27549</v>
      </c>
      <c r="C173" s="38">
        <v>35</v>
      </c>
      <c r="D173" s="38">
        <v>2020</v>
      </c>
      <c r="E173" s="38">
        <v>5393</v>
      </c>
      <c r="F173" s="38">
        <v>0</v>
      </c>
      <c r="G173" s="38">
        <v>501.72</v>
      </c>
      <c r="H173" s="38">
        <v>493.29599999999999</v>
      </c>
      <c r="I173" s="38">
        <v>493.29599999999999</v>
      </c>
      <c r="J173" s="38">
        <v>501.72</v>
      </c>
      <c r="K173" s="38">
        <v>0</v>
      </c>
      <c r="L173" s="38">
        <v>6544</v>
      </c>
      <c r="M173" s="38">
        <v>0</v>
      </c>
      <c r="N173" s="38">
        <v>0</v>
      </c>
      <c r="P173" s="38">
        <v>494.78</v>
      </c>
      <c r="Q173" s="38">
        <v>0</v>
      </c>
      <c r="R173" s="38">
        <v>128250</v>
      </c>
      <c r="S173" s="38">
        <v>259.20699999999999</v>
      </c>
      <c r="U173" s="38">
        <v>83133</v>
      </c>
      <c r="V173" s="38">
        <v>264.91199999999998</v>
      </c>
      <c r="W173" s="38">
        <v>173358</v>
      </c>
      <c r="X173" s="38">
        <v>173358</v>
      </c>
      <c r="Z173" s="38">
        <v>0</v>
      </c>
      <c r="AA173" s="38">
        <v>1</v>
      </c>
      <c r="AB173" s="38">
        <v>1</v>
      </c>
      <c r="AC173" s="38">
        <v>0</v>
      </c>
      <c r="AD173" s="38" t="s">
        <v>303</v>
      </c>
      <c r="AE173" s="38">
        <v>0</v>
      </c>
      <c r="AH173" s="38">
        <v>0</v>
      </c>
      <c r="AI173" s="38">
        <v>0</v>
      </c>
      <c r="AJ173" s="38">
        <v>5105</v>
      </c>
      <c r="AK173" s="38">
        <v>1</v>
      </c>
      <c r="AL173" s="38" t="s">
        <v>337</v>
      </c>
      <c r="AM173" s="38">
        <v>0</v>
      </c>
      <c r="AN173" s="38">
        <v>0</v>
      </c>
      <c r="AO173" s="38">
        <v>0</v>
      </c>
      <c r="AP173" s="38">
        <v>0</v>
      </c>
      <c r="AQ173" s="38">
        <v>0</v>
      </c>
      <c r="AR173" s="38">
        <v>0</v>
      </c>
      <c r="AS173" s="38">
        <v>0</v>
      </c>
      <c r="AT173" s="38">
        <v>0</v>
      </c>
      <c r="AU173" s="38">
        <v>0</v>
      </c>
      <c r="AV173" s="38">
        <v>0</v>
      </c>
      <c r="AW173" s="38">
        <v>5025867</v>
      </c>
      <c r="AX173" s="38">
        <v>4927660</v>
      </c>
      <c r="AY173" s="38">
        <v>3627781</v>
      </c>
      <c r="AZ173" s="38">
        <v>128250</v>
      </c>
      <c r="BA173" s="38">
        <v>0</v>
      </c>
      <c r="BB173" s="38">
        <v>0</v>
      </c>
      <c r="BC173" s="38">
        <v>0</v>
      </c>
      <c r="BD173" s="38">
        <v>0</v>
      </c>
      <c r="BE173" s="38">
        <v>0</v>
      </c>
      <c r="BF173" s="38">
        <v>4166220</v>
      </c>
      <c r="BG173" s="38">
        <v>0</v>
      </c>
      <c r="BH173" s="38">
        <v>0</v>
      </c>
      <c r="BI173" s="38">
        <v>0</v>
      </c>
      <c r="BJ173" s="38">
        <v>12</v>
      </c>
      <c r="BK173" s="38">
        <v>0</v>
      </c>
      <c r="BL173" s="38">
        <v>0</v>
      </c>
      <c r="BM173" s="38">
        <v>0</v>
      </c>
      <c r="BN173" s="38">
        <v>0</v>
      </c>
      <c r="BO173" s="38">
        <v>0</v>
      </c>
      <c r="BP173" s="38">
        <v>0</v>
      </c>
      <c r="BQ173" s="38">
        <v>5393</v>
      </c>
      <c r="BR173" s="38">
        <v>1</v>
      </c>
      <c r="BS173" s="38">
        <v>0</v>
      </c>
      <c r="BT173" s="38">
        <v>0</v>
      </c>
      <c r="BU173" s="38">
        <v>0</v>
      </c>
      <c r="BV173" s="38">
        <v>0</v>
      </c>
      <c r="BW173" s="38">
        <v>0</v>
      </c>
      <c r="BX173" s="38">
        <v>0</v>
      </c>
      <c r="BY173" s="38">
        <v>0</v>
      </c>
      <c r="BZ173" s="38">
        <v>0</v>
      </c>
      <c r="CA173" s="38">
        <v>0</v>
      </c>
      <c r="CB173" s="38">
        <v>0</v>
      </c>
      <c r="CC173" s="38">
        <v>0</v>
      </c>
      <c r="CD173" s="38">
        <v>0</v>
      </c>
      <c r="CE173" s="38">
        <v>0</v>
      </c>
      <c r="CF173" s="38">
        <v>0</v>
      </c>
      <c r="CG173" s="38">
        <v>0</v>
      </c>
      <c r="CH173" s="38">
        <v>98207</v>
      </c>
      <c r="CI173" s="38">
        <v>0</v>
      </c>
      <c r="CJ173" s="38">
        <v>4</v>
      </c>
      <c r="CK173" s="38">
        <v>0</v>
      </c>
      <c r="CL173" s="38">
        <v>0</v>
      </c>
      <c r="CN173" s="38">
        <v>0</v>
      </c>
      <c r="CO173" s="38">
        <v>1</v>
      </c>
      <c r="CP173" s="38">
        <v>0</v>
      </c>
      <c r="CQ173" s="38">
        <v>0</v>
      </c>
      <c r="CR173" s="38">
        <v>494.92200000000003</v>
      </c>
      <c r="CS173" s="38">
        <v>0</v>
      </c>
      <c r="CT173" s="38">
        <v>0</v>
      </c>
      <c r="CU173" s="38">
        <v>0</v>
      </c>
      <c r="CV173" s="38">
        <v>0</v>
      </c>
      <c r="CW173" s="38">
        <v>0</v>
      </c>
      <c r="CX173" s="38">
        <v>0</v>
      </c>
      <c r="CY173" s="38">
        <v>0</v>
      </c>
      <c r="CZ173" s="38">
        <v>0</v>
      </c>
      <c r="DA173" s="38">
        <v>1</v>
      </c>
      <c r="DB173" s="38">
        <v>3228129</v>
      </c>
      <c r="DC173" s="38">
        <v>0</v>
      </c>
      <c r="DD173" s="38">
        <v>0</v>
      </c>
      <c r="DE173" s="38">
        <v>631718</v>
      </c>
      <c r="DF173" s="38">
        <v>631718</v>
      </c>
      <c r="DG173" s="38">
        <v>482.67</v>
      </c>
      <c r="DH173" s="38">
        <v>0</v>
      </c>
      <c r="DI173" s="38">
        <v>0</v>
      </c>
      <c r="DK173" s="38">
        <v>5393</v>
      </c>
      <c r="DL173" s="38">
        <v>0</v>
      </c>
      <c r="DM173" s="38">
        <v>247488</v>
      </c>
      <c r="DN173" s="38">
        <v>0</v>
      </c>
      <c r="DO173" s="38">
        <v>0</v>
      </c>
      <c r="DP173" s="38">
        <v>0</v>
      </c>
      <c r="DQ173" s="38">
        <v>0</v>
      </c>
      <c r="DR173" s="38">
        <v>0</v>
      </c>
      <c r="DS173" s="38">
        <v>0</v>
      </c>
      <c r="DT173" s="38">
        <v>0</v>
      </c>
      <c r="DU173" s="38">
        <v>0</v>
      </c>
      <c r="DV173" s="38">
        <v>0</v>
      </c>
      <c r="DW173" s="38">
        <v>0</v>
      </c>
      <c r="DX173" s="38">
        <v>0</v>
      </c>
      <c r="DY173" s="38">
        <v>0</v>
      </c>
      <c r="DZ173" s="38">
        <v>0</v>
      </c>
      <c r="EA173" s="38">
        <v>0</v>
      </c>
      <c r="EB173" s="38">
        <v>0</v>
      </c>
      <c r="EC173" s="38">
        <v>10.09</v>
      </c>
      <c r="ED173" s="38">
        <v>72632</v>
      </c>
      <c r="EE173" s="38">
        <v>0</v>
      </c>
      <c r="EF173" s="38">
        <v>0</v>
      </c>
      <c r="EG173" s="38">
        <v>0</v>
      </c>
      <c r="EH173" s="38">
        <v>174856</v>
      </c>
      <c r="EI173" s="38">
        <v>0</v>
      </c>
      <c r="EJ173" s="38">
        <v>0</v>
      </c>
      <c r="EK173" s="38">
        <v>7.7</v>
      </c>
      <c r="EL173" s="38">
        <v>0</v>
      </c>
      <c r="EM173" s="38">
        <v>0</v>
      </c>
      <c r="EN173" s="38">
        <v>0.72399999999999998</v>
      </c>
      <c r="EO173" s="38">
        <v>0</v>
      </c>
      <c r="EP173" s="38">
        <v>0</v>
      </c>
      <c r="EQ173" s="38">
        <v>8.4239999999999995</v>
      </c>
      <c r="ER173" s="38">
        <v>0</v>
      </c>
      <c r="ES173" s="38">
        <v>26.72</v>
      </c>
      <c r="ET173" s="38">
        <v>0</v>
      </c>
      <c r="EU173" s="38">
        <v>128250</v>
      </c>
      <c r="EV173" s="38">
        <v>0</v>
      </c>
      <c r="EW173" s="38">
        <v>0</v>
      </c>
      <c r="EX173" s="38">
        <v>0</v>
      </c>
      <c r="EZ173" s="38">
        <v>4152443</v>
      </c>
      <c r="FA173" s="38">
        <v>0</v>
      </c>
      <c r="FB173" s="38">
        <v>4280693</v>
      </c>
      <c r="FC173" s="38">
        <v>0.97325799999999996</v>
      </c>
      <c r="FD173" s="38">
        <v>0</v>
      </c>
      <c r="FE173" s="38">
        <v>631048</v>
      </c>
      <c r="FF173" s="38">
        <v>144169</v>
      </c>
      <c r="FG173" s="38">
        <v>6.0937999999999999E-2</v>
      </c>
      <c r="FH173" s="38">
        <v>5.5286000000000002E-2</v>
      </c>
      <c r="FI173" s="38">
        <v>0</v>
      </c>
      <c r="FJ173" s="38">
        <v>0</v>
      </c>
      <c r="FK173" s="38">
        <v>816.17499999999995</v>
      </c>
      <c r="FL173" s="38">
        <v>5154117</v>
      </c>
      <c r="FM173" s="38">
        <v>0</v>
      </c>
      <c r="FN173" s="38">
        <v>0</v>
      </c>
      <c r="FO173" s="38">
        <v>0</v>
      </c>
      <c r="FP173" s="38">
        <v>0</v>
      </c>
      <c r="FQ173" s="38">
        <v>0</v>
      </c>
      <c r="FR173" s="38">
        <v>0</v>
      </c>
      <c r="FS173" s="38">
        <v>0</v>
      </c>
      <c r="FT173" s="38">
        <v>0</v>
      </c>
      <c r="FU173" s="38">
        <v>0</v>
      </c>
      <c r="FV173" s="38">
        <v>0</v>
      </c>
      <c r="FW173" s="38">
        <v>0</v>
      </c>
      <c r="FX173" s="38">
        <v>0</v>
      </c>
      <c r="FY173" s="38">
        <v>0</v>
      </c>
      <c r="FZ173" s="38">
        <v>0</v>
      </c>
      <c r="GA173" s="38">
        <v>0</v>
      </c>
      <c r="GB173" s="38">
        <v>0</v>
      </c>
      <c r="GC173" s="38">
        <v>0</v>
      </c>
      <c r="GD173" s="38">
        <v>0</v>
      </c>
      <c r="GF173" s="38">
        <v>0</v>
      </c>
      <c r="GG173" s="38">
        <v>0</v>
      </c>
      <c r="GH173" s="38">
        <v>0</v>
      </c>
      <c r="GI173" s="38">
        <v>0</v>
      </c>
      <c r="GJ173" s="38">
        <v>0</v>
      </c>
      <c r="GK173" s="38">
        <v>4971</v>
      </c>
      <c r="GL173" s="38">
        <v>6412</v>
      </c>
      <c r="GM173" s="38">
        <v>0</v>
      </c>
      <c r="GN173" s="38">
        <v>0</v>
      </c>
      <c r="GO173" s="38">
        <v>0</v>
      </c>
      <c r="GP173" s="38">
        <v>5055910</v>
      </c>
      <c r="GQ173" s="38">
        <v>5055910</v>
      </c>
      <c r="GR173" s="38">
        <v>0</v>
      </c>
      <c r="GS173" s="38">
        <v>0</v>
      </c>
      <c r="GT173" s="38">
        <v>0</v>
      </c>
      <c r="HB173" s="38">
        <v>261892303</v>
      </c>
      <c r="HC173" s="38">
        <v>5.0736000000000003E-2</v>
      </c>
      <c r="HD173" s="38">
        <v>98207</v>
      </c>
      <c r="HE173" s="38">
        <v>0</v>
      </c>
      <c r="HF173" s="38">
        <v>0</v>
      </c>
      <c r="HG173" s="38">
        <v>0</v>
      </c>
      <c r="HH173" s="38">
        <v>0</v>
      </c>
      <c r="HI173" s="38">
        <v>0</v>
      </c>
      <c r="HJ173" s="38">
        <v>0</v>
      </c>
      <c r="HK173" s="38">
        <v>0</v>
      </c>
      <c r="HL173" s="38">
        <v>0</v>
      </c>
      <c r="HM173" s="38">
        <v>0</v>
      </c>
      <c r="HN173" s="38">
        <v>0</v>
      </c>
      <c r="HO173" s="38">
        <v>0</v>
      </c>
      <c r="HP173" s="38">
        <v>0</v>
      </c>
      <c r="HQ173" s="38">
        <v>0</v>
      </c>
      <c r="HR173" s="38">
        <v>0</v>
      </c>
      <c r="HS173" s="38">
        <v>0</v>
      </c>
      <c r="HT173" s="38">
        <v>0</v>
      </c>
      <c r="HU173" s="38">
        <v>0</v>
      </c>
      <c r="HV173" s="38">
        <v>0</v>
      </c>
      <c r="HW173" s="38">
        <v>0</v>
      </c>
      <c r="HX173" s="38">
        <v>0</v>
      </c>
      <c r="HY173" s="38">
        <v>0</v>
      </c>
      <c r="HZ173" s="38">
        <v>0</v>
      </c>
      <c r="IA173" s="38">
        <v>0</v>
      </c>
      <c r="IB173" s="38">
        <v>0</v>
      </c>
      <c r="IC173" s="38">
        <v>0</v>
      </c>
      <c r="ID173" s="38">
        <v>0</v>
      </c>
      <c r="IE173" s="38">
        <v>0</v>
      </c>
      <c r="IF173" s="38">
        <v>0</v>
      </c>
      <c r="IG173" s="38">
        <v>0</v>
      </c>
      <c r="IH173" s="38">
        <v>362</v>
      </c>
      <c r="II173" s="38">
        <v>0</v>
      </c>
      <c r="IJ173" s="38">
        <v>0</v>
      </c>
      <c r="IK173" s="38">
        <v>0</v>
      </c>
      <c r="IL173" s="38">
        <v>0</v>
      </c>
      <c r="IM173" s="38">
        <v>0</v>
      </c>
      <c r="IN173" s="38">
        <v>0</v>
      </c>
      <c r="IO173" s="38">
        <v>0</v>
      </c>
      <c r="IP173" s="38">
        <v>0</v>
      </c>
      <c r="IQ173" s="38">
        <v>0</v>
      </c>
      <c r="IR173" s="38">
        <v>0</v>
      </c>
      <c r="IS173" s="38">
        <v>0</v>
      </c>
      <c r="IT173" s="38">
        <v>0</v>
      </c>
      <c r="IU173" s="38">
        <v>0</v>
      </c>
      <c r="IV173" s="38">
        <v>0</v>
      </c>
      <c r="IW173" s="38">
        <v>0</v>
      </c>
      <c r="IX173" s="38">
        <v>0</v>
      </c>
      <c r="IY173" s="38">
        <v>0</v>
      </c>
      <c r="IZ173" s="38">
        <v>0</v>
      </c>
      <c r="JA173" s="38">
        <v>0</v>
      </c>
    </row>
    <row r="174" spans="1:261" x14ac:dyDescent="0.2">
      <c r="A174" s="38">
        <v>101861</v>
      </c>
      <c r="B174" s="38">
        <v>27549</v>
      </c>
      <c r="C174" s="38">
        <v>35</v>
      </c>
      <c r="D174" s="38">
        <v>2020</v>
      </c>
      <c r="E174" s="38">
        <v>5393</v>
      </c>
      <c r="F174" s="38">
        <v>0</v>
      </c>
      <c r="G174" s="38">
        <v>781.80799999999999</v>
      </c>
      <c r="H174" s="38">
        <v>767.01599999999996</v>
      </c>
      <c r="I174" s="38">
        <v>767.01599999999996</v>
      </c>
      <c r="J174" s="38">
        <v>781.80799999999999</v>
      </c>
      <c r="K174" s="38">
        <v>0</v>
      </c>
      <c r="L174" s="38">
        <v>6544</v>
      </c>
      <c r="M174" s="38">
        <v>0</v>
      </c>
      <c r="N174" s="38">
        <v>0</v>
      </c>
      <c r="P174" s="38">
        <v>1062.3520000000001</v>
      </c>
      <c r="Q174" s="38">
        <v>0</v>
      </c>
      <c r="R174" s="38">
        <v>275369</v>
      </c>
      <c r="S174" s="38">
        <v>259.20699999999999</v>
      </c>
      <c r="U174" s="38">
        <v>178496</v>
      </c>
      <c r="V174" s="38">
        <v>22.102</v>
      </c>
      <c r="W174" s="38">
        <v>14464</v>
      </c>
      <c r="X174" s="38">
        <v>14464</v>
      </c>
      <c r="Z174" s="38">
        <v>0</v>
      </c>
      <c r="AA174" s="38">
        <v>1</v>
      </c>
      <c r="AB174" s="38">
        <v>1</v>
      </c>
      <c r="AC174" s="38">
        <v>0</v>
      </c>
      <c r="AD174" s="38" t="s">
        <v>303</v>
      </c>
      <c r="AE174" s="38">
        <v>0</v>
      </c>
      <c r="AH174" s="38">
        <v>0</v>
      </c>
      <c r="AI174" s="38">
        <v>0</v>
      </c>
      <c r="AJ174" s="38">
        <v>5105</v>
      </c>
      <c r="AK174" s="38">
        <v>1</v>
      </c>
      <c r="AL174" s="38" t="s">
        <v>338</v>
      </c>
      <c r="AM174" s="38">
        <v>0</v>
      </c>
      <c r="AN174" s="38">
        <v>0</v>
      </c>
      <c r="AO174" s="38">
        <v>0</v>
      </c>
      <c r="AP174" s="38">
        <v>0</v>
      </c>
      <c r="AQ174" s="38">
        <v>0</v>
      </c>
      <c r="AR174" s="38">
        <v>0</v>
      </c>
      <c r="AS174" s="38">
        <v>0</v>
      </c>
      <c r="AT174" s="38">
        <v>0</v>
      </c>
      <c r="AU174" s="38">
        <v>0</v>
      </c>
      <c r="AV174" s="38">
        <v>0</v>
      </c>
      <c r="AW174" s="38">
        <v>8149743</v>
      </c>
      <c r="AX174" s="38">
        <v>7996711</v>
      </c>
      <c r="AY174" s="38">
        <v>6405469</v>
      </c>
      <c r="AZ174" s="38">
        <v>275369</v>
      </c>
      <c r="BA174" s="38">
        <v>0</v>
      </c>
      <c r="BB174" s="38">
        <v>19763</v>
      </c>
      <c r="BC174" s="38">
        <v>19763</v>
      </c>
      <c r="BD174" s="38">
        <v>25.167000000000002</v>
      </c>
      <c r="BE174" s="38">
        <v>0</v>
      </c>
      <c r="BF174" s="38">
        <v>6695717</v>
      </c>
      <c r="BG174" s="38">
        <v>0</v>
      </c>
      <c r="BH174" s="38">
        <v>0</v>
      </c>
      <c r="BI174" s="38">
        <v>0</v>
      </c>
      <c r="BJ174" s="38">
        <v>12</v>
      </c>
      <c r="BK174" s="38">
        <v>0</v>
      </c>
      <c r="BL174" s="38">
        <v>0</v>
      </c>
      <c r="BM174" s="38">
        <v>0</v>
      </c>
      <c r="BN174" s="38">
        <v>0</v>
      </c>
      <c r="BO174" s="38">
        <v>0</v>
      </c>
      <c r="BP174" s="38">
        <v>0</v>
      </c>
      <c r="BQ174" s="38">
        <v>5393</v>
      </c>
      <c r="BR174" s="38">
        <v>1</v>
      </c>
      <c r="BS174" s="38">
        <v>0</v>
      </c>
      <c r="BT174" s="38">
        <v>0</v>
      </c>
      <c r="BU174" s="38">
        <v>0</v>
      </c>
      <c r="BV174" s="38">
        <v>0</v>
      </c>
      <c r="BW174" s="38">
        <v>0</v>
      </c>
      <c r="BX174" s="38">
        <v>0</v>
      </c>
      <c r="BY174" s="38">
        <v>0</v>
      </c>
      <c r="BZ174" s="38">
        <v>0</v>
      </c>
      <c r="CA174" s="38">
        <v>0</v>
      </c>
      <c r="CB174" s="38">
        <v>0</v>
      </c>
      <c r="CC174" s="38">
        <v>0</v>
      </c>
      <c r="CD174" s="38">
        <v>0</v>
      </c>
      <c r="CE174" s="38">
        <v>0</v>
      </c>
      <c r="CF174" s="38">
        <v>0</v>
      </c>
      <c r="CG174" s="38">
        <v>0</v>
      </c>
      <c r="CH174" s="38">
        <v>153032</v>
      </c>
      <c r="CI174" s="38">
        <v>0</v>
      </c>
      <c r="CJ174" s="38">
        <v>5</v>
      </c>
      <c r="CK174" s="38">
        <v>0</v>
      </c>
      <c r="CL174" s="38">
        <v>0</v>
      </c>
      <c r="CN174" s="38">
        <v>0</v>
      </c>
      <c r="CO174" s="38">
        <v>1</v>
      </c>
      <c r="CP174" s="38">
        <v>0</v>
      </c>
      <c r="CQ174" s="38">
        <v>0</v>
      </c>
      <c r="CR174" s="38">
        <v>1117.278</v>
      </c>
      <c r="CS174" s="38">
        <v>0</v>
      </c>
      <c r="CT174" s="38">
        <v>0</v>
      </c>
      <c r="CU174" s="38">
        <v>0</v>
      </c>
      <c r="CV174" s="38">
        <v>0</v>
      </c>
      <c r="CW174" s="38">
        <v>0</v>
      </c>
      <c r="CX174" s="38">
        <v>0</v>
      </c>
      <c r="CY174" s="38">
        <v>0</v>
      </c>
      <c r="CZ174" s="38">
        <v>0</v>
      </c>
      <c r="DA174" s="38">
        <v>1</v>
      </c>
      <c r="DB174" s="38">
        <v>5019353</v>
      </c>
      <c r="DC174" s="38">
        <v>0</v>
      </c>
      <c r="DD174" s="38">
        <v>0</v>
      </c>
      <c r="DE174" s="38">
        <v>1245755</v>
      </c>
      <c r="DF174" s="38">
        <v>1245755</v>
      </c>
      <c r="DG174" s="38">
        <v>951.83</v>
      </c>
      <c r="DH174" s="38">
        <v>0</v>
      </c>
      <c r="DI174" s="38">
        <v>0</v>
      </c>
      <c r="DK174" s="38">
        <v>5393</v>
      </c>
      <c r="DL174" s="38">
        <v>0</v>
      </c>
      <c r="DM174" s="38">
        <v>580356</v>
      </c>
      <c r="DN174" s="38">
        <v>0</v>
      </c>
      <c r="DO174" s="38">
        <v>0</v>
      </c>
      <c r="DP174" s="38">
        <v>0</v>
      </c>
      <c r="DQ174" s="38">
        <v>0</v>
      </c>
      <c r="DR174" s="38">
        <v>0</v>
      </c>
      <c r="DS174" s="38">
        <v>0</v>
      </c>
      <c r="DT174" s="38">
        <v>0</v>
      </c>
      <c r="DU174" s="38">
        <v>0</v>
      </c>
      <c r="DV174" s="38">
        <v>0</v>
      </c>
      <c r="DW174" s="38">
        <v>0</v>
      </c>
      <c r="DX174" s="38">
        <v>0</v>
      </c>
      <c r="DY174" s="38">
        <v>0</v>
      </c>
      <c r="DZ174" s="38">
        <v>0</v>
      </c>
      <c r="EA174" s="38">
        <v>0</v>
      </c>
      <c r="EB174" s="38">
        <v>0</v>
      </c>
      <c r="EC174" s="38">
        <v>38.423000000000002</v>
      </c>
      <c r="ED174" s="38">
        <v>276584</v>
      </c>
      <c r="EE174" s="38">
        <v>0</v>
      </c>
      <c r="EF174" s="38">
        <v>0</v>
      </c>
      <c r="EG174" s="38">
        <v>0</v>
      </c>
      <c r="EH174" s="38">
        <v>303772</v>
      </c>
      <c r="EI174" s="38">
        <v>0</v>
      </c>
      <c r="EJ174" s="38">
        <v>0</v>
      </c>
      <c r="EK174" s="38">
        <v>13.77</v>
      </c>
      <c r="EL174" s="38">
        <v>0</v>
      </c>
      <c r="EM174" s="38">
        <v>0</v>
      </c>
      <c r="EN174" s="38">
        <v>1.022</v>
      </c>
      <c r="EO174" s="38">
        <v>0</v>
      </c>
      <c r="EP174" s="38">
        <v>0</v>
      </c>
      <c r="EQ174" s="38">
        <v>14.792</v>
      </c>
      <c r="ER174" s="38">
        <v>0</v>
      </c>
      <c r="ES174" s="38">
        <v>46.42</v>
      </c>
      <c r="ET174" s="38">
        <v>0</v>
      </c>
      <c r="EU174" s="38">
        <v>275369</v>
      </c>
      <c r="EV174" s="38">
        <v>0</v>
      </c>
      <c r="EW174" s="38">
        <v>0</v>
      </c>
      <c r="EX174" s="38">
        <v>0</v>
      </c>
      <c r="EZ174" s="38">
        <v>6750824</v>
      </c>
      <c r="FA174" s="38">
        <v>0</v>
      </c>
      <c r="FB174" s="38">
        <v>7026193</v>
      </c>
      <c r="FC174" s="38">
        <v>0.97325799999999996</v>
      </c>
      <c r="FD174" s="38">
        <v>0</v>
      </c>
      <c r="FE174" s="38">
        <v>1014186</v>
      </c>
      <c r="FF174" s="38">
        <v>231701</v>
      </c>
      <c r="FG174" s="38">
        <v>6.0937999999999999E-2</v>
      </c>
      <c r="FH174" s="38">
        <v>5.5286000000000002E-2</v>
      </c>
      <c r="FI174" s="38">
        <v>0</v>
      </c>
      <c r="FJ174" s="38">
        <v>0</v>
      </c>
      <c r="FK174" s="38">
        <v>1311.712</v>
      </c>
      <c r="FL174" s="38">
        <v>8425112</v>
      </c>
      <c r="FM174" s="38">
        <v>0</v>
      </c>
      <c r="FN174" s="38">
        <v>0</v>
      </c>
      <c r="FO174" s="38">
        <v>146502</v>
      </c>
      <c r="FP174" s="38">
        <v>0</v>
      </c>
      <c r="FQ174" s="38">
        <v>146502</v>
      </c>
      <c r="FR174" s="38">
        <v>146502</v>
      </c>
      <c r="FS174" s="38">
        <v>0</v>
      </c>
      <c r="FT174" s="38">
        <v>0</v>
      </c>
      <c r="FU174" s="38">
        <v>0</v>
      </c>
      <c r="FV174" s="38">
        <v>0</v>
      </c>
      <c r="FW174" s="38">
        <v>0</v>
      </c>
      <c r="FX174" s="38">
        <v>0</v>
      </c>
      <c r="FY174" s="38">
        <v>0</v>
      </c>
      <c r="FZ174" s="38">
        <v>0</v>
      </c>
      <c r="GA174" s="38">
        <v>0</v>
      </c>
      <c r="GB174" s="38">
        <v>0</v>
      </c>
      <c r="GC174" s="38">
        <v>0</v>
      </c>
      <c r="GD174" s="38">
        <v>0</v>
      </c>
      <c r="GF174" s="38">
        <v>0</v>
      </c>
      <c r="GG174" s="38">
        <v>0</v>
      </c>
      <c r="GH174" s="38">
        <v>0</v>
      </c>
      <c r="GI174" s="38">
        <v>0</v>
      </c>
      <c r="GJ174" s="38">
        <v>0</v>
      </c>
      <c r="GK174" s="38">
        <v>4971</v>
      </c>
      <c r="GL174" s="38">
        <v>4393</v>
      </c>
      <c r="GM174" s="38">
        <v>0</v>
      </c>
      <c r="GN174" s="38">
        <v>0</v>
      </c>
      <c r="GO174" s="38">
        <v>0</v>
      </c>
      <c r="GP174" s="38">
        <v>8272080</v>
      </c>
      <c r="GQ174" s="38">
        <v>8272080</v>
      </c>
      <c r="GR174" s="38">
        <v>0</v>
      </c>
      <c r="GS174" s="38">
        <v>0</v>
      </c>
      <c r="GT174" s="38">
        <v>0</v>
      </c>
      <c r="HB174" s="38">
        <v>261892303</v>
      </c>
      <c r="HC174" s="38">
        <v>5.0736000000000003E-2</v>
      </c>
      <c r="HD174" s="38">
        <v>153032</v>
      </c>
      <c r="HE174" s="38">
        <v>0</v>
      </c>
      <c r="HF174" s="38">
        <v>0</v>
      </c>
      <c r="HG174" s="38">
        <v>0</v>
      </c>
      <c r="HH174" s="38">
        <v>0</v>
      </c>
      <c r="HI174" s="38">
        <v>0</v>
      </c>
      <c r="HJ174" s="38">
        <v>0</v>
      </c>
      <c r="HK174" s="38">
        <v>0</v>
      </c>
      <c r="HL174" s="38">
        <v>0</v>
      </c>
      <c r="HM174" s="38">
        <v>0</v>
      </c>
      <c r="HN174" s="38">
        <v>0</v>
      </c>
      <c r="HO174" s="38">
        <v>0</v>
      </c>
      <c r="HP174" s="38">
        <v>0</v>
      </c>
      <c r="HQ174" s="38">
        <v>0</v>
      </c>
      <c r="HR174" s="38">
        <v>0</v>
      </c>
      <c r="HS174" s="38">
        <v>0</v>
      </c>
      <c r="HT174" s="38">
        <v>0</v>
      </c>
      <c r="HU174" s="38">
        <v>0</v>
      </c>
      <c r="HV174" s="38">
        <v>0</v>
      </c>
      <c r="HW174" s="38">
        <v>0</v>
      </c>
      <c r="HX174" s="38">
        <v>0</v>
      </c>
      <c r="HY174" s="38">
        <v>0</v>
      </c>
      <c r="HZ174" s="38">
        <v>0</v>
      </c>
      <c r="IA174" s="38">
        <v>0</v>
      </c>
      <c r="IB174" s="38">
        <v>0</v>
      </c>
      <c r="IC174" s="38">
        <v>0</v>
      </c>
      <c r="ID174" s="38">
        <v>0</v>
      </c>
      <c r="IE174" s="38">
        <v>0</v>
      </c>
      <c r="IF174" s="38">
        <v>0</v>
      </c>
      <c r="IG174" s="38">
        <v>0</v>
      </c>
      <c r="IH174" s="38">
        <v>367</v>
      </c>
      <c r="II174" s="38">
        <v>0</v>
      </c>
      <c r="IJ174" s="38">
        <v>0</v>
      </c>
      <c r="IK174" s="38">
        <v>0</v>
      </c>
      <c r="IL174" s="38">
        <v>0</v>
      </c>
      <c r="IM174" s="38">
        <v>0</v>
      </c>
      <c r="IN174" s="38">
        <v>0</v>
      </c>
      <c r="IO174" s="38">
        <v>0</v>
      </c>
      <c r="IP174" s="38">
        <v>0</v>
      </c>
      <c r="IQ174" s="38">
        <v>0</v>
      </c>
      <c r="IR174" s="38">
        <v>0</v>
      </c>
      <c r="IS174" s="38">
        <v>0</v>
      </c>
      <c r="IT174" s="38">
        <v>0</v>
      </c>
      <c r="IU174" s="38">
        <v>0</v>
      </c>
      <c r="IV174" s="38">
        <v>0</v>
      </c>
      <c r="IW174" s="38">
        <v>0</v>
      </c>
      <c r="IX174" s="38">
        <v>0</v>
      </c>
      <c r="IY174" s="38">
        <v>0</v>
      </c>
      <c r="IZ174" s="38">
        <v>0</v>
      </c>
      <c r="JA174" s="38">
        <v>0</v>
      </c>
    </row>
    <row r="175" spans="1:261" x14ac:dyDescent="0.2">
      <c r="A175" s="38">
        <v>101862</v>
      </c>
      <c r="B175" s="38">
        <v>27549</v>
      </c>
      <c r="C175" s="38">
        <v>35</v>
      </c>
      <c r="D175" s="38">
        <v>2020</v>
      </c>
      <c r="E175" s="38">
        <v>5393</v>
      </c>
      <c r="F175" s="38">
        <v>0</v>
      </c>
      <c r="G175" s="38">
        <v>3716.0839999999998</v>
      </c>
      <c r="H175" s="38">
        <v>3365.8409999999999</v>
      </c>
      <c r="I175" s="38">
        <v>3365.8409999999999</v>
      </c>
      <c r="J175" s="38">
        <v>3716.0839999999998</v>
      </c>
      <c r="K175" s="38">
        <v>0</v>
      </c>
      <c r="L175" s="38">
        <v>6544</v>
      </c>
      <c r="M175" s="38">
        <v>0</v>
      </c>
      <c r="N175" s="38">
        <v>0</v>
      </c>
      <c r="P175" s="38">
        <v>3632.2260000000001</v>
      </c>
      <c r="Q175" s="38">
        <v>0</v>
      </c>
      <c r="R175" s="38">
        <v>941498</v>
      </c>
      <c r="S175" s="38">
        <v>259.20699999999999</v>
      </c>
      <c r="U175" s="38">
        <v>610283</v>
      </c>
      <c r="V175" s="38">
        <v>768.42600000000004</v>
      </c>
      <c r="W175" s="38">
        <v>502858</v>
      </c>
      <c r="X175" s="38">
        <v>502858</v>
      </c>
      <c r="Z175" s="38">
        <v>0</v>
      </c>
      <c r="AA175" s="38">
        <v>1</v>
      </c>
      <c r="AB175" s="38">
        <v>1</v>
      </c>
      <c r="AC175" s="38">
        <v>0</v>
      </c>
      <c r="AD175" s="38" t="s">
        <v>303</v>
      </c>
      <c r="AE175" s="38">
        <v>0</v>
      </c>
      <c r="AH175" s="38">
        <v>0</v>
      </c>
      <c r="AI175" s="38">
        <v>0</v>
      </c>
      <c r="AJ175" s="38">
        <v>5105</v>
      </c>
      <c r="AK175" s="38">
        <v>1</v>
      </c>
      <c r="AL175" s="38" t="s">
        <v>339</v>
      </c>
      <c r="AM175" s="38">
        <v>0</v>
      </c>
      <c r="AN175" s="38">
        <v>0</v>
      </c>
      <c r="AO175" s="38">
        <v>0</v>
      </c>
      <c r="AP175" s="38">
        <v>0</v>
      </c>
      <c r="AQ175" s="38">
        <v>0</v>
      </c>
      <c r="AR175" s="38">
        <v>0</v>
      </c>
      <c r="AS175" s="38">
        <v>0</v>
      </c>
      <c r="AT175" s="38">
        <v>0</v>
      </c>
      <c r="AU175" s="38">
        <v>0</v>
      </c>
      <c r="AV175" s="38">
        <v>0</v>
      </c>
      <c r="AW175" s="38">
        <v>35338000</v>
      </c>
      <c r="AX175" s="38">
        <v>34260588</v>
      </c>
      <c r="AY175" s="38">
        <v>24268790</v>
      </c>
      <c r="AZ175" s="38">
        <v>1256394</v>
      </c>
      <c r="BA175" s="38">
        <v>70.25</v>
      </c>
      <c r="BB175" s="38">
        <v>145908</v>
      </c>
      <c r="BC175" s="38">
        <v>145908</v>
      </c>
      <c r="BD175" s="38">
        <v>185.804</v>
      </c>
      <c r="BE175" s="38">
        <v>0</v>
      </c>
      <c r="BF175" s="38">
        <v>29007562</v>
      </c>
      <c r="BG175" s="38">
        <v>0</v>
      </c>
      <c r="BH175" s="38">
        <v>1002.54</v>
      </c>
      <c r="BI175" s="38">
        <v>275699</v>
      </c>
      <c r="BJ175" s="38">
        <v>12</v>
      </c>
      <c r="BK175" s="38">
        <v>0</v>
      </c>
      <c r="BL175" s="38">
        <v>0</v>
      </c>
      <c r="BM175" s="38">
        <v>0</v>
      </c>
      <c r="BN175" s="38">
        <v>0</v>
      </c>
      <c r="BO175" s="38">
        <v>0</v>
      </c>
      <c r="BP175" s="38">
        <v>0</v>
      </c>
      <c r="BQ175" s="38">
        <v>5393</v>
      </c>
      <c r="BR175" s="38">
        <v>1</v>
      </c>
      <c r="BS175" s="38">
        <v>0</v>
      </c>
      <c r="BT175" s="38">
        <v>0</v>
      </c>
      <c r="BU175" s="38">
        <v>0</v>
      </c>
      <c r="BV175" s="38">
        <v>0</v>
      </c>
      <c r="BW175" s="38">
        <v>0</v>
      </c>
      <c r="BX175" s="38">
        <v>0</v>
      </c>
      <c r="BY175" s="38">
        <v>0</v>
      </c>
      <c r="BZ175" s="38">
        <v>0</v>
      </c>
      <c r="CA175" s="38">
        <v>102.541</v>
      </c>
      <c r="CB175" s="38">
        <v>39197</v>
      </c>
      <c r="CC175" s="38">
        <v>0</v>
      </c>
      <c r="CD175" s="38">
        <v>0</v>
      </c>
      <c r="CE175" s="38">
        <v>0</v>
      </c>
      <c r="CF175" s="38">
        <v>0</v>
      </c>
      <c r="CG175" s="38">
        <v>0</v>
      </c>
      <c r="CH175" s="38">
        <v>762516</v>
      </c>
      <c r="CI175" s="38">
        <v>0</v>
      </c>
      <c r="CJ175" s="38">
        <v>4</v>
      </c>
      <c r="CK175" s="38">
        <v>0</v>
      </c>
      <c r="CL175" s="38">
        <v>0</v>
      </c>
      <c r="CN175" s="38">
        <v>0</v>
      </c>
      <c r="CO175" s="38">
        <v>1</v>
      </c>
      <c r="CP175" s="38">
        <v>0</v>
      </c>
      <c r="CQ175" s="38">
        <v>0</v>
      </c>
      <c r="CR175" s="38">
        <v>3616.9830000000002</v>
      </c>
      <c r="CS175" s="38">
        <v>0</v>
      </c>
      <c r="CT175" s="38">
        <v>0</v>
      </c>
      <c r="CU175" s="38">
        <v>0</v>
      </c>
      <c r="CV175" s="38">
        <v>0</v>
      </c>
      <c r="CW175" s="38">
        <v>0</v>
      </c>
      <c r="CX175" s="38">
        <v>0</v>
      </c>
      <c r="CY175" s="38">
        <v>0</v>
      </c>
      <c r="CZ175" s="38">
        <v>0</v>
      </c>
      <c r="DA175" s="38">
        <v>1</v>
      </c>
      <c r="DB175" s="38">
        <v>22026064</v>
      </c>
      <c r="DC175" s="38">
        <v>0</v>
      </c>
      <c r="DD175" s="38">
        <v>0</v>
      </c>
      <c r="DE175" s="38">
        <v>2827885</v>
      </c>
      <c r="DF175" s="38">
        <v>2827885</v>
      </c>
      <c r="DG175" s="38">
        <v>2160.67</v>
      </c>
      <c r="DH175" s="38">
        <v>0</v>
      </c>
      <c r="DI175" s="38">
        <v>0</v>
      </c>
      <c r="DK175" s="38">
        <v>5393</v>
      </c>
      <c r="DL175" s="38">
        <v>0</v>
      </c>
      <c r="DM175" s="38">
        <v>1877534</v>
      </c>
      <c r="DN175" s="38">
        <v>0</v>
      </c>
      <c r="DO175" s="38">
        <v>0</v>
      </c>
      <c r="DP175" s="38">
        <v>0</v>
      </c>
      <c r="DQ175" s="38">
        <v>0</v>
      </c>
      <c r="DR175" s="38">
        <v>0</v>
      </c>
      <c r="DS175" s="38">
        <v>0</v>
      </c>
      <c r="DT175" s="38">
        <v>0</v>
      </c>
      <c r="DU175" s="38">
        <v>0</v>
      </c>
      <c r="DV175" s="38">
        <v>0</v>
      </c>
      <c r="DW175" s="38">
        <v>0</v>
      </c>
      <c r="DX175" s="38">
        <v>0</v>
      </c>
      <c r="DY175" s="38">
        <v>0</v>
      </c>
      <c r="DZ175" s="38">
        <v>0</v>
      </c>
      <c r="EA175" s="38">
        <v>0</v>
      </c>
      <c r="EB175" s="38">
        <v>0.08</v>
      </c>
      <c r="EC175" s="38">
        <v>43.5</v>
      </c>
      <c r="ED175" s="38">
        <v>313130</v>
      </c>
      <c r="EE175" s="38">
        <v>12972</v>
      </c>
      <c r="EF175" s="38">
        <v>1.1659999999999999</v>
      </c>
      <c r="EG175" s="38">
        <v>0</v>
      </c>
      <c r="EH175" s="38">
        <v>1551432</v>
      </c>
      <c r="EI175" s="38">
        <v>0</v>
      </c>
      <c r="EJ175" s="38">
        <v>0</v>
      </c>
      <c r="EK175" s="38">
        <v>64.557000000000002</v>
      </c>
      <c r="EL175" s="38">
        <v>0</v>
      </c>
      <c r="EM175" s="38">
        <v>6.3819999999999997</v>
      </c>
      <c r="EN175" s="38">
        <v>4.8040000000000003</v>
      </c>
      <c r="EO175" s="38">
        <v>0</v>
      </c>
      <c r="EP175" s="38">
        <v>0</v>
      </c>
      <c r="EQ175" s="38">
        <v>75.822999999999993</v>
      </c>
      <c r="ER175" s="38">
        <v>0</v>
      </c>
      <c r="ES175" s="38">
        <v>237.077</v>
      </c>
      <c r="ET175" s="38">
        <v>35125</v>
      </c>
      <c r="EU175" s="38">
        <v>1256394</v>
      </c>
      <c r="EV175" s="38">
        <v>0</v>
      </c>
      <c r="EW175" s="38">
        <v>0</v>
      </c>
      <c r="EX175" s="38">
        <v>0</v>
      </c>
      <c r="EZ175" s="38">
        <v>28863087</v>
      </c>
      <c r="FA175" s="38">
        <v>0</v>
      </c>
      <c r="FB175" s="38">
        <v>30119481</v>
      </c>
      <c r="FC175" s="38">
        <v>0.97325799999999996</v>
      </c>
      <c r="FD175" s="38">
        <v>0</v>
      </c>
      <c r="FE175" s="38">
        <v>4393713</v>
      </c>
      <c r="FF175" s="38">
        <v>1003788</v>
      </c>
      <c r="FG175" s="38">
        <v>6.0937999999999999E-2</v>
      </c>
      <c r="FH175" s="38">
        <v>5.5286000000000002E-2</v>
      </c>
      <c r="FI175" s="38">
        <v>0</v>
      </c>
      <c r="FJ175" s="38">
        <v>0</v>
      </c>
      <c r="FK175" s="38">
        <v>5682.6710000000003</v>
      </c>
      <c r="FL175" s="38">
        <v>36279498</v>
      </c>
      <c r="FM175" s="38">
        <v>0</v>
      </c>
      <c r="FN175" s="38">
        <v>0</v>
      </c>
      <c r="FO175" s="38">
        <v>0</v>
      </c>
      <c r="FP175" s="38">
        <v>0</v>
      </c>
      <c r="FQ175" s="38">
        <v>0</v>
      </c>
      <c r="FR175" s="38">
        <v>0</v>
      </c>
      <c r="FS175" s="38">
        <v>0</v>
      </c>
      <c r="FT175" s="38">
        <v>0</v>
      </c>
      <c r="FU175" s="38">
        <v>0</v>
      </c>
      <c r="FV175" s="38">
        <v>0</v>
      </c>
      <c r="FW175" s="38">
        <v>0</v>
      </c>
      <c r="FX175" s="38">
        <v>0</v>
      </c>
      <c r="FY175" s="38">
        <v>0</v>
      </c>
      <c r="FZ175" s="38">
        <v>0</v>
      </c>
      <c r="GA175" s="38">
        <v>0</v>
      </c>
      <c r="GB175" s="38">
        <v>2424336</v>
      </c>
      <c r="GC175" s="38">
        <v>2424336</v>
      </c>
      <c r="GD175" s="38">
        <v>274.42</v>
      </c>
      <c r="GF175" s="38">
        <v>0</v>
      </c>
      <c r="GG175" s="38">
        <v>0</v>
      </c>
      <c r="GH175" s="38">
        <v>0</v>
      </c>
      <c r="GI175" s="38">
        <v>0</v>
      </c>
      <c r="GJ175" s="38">
        <v>0</v>
      </c>
      <c r="GK175" s="38">
        <v>5101</v>
      </c>
      <c r="GL175" s="38">
        <v>10856</v>
      </c>
      <c r="GM175" s="38">
        <v>0</v>
      </c>
      <c r="GN175" s="38">
        <v>0</v>
      </c>
      <c r="GO175" s="38">
        <v>0</v>
      </c>
      <c r="GP175" s="38">
        <v>35516982</v>
      </c>
      <c r="GQ175" s="38">
        <v>35516982</v>
      </c>
      <c r="GR175" s="38">
        <v>0</v>
      </c>
      <c r="GS175" s="38">
        <v>0</v>
      </c>
      <c r="GT175" s="38">
        <v>0</v>
      </c>
      <c r="HB175" s="38">
        <v>261892303</v>
      </c>
      <c r="HC175" s="38">
        <v>5.0736000000000003E-2</v>
      </c>
      <c r="HD175" s="38">
        <v>727391</v>
      </c>
      <c r="HE175" s="38">
        <v>0</v>
      </c>
      <c r="HF175" s="38">
        <v>0</v>
      </c>
      <c r="HG175" s="38">
        <v>0</v>
      </c>
      <c r="HH175" s="38">
        <v>0</v>
      </c>
      <c r="HI175" s="38">
        <v>0</v>
      </c>
      <c r="HJ175" s="38">
        <v>0</v>
      </c>
      <c r="HK175" s="38">
        <v>0</v>
      </c>
      <c r="HL175" s="38">
        <v>0</v>
      </c>
      <c r="HM175" s="38">
        <v>0</v>
      </c>
      <c r="HN175" s="38">
        <v>0</v>
      </c>
      <c r="HO175" s="38">
        <v>0</v>
      </c>
      <c r="HP175" s="38">
        <v>0</v>
      </c>
      <c r="HQ175" s="38">
        <v>0</v>
      </c>
      <c r="HR175" s="38">
        <v>0</v>
      </c>
      <c r="HS175" s="38">
        <v>0</v>
      </c>
      <c r="HT175" s="38">
        <v>0</v>
      </c>
      <c r="HU175" s="38">
        <v>0</v>
      </c>
      <c r="HV175" s="38">
        <v>0</v>
      </c>
      <c r="HW175" s="38">
        <v>0</v>
      </c>
      <c r="HX175" s="38">
        <v>0</v>
      </c>
      <c r="HY175" s="38">
        <v>0</v>
      </c>
      <c r="HZ175" s="38">
        <v>0</v>
      </c>
      <c r="IA175" s="38">
        <v>0</v>
      </c>
      <c r="IB175" s="38">
        <v>0</v>
      </c>
      <c r="IC175" s="38">
        <v>0</v>
      </c>
      <c r="ID175" s="38">
        <v>0</v>
      </c>
      <c r="IE175" s="38">
        <v>0</v>
      </c>
      <c r="IF175" s="38">
        <v>0</v>
      </c>
      <c r="IG175" s="38">
        <v>0</v>
      </c>
      <c r="IH175" s="38">
        <v>835</v>
      </c>
      <c r="II175" s="38">
        <v>0</v>
      </c>
      <c r="IJ175" s="38">
        <v>0</v>
      </c>
      <c r="IK175" s="38">
        <v>0</v>
      </c>
      <c r="IL175" s="38">
        <v>0</v>
      </c>
      <c r="IM175" s="38">
        <v>0</v>
      </c>
      <c r="IN175" s="38">
        <v>0</v>
      </c>
      <c r="IO175" s="38">
        <v>0</v>
      </c>
      <c r="IP175" s="38">
        <v>0</v>
      </c>
      <c r="IQ175" s="38">
        <v>0</v>
      </c>
      <c r="IR175" s="38">
        <v>0</v>
      </c>
      <c r="IS175" s="38">
        <v>0</v>
      </c>
      <c r="IT175" s="38">
        <v>0</v>
      </c>
      <c r="IU175" s="38">
        <v>0</v>
      </c>
      <c r="IV175" s="38">
        <v>0</v>
      </c>
      <c r="IW175" s="38">
        <v>0</v>
      </c>
      <c r="IX175" s="38">
        <v>0</v>
      </c>
      <c r="IY175" s="38">
        <v>0</v>
      </c>
      <c r="IZ175" s="38">
        <v>0</v>
      </c>
      <c r="JA175" s="38">
        <v>0</v>
      </c>
    </row>
    <row r="176" spans="1:261" x14ac:dyDescent="0.2">
      <c r="A176" s="38">
        <v>101864</v>
      </c>
      <c r="B176" s="38">
        <v>27549</v>
      </c>
      <c r="C176" s="38">
        <v>35</v>
      </c>
      <c r="D176" s="38">
        <v>2020</v>
      </c>
      <c r="E176" s="38">
        <v>5393</v>
      </c>
      <c r="F176" s="38">
        <v>0</v>
      </c>
      <c r="G176" s="38">
        <v>180.768</v>
      </c>
      <c r="H176" s="38">
        <v>178.917</v>
      </c>
      <c r="I176" s="38">
        <v>178.917</v>
      </c>
      <c r="J176" s="38">
        <v>180.768</v>
      </c>
      <c r="K176" s="38">
        <v>0</v>
      </c>
      <c r="L176" s="38">
        <v>6544</v>
      </c>
      <c r="M176" s="38">
        <v>0</v>
      </c>
      <c r="N176" s="38">
        <v>0</v>
      </c>
      <c r="P176" s="38">
        <v>217.167</v>
      </c>
      <c r="Q176" s="38">
        <v>0</v>
      </c>
      <c r="R176" s="38">
        <v>56291</v>
      </c>
      <c r="S176" s="38">
        <v>259.20699999999999</v>
      </c>
      <c r="U176" s="38">
        <v>36490</v>
      </c>
      <c r="V176" s="38">
        <v>0</v>
      </c>
      <c r="W176" s="38">
        <v>0</v>
      </c>
      <c r="X176" s="38">
        <v>0</v>
      </c>
      <c r="Z176" s="38">
        <v>0</v>
      </c>
      <c r="AA176" s="38">
        <v>1</v>
      </c>
      <c r="AB176" s="38">
        <v>1</v>
      </c>
      <c r="AC176" s="38">
        <v>0</v>
      </c>
      <c r="AD176" s="38" t="s">
        <v>303</v>
      </c>
      <c r="AE176" s="38">
        <v>0</v>
      </c>
      <c r="AH176" s="38">
        <v>0</v>
      </c>
      <c r="AI176" s="38">
        <v>0</v>
      </c>
      <c r="AJ176" s="38">
        <v>5105</v>
      </c>
      <c r="AK176" s="38">
        <v>1</v>
      </c>
      <c r="AL176" s="38" t="s">
        <v>340</v>
      </c>
      <c r="AM176" s="38">
        <v>0</v>
      </c>
      <c r="AN176" s="38">
        <v>0</v>
      </c>
      <c r="AO176" s="38">
        <v>0</v>
      </c>
      <c r="AP176" s="38">
        <v>0</v>
      </c>
      <c r="AQ176" s="38">
        <v>0</v>
      </c>
      <c r="AR176" s="38">
        <v>0</v>
      </c>
      <c r="AS176" s="38">
        <v>0</v>
      </c>
      <c r="AT176" s="38">
        <v>0</v>
      </c>
      <c r="AU176" s="38">
        <v>0</v>
      </c>
      <c r="AV176" s="38">
        <v>0</v>
      </c>
      <c r="AW176" s="38">
        <v>1863742</v>
      </c>
      <c r="AX176" s="38">
        <v>1828358</v>
      </c>
      <c r="AY176" s="38">
        <v>1295154</v>
      </c>
      <c r="AZ176" s="38">
        <v>56291</v>
      </c>
      <c r="BA176" s="38">
        <v>0</v>
      </c>
      <c r="BB176" s="38">
        <v>0</v>
      </c>
      <c r="BC176" s="38">
        <v>0</v>
      </c>
      <c r="BD176" s="38">
        <v>0</v>
      </c>
      <c r="BE176" s="38">
        <v>0</v>
      </c>
      <c r="BF176" s="38">
        <v>1535107</v>
      </c>
      <c r="BG176" s="38">
        <v>0</v>
      </c>
      <c r="BH176" s="38">
        <v>0</v>
      </c>
      <c r="BI176" s="38">
        <v>0</v>
      </c>
      <c r="BJ176" s="38">
        <v>12</v>
      </c>
      <c r="BK176" s="38">
        <v>0</v>
      </c>
      <c r="BL176" s="38">
        <v>0</v>
      </c>
      <c r="BM176" s="38">
        <v>0</v>
      </c>
      <c r="BN176" s="38">
        <v>0</v>
      </c>
      <c r="BO176" s="38">
        <v>0</v>
      </c>
      <c r="BP176" s="38">
        <v>0</v>
      </c>
      <c r="BQ176" s="38">
        <v>5393</v>
      </c>
      <c r="BR176" s="38">
        <v>1</v>
      </c>
      <c r="BS176" s="38">
        <v>0</v>
      </c>
      <c r="BT176" s="38">
        <v>0</v>
      </c>
      <c r="BU176" s="38">
        <v>0</v>
      </c>
      <c r="BV176" s="38">
        <v>0</v>
      </c>
      <c r="BW176" s="38">
        <v>0</v>
      </c>
      <c r="BX176" s="38">
        <v>0</v>
      </c>
      <c r="BY176" s="38">
        <v>0</v>
      </c>
      <c r="BZ176" s="38">
        <v>0</v>
      </c>
      <c r="CA176" s="38">
        <v>0</v>
      </c>
      <c r="CB176" s="38">
        <v>0</v>
      </c>
      <c r="CC176" s="38">
        <v>0</v>
      </c>
      <c r="CD176" s="38">
        <v>0</v>
      </c>
      <c r="CE176" s="38">
        <v>0</v>
      </c>
      <c r="CF176" s="38">
        <v>0</v>
      </c>
      <c r="CG176" s="38">
        <v>0</v>
      </c>
      <c r="CH176" s="38">
        <v>35384</v>
      </c>
      <c r="CI176" s="38">
        <v>0</v>
      </c>
      <c r="CJ176" s="38">
        <v>4</v>
      </c>
      <c r="CK176" s="38">
        <v>0</v>
      </c>
      <c r="CL176" s="38">
        <v>0</v>
      </c>
      <c r="CN176" s="38">
        <v>0</v>
      </c>
      <c r="CO176" s="38">
        <v>1</v>
      </c>
      <c r="CP176" s="38">
        <v>0</v>
      </c>
      <c r="CQ176" s="38">
        <v>0</v>
      </c>
      <c r="CR176" s="38">
        <v>215.83</v>
      </c>
      <c r="CS176" s="38">
        <v>0</v>
      </c>
      <c r="CT176" s="38">
        <v>0</v>
      </c>
      <c r="CU176" s="38">
        <v>0</v>
      </c>
      <c r="CV176" s="38">
        <v>0</v>
      </c>
      <c r="CW176" s="38">
        <v>0</v>
      </c>
      <c r="CX176" s="38">
        <v>0</v>
      </c>
      <c r="CY176" s="38">
        <v>0</v>
      </c>
      <c r="CZ176" s="38">
        <v>0</v>
      </c>
      <c r="DA176" s="38">
        <v>1</v>
      </c>
      <c r="DB176" s="38">
        <v>1170833</v>
      </c>
      <c r="DC176" s="38">
        <v>0</v>
      </c>
      <c r="DD176" s="38">
        <v>0</v>
      </c>
      <c r="DE176" s="38">
        <v>294258</v>
      </c>
      <c r="DF176" s="38">
        <v>294258</v>
      </c>
      <c r="DG176" s="38">
        <v>224.83</v>
      </c>
      <c r="DH176" s="38">
        <v>0</v>
      </c>
      <c r="DI176" s="38">
        <v>0</v>
      </c>
      <c r="DK176" s="38">
        <v>5393</v>
      </c>
      <c r="DL176" s="38">
        <v>0</v>
      </c>
      <c r="DM176" s="38">
        <v>112195</v>
      </c>
      <c r="DN176" s="38">
        <v>0</v>
      </c>
      <c r="DO176" s="38">
        <v>0</v>
      </c>
      <c r="DP176" s="38">
        <v>0</v>
      </c>
      <c r="DQ176" s="38">
        <v>0</v>
      </c>
      <c r="DR176" s="38">
        <v>0</v>
      </c>
      <c r="DS176" s="38">
        <v>0</v>
      </c>
      <c r="DT176" s="38">
        <v>0</v>
      </c>
      <c r="DU176" s="38">
        <v>0</v>
      </c>
      <c r="DV176" s="38">
        <v>0</v>
      </c>
      <c r="DW176" s="38">
        <v>0</v>
      </c>
      <c r="DX176" s="38">
        <v>0</v>
      </c>
      <c r="DY176" s="38">
        <v>0</v>
      </c>
      <c r="DZ176" s="38">
        <v>0</v>
      </c>
      <c r="EA176" s="38">
        <v>0</v>
      </c>
      <c r="EB176" s="38">
        <v>0</v>
      </c>
      <c r="EC176" s="38">
        <v>10.487</v>
      </c>
      <c r="ED176" s="38">
        <v>75490</v>
      </c>
      <c r="EE176" s="38">
        <v>0</v>
      </c>
      <c r="EF176" s="38">
        <v>0</v>
      </c>
      <c r="EG176" s="38">
        <v>0</v>
      </c>
      <c r="EH176" s="38">
        <v>36705</v>
      </c>
      <c r="EI176" s="38">
        <v>0</v>
      </c>
      <c r="EJ176" s="38">
        <v>0</v>
      </c>
      <c r="EK176" s="38">
        <v>1.823</v>
      </c>
      <c r="EL176" s="38">
        <v>0</v>
      </c>
      <c r="EM176" s="38">
        <v>0</v>
      </c>
      <c r="EN176" s="38">
        <v>2.8000000000000001E-2</v>
      </c>
      <c r="EO176" s="38">
        <v>0</v>
      </c>
      <c r="EP176" s="38">
        <v>0</v>
      </c>
      <c r="EQ176" s="38">
        <v>1.851</v>
      </c>
      <c r="ER176" s="38">
        <v>0</v>
      </c>
      <c r="ES176" s="38">
        <v>5.609</v>
      </c>
      <c r="ET176" s="38">
        <v>0</v>
      </c>
      <c r="EU176" s="38">
        <v>56291</v>
      </c>
      <c r="EV176" s="38">
        <v>0</v>
      </c>
      <c r="EW176" s="38">
        <v>0</v>
      </c>
      <c r="EX176" s="38">
        <v>0</v>
      </c>
      <c r="EZ176" s="38">
        <v>1542718</v>
      </c>
      <c r="FA176" s="38">
        <v>0</v>
      </c>
      <c r="FB176" s="38">
        <v>1599009</v>
      </c>
      <c r="FC176" s="38">
        <v>0.97325799999999996</v>
      </c>
      <c r="FD176" s="38">
        <v>0</v>
      </c>
      <c r="FE176" s="38">
        <v>232519</v>
      </c>
      <c r="FF176" s="38">
        <v>53121</v>
      </c>
      <c r="FG176" s="38">
        <v>6.0937999999999999E-2</v>
      </c>
      <c r="FH176" s="38">
        <v>5.5286000000000002E-2</v>
      </c>
      <c r="FI176" s="38">
        <v>0</v>
      </c>
      <c r="FJ176" s="38">
        <v>0</v>
      </c>
      <c r="FK176" s="38">
        <v>300.73200000000003</v>
      </c>
      <c r="FL176" s="38">
        <v>1920033</v>
      </c>
      <c r="FM176" s="38">
        <v>0</v>
      </c>
      <c r="FN176" s="38">
        <v>0</v>
      </c>
      <c r="FO176" s="38">
        <v>21723</v>
      </c>
      <c r="FP176" s="38">
        <v>0</v>
      </c>
      <c r="FQ176" s="38">
        <v>21723</v>
      </c>
      <c r="FR176" s="38">
        <v>21723</v>
      </c>
      <c r="FS176" s="38">
        <v>0</v>
      </c>
      <c r="FT176" s="38">
        <v>0</v>
      </c>
      <c r="FU176" s="38">
        <v>0</v>
      </c>
      <c r="FV176" s="38">
        <v>0</v>
      </c>
      <c r="FW176" s="38">
        <v>0</v>
      </c>
      <c r="FX176" s="38">
        <v>0</v>
      </c>
      <c r="FY176" s="38">
        <v>0</v>
      </c>
      <c r="FZ176" s="38">
        <v>0</v>
      </c>
      <c r="GA176" s="38">
        <v>0</v>
      </c>
      <c r="GB176" s="38">
        <v>0</v>
      </c>
      <c r="GC176" s="38">
        <v>0</v>
      </c>
      <c r="GD176" s="38">
        <v>0</v>
      </c>
      <c r="GF176" s="38">
        <v>0</v>
      </c>
      <c r="GG176" s="38">
        <v>0</v>
      </c>
      <c r="GH176" s="38">
        <v>0</v>
      </c>
      <c r="GI176" s="38">
        <v>0</v>
      </c>
      <c r="GJ176" s="38">
        <v>0</v>
      </c>
      <c r="GK176" s="38">
        <v>4971</v>
      </c>
      <c r="GL176" s="38">
        <v>0</v>
      </c>
      <c r="GM176" s="38">
        <v>0</v>
      </c>
      <c r="GN176" s="38">
        <v>0</v>
      </c>
      <c r="GO176" s="38">
        <v>0</v>
      </c>
      <c r="GP176" s="38">
        <v>1884649</v>
      </c>
      <c r="GQ176" s="38">
        <v>1884649</v>
      </c>
      <c r="GR176" s="38">
        <v>0</v>
      </c>
      <c r="GS176" s="38">
        <v>0</v>
      </c>
      <c r="GT176" s="38">
        <v>0</v>
      </c>
      <c r="HB176" s="38">
        <v>261892303</v>
      </c>
      <c r="HC176" s="38">
        <v>5.0736000000000003E-2</v>
      </c>
      <c r="HD176" s="38">
        <v>35384</v>
      </c>
      <c r="HE176" s="38">
        <v>0</v>
      </c>
      <c r="HF176" s="38">
        <v>0</v>
      </c>
      <c r="HG176" s="38">
        <v>0</v>
      </c>
      <c r="HH176" s="38">
        <v>0</v>
      </c>
      <c r="HI176" s="38">
        <v>0</v>
      </c>
      <c r="HJ176" s="38">
        <v>0</v>
      </c>
      <c r="HK176" s="38">
        <v>0</v>
      </c>
      <c r="HL176" s="38">
        <v>0</v>
      </c>
      <c r="HM176" s="38">
        <v>0</v>
      </c>
      <c r="HN176" s="38">
        <v>0</v>
      </c>
      <c r="HO176" s="38">
        <v>0</v>
      </c>
      <c r="HP176" s="38">
        <v>0</v>
      </c>
      <c r="HQ176" s="38">
        <v>0</v>
      </c>
      <c r="HR176" s="38">
        <v>0</v>
      </c>
      <c r="HS176" s="38">
        <v>0</v>
      </c>
      <c r="HT176" s="38">
        <v>0</v>
      </c>
      <c r="HU176" s="38">
        <v>0</v>
      </c>
      <c r="HV176" s="38">
        <v>0</v>
      </c>
      <c r="HW176" s="38">
        <v>0</v>
      </c>
      <c r="HX176" s="38">
        <v>0</v>
      </c>
      <c r="HY176" s="38">
        <v>0</v>
      </c>
      <c r="HZ176" s="38">
        <v>0</v>
      </c>
      <c r="IA176" s="38">
        <v>0</v>
      </c>
      <c r="IB176" s="38">
        <v>0</v>
      </c>
      <c r="IC176" s="38">
        <v>0</v>
      </c>
      <c r="ID176" s="38">
        <v>0</v>
      </c>
      <c r="IE176" s="38">
        <v>0</v>
      </c>
      <c r="IF176" s="38">
        <v>0</v>
      </c>
      <c r="IG176" s="38">
        <v>0</v>
      </c>
      <c r="IH176" s="38">
        <v>0</v>
      </c>
      <c r="II176" s="38">
        <v>0</v>
      </c>
      <c r="IJ176" s="38">
        <v>0</v>
      </c>
      <c r="IK176" s="38">
        <v>0</v>
      </c>
      <c r="IL176" s="38">
        <v>0</v>
      </c>
      <c r="IM176" s="38">
        <v>0</v>
      </c>
      <c r="IN176" s="38">
        <v>0</v>
      </c>
      <c r="IO176" s="38">
        <v>0</v>
      </c>
      <c r="IP176" s="38">
        <v>0</v>
      </c>
      <c r="IQ176" s="38">
        <v>0</v>
      </c>
      <c r="IR176" s="38">
        <v>0</v>
      </c>
      <c r="IS176" s="38">
        <v>0</v>
      </c>
      <c r="IT176" s="38">
        <v>0</v>
      </c>
      <c r="IU176" s="38">
        <v>0</v>
      </c>
      <c r="IV176" s="38">
        <v>0</v>
      </c>
      <c r="IW176" s="38">
        <v>0</v>
      </c>
      <c r="IX176" s="38">
        <v>0</v>
      </c>
      <c r="IY176" s="38">
        <v>0</v>
      </c>
      <c r="IZ176" s="38">
        <v>0</v>
      </c>
      <c r="JA176" s="38">
        <v>0</v>
      </c>
    </row>
    <row r="177" spans="1:261" x14ac:dyDescent="0.2">
      <c r="A177" s="38">
        <v>101868</v>
      </c>
      <c r="B177" s="38">
        <v>27549</v>
      </c>
      <c r="C177" s="38">
        <v>35</v>
      </c>
      <c r="D177" s="38">
        <v>2020</v>
      </c>
      <c r="E177" s="38">
        <v>5393</v>
      </c>
      <c r="F177" s="38">
        <v>0</v>
      </c>
      <c r="G177" s="38">
        <v>457.97800000000001</v>
      </c>
      <c r="H177" s="38">
        <v>406.91800000000001</v>
      </c>
      <c r="I177" s="38">
        <v>406.91800000000001</v>
      </c>
      <c r="J177" s="38">
        <v>457.97800000000001</v>
      </c>
      <c r="K177" s="38">
        <v>0</v>
      </c>
      <c r="L177" s="38">
        <v>6544</v>
      </c>
      <c r="M177" s="38">
        <v>0</v>
      </c>
      <c r="N177" s="38">
        <v>0</v>
      </c>
      <c r="P177" s="38">
        <v>450.63200000000001</v>
      </c>
      <c r="Q177" s="38">
        <v>0</v>
      </c>
      <c r="R177" s="38">
        <v>116807</v>
      </c>
      <c r="S177" s="38">
        <v>259.20699999999999</v>
      </c>
      <c r="U177" s="38">
        <v>75715</v>
      </c>
      <c r="V177" s="38">
        <v>0</v>
      </c>
      <c r="W177" s="38">
        <v>0</v>
      </c>
      <c r="X177" s="38">
        <v>0</v>
      </c>
      <c r="Z177" s="38">
        <v>0</v>
      </c>
      <c r="AA177" s="38">
        <v>1</v>
      </c>
      <c r="AB177" s="38">
        <v>1</v>
      </c>
      <c r="AC177" s="38">
        <v>0</v>
      </c>
      <c r="AD177" s="38" t="s">
        <v>303</v>
      </c>
      <c r="AE177" s="38">
        <v>0</v>
      </c>
      <c r="AH177" s="38">
        <v>0</v>
      </c>
      <c r="AI177" s="38">
        <v>0</v>
      </c>
      <c r="AJ177" s="38">
        <v>5105</v>
      </c>
      <c r="AK177" s="38">
        <v>1</v>
      </c>
      <c r="AL177" s="38" t="s">
        <v>341</v>
      </c>
      <c r="AM177" s="38">
        <v>0</v>
      </c>
      <c r="AN177" s="38">
        <v>0</v>
      </c>
      <c r="AO177" s="38">
        <v>0</v>
      </c>
      <c r="AP177" s="38">
        <v>0</v>
      </c>
      <c r="AQ177" s="38">
        <v>0</v>
      </c>
      <c r="AR177" s="38">
        <v>0</v>
      </c>
      <c r="AS177" s="38">
        <v>0</v>
      </c>
      <c r="AT177" s="38">
        <v>0</v>
      </c>
      <c r="AU177" s="38">
        <v>0</v>
      </c>
      <c r="AV177" s="38">
        <v>0</v>
      </c>
      <c r="AW177" s="38">
        <v>4948533</v>
      </c>
      <c r="AX177" s="38">
        <v>4801344</v>
      </c>
      <c r="AY177" s="38">
        <v>3819074</v>
      </c>
      <c r="AZ177" s="38">
        <v>174351</v>
      </c>
      <c r="BA177" s="38">
        <v>0</v>
      </c>
      <c r="BB177" s="38">
        <v>0</v>
      </c>
      <c r="BC177" s="38">
        <v>0</v>
      </c>
      <c r="BD177" s="38">
        <v>0</v>
      </c>
      <c r="BE177" s="38">
        <v>0</v>
      </c>
      <c r="BF177" s="38">
        <v>4000041</v>
      </c>
      <c r="BG177" s="38">
        <v>0</v>
      </c>
      <c r="BH177" s="38">
        <v>209.25</v>
      </c>
      <c r="BI177" s="38">
        <v>57544</v>
      </c>
      <c r="BJ177" s="38">
        <v>12</v>
      </c>
      <c r="BK177" s="38">
        <v>0</v>
      </c>
      <c r="BL177" s="38">
        <v>0</v>
      </c>
      <c r="BM177" s="38">
        <v>0</v>
      </c>
      <c r="BN177" s="38">
        <v>0</v>
      </c>
      <c r="BO177" s="38">
        <v>0</v>
      </c>
      <c r="BP177" s="38">
        <v>0</v>
      </c>
      <c r="BQ177" s="38">
        <v>5393</v>
      </c>
      <c r="BR177" s="38">
        <v>1</v>
      </c>
      <c r="BS177" s="38">
        <v>0</v>
      </c>
      <c r="BT177" s="38">
        <v>0</v>
      </c>
      <c r="BU177" s="38">
        <v>0</v>
      </c>
      <c r="BV177" s="38">
        <v>0</v>
      </c>
      <c r="BW177" s="38">
        <v>0</v>
      </c>
      <c r="BX177" s="38">
        <v>0</v>
      </c>
      <c r="BY177" s="38">
        <v>0</v>
      </c>
      <c r="BZ177" s="38">
        <v>0</v>
      </c>
      <c r="CA177" s="38">
        <v>0</v>
      </c>
      <c r="CB177" s="38">
        <v>0</v>
      </c>
      <c r="CC177" s="38">
        <v>0</v>
      </c>
      <c r="CD177" s="38">
        <v>0</v>
      </c>
      <c r="CE177" s="38">
        <v>0</v>
      </c>
      <c r="CF177" s="38">
        <v>0</v>
      </c>
      <c r="CG177" s="38">
        <v>0</v>
      </c>
      <c r="CH177" s="38">
        <v>89645</v>
      </c>
      <c r="CI177" s="38">
        <v>0</v>
      </c>
      <c r="CJ177" s="38">
        <v>5</v>
      </c>
      <c r="CK177" s="38">
        <v>0</v>
      </c>
      <c r="CL177" s="38">
        <v>0</v>
      </c>
      <c r="CN177" s="38">
        <v>0</v>
      </c>
      <c r="CO177" s="38">
        <v>1</v>
      </c>
      <c r="CP177" s="38">
        <v>0.12</v>
      </c>
      <c r="CQ177" s="38">
        <v>0</v>
      </c>
      <c r="CR177" s="38">
        <v>449.50599999999997</v>
      </c>
      <c r="CS177" s="38">
        <v>0</v>
      </c>
      <c r="CT177" s="38">
        <v>0</v>
      </c>
      <c r="CU177" s="38">
        <v>0</v>
      </c>
      <c r="CV177" s="38">
        <v>0</v>
      </c>
      <c r="CW177" s="38">
        <v>0</v>
      </c>
      <c r="CX177" s="38">
        <v>0</v>
      </c>
      <c r="CY177" s="38">
        <v>0</v>
      </c>
      <c r="CZ177" s="38">
        <v>0</v>
      </c>
      <c r="DA177" s="38">
        <v>1</v>
      </c>
      <c r="DB177" s="38">
        <v>2662871</v>
      </c>
      <c r="DC177" s="38">
        <v>0</v>
      </c>
      <c r="DD177" s="38">
        <v>0</v>
      </c>
      <c r="DE177" s="38">
        <v>579576</v>
      </c>
      <c r="DF177" s="38">
        <v>581469</v>
      </c>
      <c r="DG177" s="38">
        <v>442.83</v>
      </c>
      <c r="DH177" s="38">
        <v>0</v>
      </c>
      <c r="DI177" s="38">
        <v>1893</v>
      </c>
      <c r="DK177" s="38">
        <v>5393</v>
      </c>
      <c r="DL177" s="38">
        <v>0</v>
      </c>
      <c r="DM177" s="38">
        <v>487611</v>
      </c>
      <c r="DN177" s="38">
        <v>0</v>
      </c>
      <c r="DO177" s="38">
        <v>0</v>
      </c>
      <c r="DP177" s="38">
        <v>0</v>
      </c>
      <c r="DQ177" s="38">
        <v>0</v>
      </c>
      <c r="DR177" s="38">
        <v>0</v>
      </c>
      <c r="DS177" s="38">
        <v>0</v>
      </c>
      <c r="DT177" s="38">
        <v>0</v>
      </c>
      <c r="DU177" s="38">
        <v>0</v>
      </c>
      <c r="DV177" s="38">
        <v>0</v>
      </c>
      <c r="DW177" s="38">
        <v>0</v>
      </c>
      <c r="DX177" s="38">
        <v>0</v>
      </c>
      <c r="DY177" s="38">
        <v>0</v>
      </c>
      <c r="DZ177" s="38">
        <v>0</v>
      </c>
      <c r="EA177" s="38">
        <v>0</v>
      </c>
      <c r="EB177" s="38">
        <v>0</v>
      </c>
      <c r="EC177" s="38">
        <v>45.137999999999998</v>
      </c>
      <c r="ED177" s="38">
        <v>324921</v>
      </c>
      <c r="EE177" s="38">
        <v>0</v>
      </c>
      <c r="EF177" s="38">
        <v>0</v>
      </c>
      <c r="EG177" s="38">
        <v>0</v>
      </c>
      <c r="EH177" s="38">
        <v>161591</v>
      </c>
      <c r="EI177" s="38">
        <v>1099</v>
      </c>
      <c r="EJ177" s="38">
        <v>4.2000000000000003E-2</v>
      </c>
      <c r="EK177" s="38">
        <v>7.4729999999999999</v>
      </c>
      <c r="EL177" s="38">
        <v>0</v>
      </c>
      <c r="EM177" s="38">
        <v>0.75800000000000001</v>
      </c>
      <c r="EN177" s="38">
        <v>0</v>
      </c>
      <c r="EO177" s="38">
        <v>0</v>
      </c>
      <c r="EP177" s="38">
        <v>0</v>
      </c>
      <c r="EQ177" s="38">
        <v>8.2729999999999997</v>
      </c>
      <c r="ER177" s="38">
        <v>0</v>
      </c>
      <c r="ES177" s="38">
        <v>24.693000000000001</v>
      </c>
      <c r="ET177" s="38">
        <v>0</v>
      </c>
      <c r="EU177" s="38">
        <v>174351</v>
      </c>
      <c r="EV177" s="38">
        <v>0</v>
      </c>
      <c r="EW177" s="38">
        <v>0</v>
      </c>
      <c r="EX177" s="38">
        <v>0</v>
      </c>
      <c r="EZ177" s="38">
        <v>4057048</v>
      </c>
      <c r="FA177" s="38">
        <v>0</v>
      </c>
      <c r="FB177" s="38">
        <v>4231399</v>
      </c>
      <c r="FC177" s="38">
        <v>0.97325799999999996</v>
      </c>
      <c r="FD177" s="38">
        <v>0</v>
      </c>
      <c r="FE177" s="38">
        <v>605877</v>
      </c>
      <c r="FF177" s="38">
        <v>138419</v>
      </c>
      <c r="FG177" s="38">
        <v>6.0937999999999999E-2</v>
      </c>
      <c r="FH177" s="38">
        <v>5.5286000000000002E-2</v>
      </c>
      <c r="FI177" s="38">
        <v>0</v>
      </c>
      <c r="FJ177" s="38">
        <v>0</v>
      </c>
      <c r="FK177" s="38">
        <v>783.62</v>
      </c>
      <c r="FL177" s="38">
        <v>5065340</v>
      </c>
      <c r="FM177" s="38">
        <v>0</v>
      </c>
      <c r="FN177" s="38">
        <v>0</v>
      </c>
      <c r="FO177" s="38">
        <v>63907</v>
      </c>
      <c r="FP177" s="38">
        <v>0</v>
      </c>
      <c r="FQ177" s="38">
        <v>63907</v>
      </c>
      <c r="FR177" s="38">
        <v>63907</v>
      </c>
      <c r="FS177" s="38">
        <v>0</v>
      </c>
      <c r="FT177" s="38">
        <v>0</v>
      </c>
      <c r="FU177" s="38">
        <v>0</v>
      </c>
      <c r="FV177" s="38">
        <v>0</v>
      </c>
      <c r="FW177" s="38">
        <v>0</v>
      </c>
      <c r="FX177" s="38">
        <v>0</v>
      </c>
      <c r="FY177" s="38">
        <v>0</v>
      </c>
      <c r="FZ177" s="38">
        <v>0</v>
      </c>
      <c r="GA177" s="38">
        <v>0</v>
      </c>
      <c r="GB177" s="38">
        <v>377997</v>
      </c>
      <c r="GC177" s="38">
        <v>377997</v>
      </c>
      <c r="GD177" s="38">
        <v>42.786999999999999</v>
      </c>
      <c r="GF177" s="38">
        <v>0</v>
      </c>
      <c r="GG177" s="38">
        <v>0</v>
      </c>
      <c r="GH177" s="38">
        <v>0</v>
      </c>
      <c r="GI177" s="38">
        <v>0</v>
      </c>
      <c r="GJ177" s="38">
        <v>0</v>
      </c>
      <c r="GK177" s="38">
        <v>4971</v>
      </c>
      <c r="GL177" s="38">
        <v>0</v>
      </c>
      <c r="GM177" s="38">
        <v>0</v>
      </c>
      <c r="GN177" s="38">
        <v>0</v>
      </c>
      <c r="GO177" s="38">
        <v>0</v>
      </c>
      <c r="GP177" s="38">
        <v>4975695</v>
      </c>
      <c r="GQ177" s="38">
        <v>4975695</v>
      </c>
      <c r="GR177" s="38">
        <v>0</v>
      </c>
      <c r="GS177" s="38">
        <v>0</v>
      </c>
      <c r="GT177" s="38">
        <v>0</v>
      </c>
      <c r="HB177" s="38">
        <v>261892303</v>
      </c>
      <c r="HC177" s="38">
        <v>5.0736000000000003E-2</v>
      </c>
      <c r="HD177" s="38">
        <v>89645</v>
      </c>
      <c r="HE177" s="38">
        <v>0</v>
      </c>
      <c r="HF177" s="38">
        <v>0</v>
      </c>
      <c r="HG177" s="38">
        <v>0</v>
      </c>
      <c r="HH177" s="38">
        <v>0</v>
      </c>
      <c r="HI177" s="38">
        <v>0</v>
      </c>
      <c r="HJ177" s="38">
        <v>0</v>
      </c>
      <c r="HK177" s="38">
        <v>0</v>
      </c>
      <c r="HL177" s="38">
        <v>0</v>
      </c>
      <c r="HM177" s="38">
        <v>0</v>
      </c>
      <c r="HN177" s="38">
        <v>0</v>
      </c>
      <c r="HO177" s="38">
        <v>0</v>
      </c>
      <c r="HP177" s="38">
        <v>0</v>
      </c>
      <c r="HQ177" s="38">
        <v>0</v>
      </c>
      <c r="HR177" s="38">
        <v>0</v>
      </c>
      <c r="HS177" s="38">
        <v>0</v>
      </c>
      <c r="HT177" s="38">
        <v>0</v>
      </c>
      <c r="HU177" s="38">
        <v>0</v>
      </c>
      <c r="HV177" s="38">
        <v>0</v>
      </c>
      <c r="HW177" s="38">
        <v>0</v>
      </c>
      <c r="HX177" s="38">
        <v>0</v>
      </c>
      <c r="HY177" s="38">
        <v>0</v>
      </c>
      <c r="HZ177" s="38">
        <v>0</v>
      </c>
      <c r="IA177" s="38">
        <v>0</v>
      </c>
      <c r="IB177" s="38">
        <v>0</v>
      </c>
      <c r="IC177" s="38">
        <v>0</v>
      </c>
      <c r="ID177" s="38">
        <v>0</v>
      </c>
      <c r="IE177" s="38">
        <v>0</v>
      </c>
      <c r="IF177" s="38">
        <v>0</v>
      </c>
      <c r="IG177" s="38">
        <v>0</v>
      </c>
      <c r="IH177" s="38">
        <v>14</v>
      </c>
      <c r="II177" s="38">
        <v>0</v>
      </c>
      <c r="IJ177" s="38">
        <v>0</v>
      </c>
      <c r="IK177" s="38">
        <v>0</v>
      </c>
      <c r="IL177" s="38">
        <v>0</v>
      </c>
      <c r="IM177" s="38">
        <v>0</v>
      </c>
      <c r="IN177" s="38">
        <v>0</v>
      </c>
      <c r="IO177" s="38">
        <v>0</v>
      </c>
      <c r="IP177" s="38">
        <v>0</v>
      </c>
      <c r="IQ177" s="38">
        <v>0</v>
      </c>
      <c r="IR177" s="38">
        <v>0</v>
      </c>
      <c r="IS177" s="38">
        <v>0</v>
      </c>
      <c r="IT177" s="38">
        <v>0</v>
      </c>
      <c r="IU177" s="38">
        <v>0</v>
      </c>
      <c r="IV177" s="38">
        <v>0</v>
      </c>
      <c r="IW177" s="38">
        <v>0</v>
      </c>
      <c r="IX177" s="38">
        <v>0</v>
      </c>
      <c r="IY177" s="38">
        <v>0</v>
      </c>
      <c r="IZ177" s="38">
        <v>0</v>
      </c>
      <c r="JA177" s="38">
        <v>0</v>
      </c>
    </row>
    <row r="178" spans="1:261" x14ac:dyDescent="0.2">
      <c r="A178" s="38">
        <v>101870</v>
      </c>
      <c r="B178" s="38">
        <v>27549</v>
      </c>
      <c r="C178" s="38">
        <v>35</v>
      </c>
      <c r="D178" s="38">
        <v>2020</v>
      </c>
      <c r="E178" s="38">
        <v>5393</v>
      </c>
      <c r="F178" s="38">
        <v>0</v>
      </c>
      <c r="G178" s="38">
        <v>811.43799999999999</v>
      </c>
      <c r="H178" s="38">
        <v>793.75300000000004</v>
      </c>
      <c r="I178" s="38">
        <v>793.75300000000004</v>
      </c>
      <c r="J178" s="38">
        <v>811.43799999999999</v>
      </c>
      <c r="K178" s="38">
        <v>0</v>
      </c>
      <c r="L178" s="38">
        <v>6544</v>
      </c>
      <c r="M178" s="38">
        <v>0</v>
      </c>
      <c r="N178" s="38">
        <v>0</v>
      </c>
      <c r="P178" s="38">
        <v>634.14</v>
      </c>
      <c r="Q178" s="38">
        <v>0</v>
      </c>
      <c r="R178" s="38">
        <v>164374</v>
      </c>
      <c r="S178" s="38">
        <v>259.20699999999999</v>
      </c>
      <c r="U178" s="38">
        <v>106548</v>
      </c>
      <c r="V178" s="38">
        <v>150.37</v>
      </c>
      <c r="W178" s="38">
        <v>98402</v>
      </c>
      <c r="X178" s="38">
        <v>98402</v>
      </c>
      <c r="Z178" s="38">
        <v>0</v>
      </c>
      <c r="AA178" s="38">
        <v>1</v>
      </c>
      <c r="AB178" s="38">
        <v>1</v>
      </c>
      <c r="AC178" s="38">
        <v>0</v>
      </c>
      <c r="AD178" s="38" t="s">
        <v>303</v>
      </c>
      <c r="AE178" s="38">
        <v>0</v>
      </c>
      <c r="AH178" s="38">
        <v>0</v>
      </c>
      <c r="AI178" s="38">
        <v>0</v>
      </c>
      <c r="AJ178" s="38">
        <v>5105</v>
      </c>
      <c r="AK178" s="38">
        <v>1</v>
      </c>
      <c r="AL178" s="38" t="s">
        <v>359</v>
      </c>
      <c r="AM178" s="38">
        <v>0</v>
      </c>
      <c r="AN178" s="38">
        <v>0</v>
      </c>
      <c r="AO178" s="38">
        <v>0</v>
      </c>
      <c r="AP178" s="38">
        <v>0</v>
      </c>
      <c r="AQ178" s="38">
        <v>0</v>
      </c>
      <c r="AR178" s="38">
        <v>0</v>
      </c>
      <c r="AS178" s="38">
        <v>0</v>
      </c>
      <c r="AT178" s="38">
        <v>0</v>
      </c>
      <c r="AU178" s="38">
        <v>0</v>
      </c>
      <c r="AV178" s="38">
        <v>0</v>
      </c>
      <c r="AW178" s="38">
        <v>7621274</v>
      </c>
      <c r="AX178" s="38">
        <v>7449127</v>
      </c>
      <c r="AY178" s="38">
        <v>5370524</v>
      </c>
      <c r="AZ178" s="38">
        <v>177689</v>
      </c>
      <c r="BA178" s="38">
        <v>0</v>
      </c>
      <c r="BB178" s="38">
        <v>0</v>
      </c>
      <c r="BC178" s="38">
        <v>0</v>
      </c>
      <c r="BD178" s="38">
        <v>0</v>
      </c>
      <c r="BE178" s="38">
        <v>0</v>
      </c>
      <c r="BF178" s="38">
        <v>6273751</v>
      </c>
      <c r="BG178" s="38">
        <v>0</v>
      </c>
      <c r="BH178" s="38">
        <v>48.418999999999997</v>
      </c>
      <c r="BI178" s="38">
        <v>13315</v>
      </c>
      <c r="BJ178" s="38">
        <v>12</v>
      </c>
      <c r="BK178" s="38">
        <v>0</v>
      </c>
      <c r="BL178" s="38">
        <v>0</v>
      </c>
      <c r="BM178" s="38">
        <v>0</v>
      </c>
      <c r="BN178" s="38">
        <v>0</v>
      </c>
      <c r="BO178" s="38">
        <v>0</v>
      </c>
      <c r="BP178" s="38">
        <v>0</v>
      </c>
      <c r="BQ178" s="38">
        <v>5393</v>
      </c>
      <c r="BR178" s="38">
        <v>1</v>
      </c>
      <c r="BS178" s="38">
        <v>0</v>
      </c>
      <c r="BT178" s="38">
        <v>0</v>
      </c>
      <c r="BU178" s="38">
        <v>0</v>
      </c>
      <c r="BV178" s="38">
        <v>0</v>
      </c>
      <c r="BW178" s="38">
        <v>0</v>
      </c>
      <c r="BX178" s="38">
        <v>0</v>
      </c>
      <c r="BY178" s="38">
        <v>0</v>
      </c>
      <c r="BZ178" s="38">
        <v>0</v>
      </c>
      <c r="CA178" s="38">
        <v>0</v>
      </c>
      <c r="CB178" s="38">
        <v>0</v>
      </c>
      <c r="CC178" s="38">
        <v>0</v>
      </c>
      <c r="CD178" s="38">
        <v>0</v>
      </c>
      <c r="CE178" s="38">
        <v>0</v>
      </c>
      <c r="CF178" s="38">
        <v>0</v>
      </c>
      <c r="CG178" s="38">
        <v>0</v>
      </c>
      <c r="CH178" s="38">
        <v>158832</v>
      </c>
      <c r="CI178" s="38">
        <v>0</v>
      </c>
      <c r="CJ178" s="38">
        <v>4</v>
      </c>
      <c r="CK178" s="38">
        <v>0</v>
      </c>
      <c r="CL178" s="38">
        <v>0</v>
      </c>
      <c r="CN178" s="38">
        <v>0</v>
      </c>
      <c r="CO178" s="38">
        <v>1</v>
      </c>
      <c r="CP178" s="38">
        <v>0</v>
      </c>
      <c r="CQ178" s="38">
        <v>0</v>
      </c>
      <c r="CR178" s="38">
        <v>631.98099999999999</v>
      </c>
      <c r="CS178" s="38">
        <v>0</v>
      </c>
      <c r="CT178" s="38">
        <v>0</v>
      </c>
      <c r="CU178" s="38">
        <v>0</v>
      </c>
      <c r="CV178" s="38">
        <v>0</v>
      </c>
      <c r="CW178" s="38">
        <v>0</v>
      </c>
      <c r="CX178" s="38">
        <v>0</v>
      </c>
      <c r="CY178" s="38">
        <v>0</v>
      </c>
      <c r="CZ178" s="38">
        <v>0</v>
      </c>
      <c r="DA178" s="38">
        <v>1</v>
      </c>
      <c r="DB178" s="38">
        <v>5194320</v>
      </c>
      <c r="DC178" s="38">
        <v>0</v>
      </c>
      <c r="DD178" s="38">
        <v>0</v>
      </c>
      <c r="DE178" s="38">
        <v>657240</v>
      </c>
      <c r="DF178" s="38">
        <v>657240</v>
      </c>
      <c r="DG178" s="38">
        <v>502.17</v>
      </c>
      <c r="DH178" s="38">
        <v>0</v>
      </c>
      <c r="DI178" s="38">
        <v>0</v>
      </c>
      <c r="DK178" s="38">
        <v>5393</v>
      </c>
      <c r="DL178" s="38">
        <v>0</v>
      </c>
      <c r="DM178" s="38">
        <v>425750</v>
      </c>
      <c r="DN178" s="38">
        <v>0</v>
      </c>
      <c r="DO178" s="38">
        <v>0</v>
      </c>
      <c r="DP178" s="38">
        <v>0</v>
      </c>
      <c r="DQ178" s="38">
        <v>0</v>
      </c>
      <c r="DR178" s="38">
        <v>0</v>
      </c>
      <c r="DS178" s="38">
        <v>0</v>
      </c>
      <c r="DT178" s="38">
        <v>0</v>
      </c>
      <c r="DU178" s="38">
        <v>0</v>
      </c>
      <c r="DV178" s="38">
        <v>0</v>
      </c>
      <c r="DW178" s="38">
        <v>0</v>
      </c>
      <c r="DX178" s="38">
        <v>0</v>
      </c>
      <c r="DY178" s="38">
        <v>0</v>
      </c>
      <c r="DZ178" s="38">
        <v>0</v>
      </c>
      <c r="EA178" s="38">
        <v>0</v>
      </c>
      <c r="EB178" s="38">
        <v>0</v>
      </c>
      <c r="EC178" s="38">
        <v>30.747</v>
      </c>
      <c r="ED178" s="38">
        <v>221329</v>
      </c>
      <c r="EE178" s="38">
        <v>0</v>
      </c>
      <c r="EF178" s="38">
        <v>0</v>
      </c>
      <c r="EG178" s="38">
        <v>0</v>
      </c>
      <c r="EH178" s="38">
        <v>204421</v>
      </c>
      <c r="EI178" s="38">
        <v>0</v>
      </c>
      <c r="EJ178" s="38">
        <v>0</v>
      </c>
      <c r="EK178" s="38">
        <v>8.6660000000000004</v>
      </c>
      <c r="EL178" s="38">
        <v>0</v>
      </c>
      <c r="EM178" s="38">
        <v>0</v>
      </c>
      <c r="EN178" s="38">
        <v>1.048</v>
      </c>
      <c r="EO178" s="38">
        <v>0</v>
      </c>
      <c r="EP178" s="38">
        <v>0</v>
      </c>
      <c r="EQ178" s="38">
        <v>9.7140000000000004</v>
      </c>
      <c r="ER178" s="38">
        <v>0</v>
      </c>
      <c r="ES178" s="38">
        <v>31.238</v>
      </c>
      <c r="ET178" s="38">
        <v>0</v>
      </c>
      <c r="EU178" s="38">
        <v>177689</v>
      </c>
      <c r="EV178" s="38">
        <v>0</v>
      </c>
      <c r="EW178" s="38">
        <v>0</v>
      </c>
      <c r="EX178" s="38">
        <v>0</v>
      </c>
      <c r="EZ178" s="38">
        <v>6281757</v>
      </c>
      <c r="FA178" s="38">
        <v>0</v>
      </c>
      <c r="FB178" s="38">
        <v>6459446</v>
      </c>
      <c r="FC178" s="38">
        <v>0.97325799999999996</v>
      </c>
      <c r="FD178" s="38">
        <v>0</v>
      </c>
      <c r="FE178" s="38">
        <v>950271</v>
      </c>
      <c r="FF178" s="38">
        <v>217099</v>
      </c>
      <c r="FG178" s="38">
        <v>6.0937999999999999E-2</v>
      </c>
      <c r="FH178" s="38">
        <v>5.5286000000000002E-2</v>
      </c>
      <c r="FI178" s="38">
        <v>0</v>
      </c>
      <c r="FJ178" s="38">
        <v>0</v>
      </c>
      <c r="FK178" s="38">
        <v>1229.047</v>
      </c>
      <c r="FL178" s="38">
        <v>7785648</v>
      </c>
      <c r="FM178" s="38">
        <v>0</v>
      </c>
      <c r="FN178" s="38">
        <v>0</v>
      </c>
      <c r="FO178" s="38">
        <v>0</v>
      </c>
      <c r="FP178" s="38">
        <v>0</v>
      </c>
      <c r="FQ178" s="38">
        <v>0</v>
      </c>
      <c r="FR178" s="38">
        <v>0</v>
      </c>
      <c r="FS178" s="38">
        <v>0</v>
      </c>
      <c r="FT178" s="38">
        <v>0</v>
      </c>
      <c r="FU178" s="38">
        <v>0</v>
      </c>
      <c r="FV178" s="38">
        <v>0</v>
      </c>
      <c r="FW178" s="38">
        <v>0</v>
      </c>
      <c r="FX178" s="38">
        <v>0</v>
      </c>
      <c r="FY178" s="38">
        <v>0</v>
      </c>
      <c r="FZ178" s="38">
        <v>0</v>
      </c>
      <c r="GA178" s="38">
        <v>0</v>
      </c>
      <c r="GB178" s="38">
        <v>70419</v>
      </c>
      <c r="GC178" s="38">
        <v>70419</v>
      </c>
      <c r="GD178" s="38">
        <v>7.9710000000000001</v>
      </c>
      <c r="GF178" s="38">
        <v>0</v>
      </c>
      <c r="GG178" s="38">
        <v>0</v>
      </c>
      <c r="GH178" s="38">
        <v>0</v>
      </c>
      <c r="GI178" s="38">
        <v>0</v>
      </c>
      <c r="GJ178" s="38">
        <v>0</v>
      </c>
      <c r="GK178" s="38">
        <v>0</v>
      </c>
      <c r="GL178" s="38">
        <v>0</v>
      </c>
      <c r="GM178" s="38">
        <v>0</v>
      </c>
      <c r="GN178" s="38">
        <v>0</v>
      </c>
      <c r="GO178" s="38">
        <v>0</v>
      </c>
      <c r="GP178" s="38">
        <v>7626816</v>
      </c>
      <c r="GQ178" s="38">
        <v>7626816</v>
      </c>
      <c r="GR178" s="38">
        <v>0</v>
      </c>
      <c r="GS178" s="38">
        <v>0</v>
      </c>
      <c r="GT178" s="38">
        <v>0</v>
      </c>
      <c r="HB178" s="38">
        <v>261892303</v>
      </c>
      <c r="HC178" s="38">
        <v>5.0736000000000003E-2</v>
      </c>
      <c r="HD178" s="38">
        <v>158832</v>
      </c>
      <c r="HE178" s="38">
        <v>0</v>
      </c>
      <c r="HF178" s="38">
        <v>0</v>
      </c>
      <c r="HG178" s="38">
        <v>0</v>
      </c>
      <c r="HH178" s="38">
        <v>0</v>
      </c>
      <c r="HI178" s="38">
        <v>0</v>
      </c>
      <c r="HJ178" s="38">
        <v>0</v>
      </c>
      <c r="HK178" s="38">
        <v>0</v>
      </c>
      <c r="HL178" s="38">
        <v>0</v>
      </c>
      <c r="HM178" s="38">
        <v>0</v>
      </c>
      <c r="HN178" s="38">
        <v>0</v>
      </c>
      <c r="HO178" s="38">
        <v>0</v>
      </c>
      <c r="HP178" s="38">
        <v>0</v>
      </c>
      <c r="HQ178" s="38">
        <v>0</v>
      </c>
      <c r="HR178" s="38">
        <v>0</v>
      </c>
      <c r="HS178" s="38">
        <v>0</v>
      </c>
      <c r="HT178" s="38">
        <v>0</v>
      </c>
      <c r="HU178" s="38">
        <v>0</v>
      </c>
      <c r="HV178" s="38">
        <v>0</v>
      </c>
      <c r="HW178" s="38">
        <v>0</v>
      </c>
      <c r="HX178" s="38">
        <v>0</v>
      </c>
      <c r="HY178" s="38">
        <v>0</v>
      </c>
      <c r="HZ178" s="38">
        <v>0</v>
      </c>
      <c r="IA178" s="38">
        <v>0</v>
      </c>
      <c r="IB178" s="38">
        <v>0</v>
      </c>
      <c r="IC178" s="38">
        <v>0</v>
      </c>
      <c r="ID178" s="38">
        <v>0</v>
      </c>
      <c r="IE178" s="38">
        <v>0</v>
      </c>
      <c r="IF178" s="38">
        <v>0</v>
      </c>
      <c r="IG178" s="38">
        <v>0</v>
      </c>
      <c r="IH178" s="38">
        <v>191</v>
      </c>
      <c r="II178" s="38">
        <v>0</v>
      </c>
      <c r="IJ178" s="38">
        <v>0</v>
      </c>
      <c r="IK178" s="38">
        <v>0</v>
      </c>
      <c r="IL178" s="38">
        <v>0</v>
      </c>
      <c r="IM178" s="38">
        <v>0</v>
      </c>
      <c r="IN178" s="38">
        <v>0</v>
      </c>
      <c r="IO178" s="38">
        <v>0</v>
      </c>
      <c r="IP178" s="38">
        <v>0</v>
      </c>
      <c r="IQ178" s="38">
        <v>0</v>
      </c>
      <c r="IR178" s="38">
        <v>0</v>
      </c>
      <c r="IS178" s="38">
        <v>0</v>
      </c>
      <c r="IT178" s="38">
        <v>0</v>
      </c>
      <c r="IU178" s="38">
        <v>0</v>
      </c>
      <c r="IV178" s="38">
        <v>0</v>
      </c>
      <c r="IW178" s="38">
        <v>0</v>
      </c>
      <c r="IX178" s="38">
        <v>0</v>
      </c>
      <c r="IY178" s="38">
        <v>0</v>
      </c>
      <c r="IZ178" s="38">
        <v>0</v>
      </c>
      <c r="JA178" s="38">
        <v>0</v>
      </c>
    </row>
    <row r="179" spans="1:261" x14ac:dyDescent="0.2">
      <c r="A179" s="38">
        <v>101871</v>
      </c>
      <c r="B179" s="38">
        <v>27549</v>
      </c>
      <c r="C179" s="38">
        <v>35</v>
      </c>
      <c r="D179" s="38">
        <v>2020</v>
      </c>
      <c r="E179" s="38">
        <v>5393</v>
      </c>
      <c r="F179" s="38">
        <v>0</v>
      </c>
      <c r="G179" s="38">
        <v>125.22799999999999</v>
      </c>
      <c r="H179" s="38">
        <v>124.935</v>
      </c>
      <c r="I179" s="38">
        <v>124.935</v>
      </c>
      <c r="J179" s="38">
        <v>125.22799999999999</v>
      </c>
      <c r="K179" s="38">
        <v>0</v>
      </c>
      <c r="L179" s="38">
        <v>6544</v>
      </c>
      <c r="M179" s="38">
        <v>0</v>
      </c>
      <c r="N179" s="38">
        <v>0</v>
      </c>
      <c r="P179" s="38">
        <v>159.44800000000001</v>
      </c>
      <c r="Q179" s="38">
        <v>0</v>
      </c>
      <c r="R179" s="38">
        <v>41330</v>
      </c>
      <c r="S179" s="38">
        <v>259.20699999999999</v>
      </c>
      <c r="U179" s="38">
        <v>26791</v>
      </c>
      <c r="V179" s="38">
        <v>13.871</v>
      </c>
      <c r="W179" s="38">
        <v>9077</v>
      </c>
      <c r="X179" s="38">
        <v>9077</v>
      </c>
      <c r="Z179" s="38">
        <v>0</v>
      </c>
      <c r="AA179" s="38">
        <v>1</v>
      </c>
      <c r="AB179" s="38">
        <v>1</v>
      </c>
      <c r="AC179" s="38">
        <v>0</v>
      </c>
      <c r="AD179" s="38" t="s">
        <v>303</v>
      </c>
      <c r="AE179" s="38">
        <v>0</v>
      </c>
      <c r="AH179" s="38">
        <v>0</v>
      </c>
      <c r="AI179" s="38">
        <v>0</v>
      </c>
      <c r="AJ179" s="38">
        <v>5105</v>
      </c>
      <c r="AK179" s="38">
        <v>1</v>
      </c>
      <c r="AL179" s="38" t="s">
        <v>374</v>
      </c>
      <c r="AM179" s="38">
        <v>0</v>
      </c>
      <c r="AN179" s="38">
        <v>0</v>
      </c>
      <c r="AO179" s="38">
        <v>0</v>
      </c>
      <c r="AP179" s="38">
        <v>0</v>
      </c>
      <c r="AQ179" s="38">
        <v>0</v>
      </c>
      <c r="AR179" s="38">
        <v>0</v>
      </c>
      <c r="AS179" s="38">
        <v>0</v>
      </c>
      <c r="AT179" s="38">
        <v>0</v>
      </c>
      <c r="AU179" s="38">
        <v>0</v>
      </c>
      <c r="AV179" s="38">
        <v>0</v>
      </c>
      <c r="AW179" s="38">
        <v>1442388</v>
      </c>
      <c r="AX179" s="38">
        <v>1365943</v>
      </c>
      <c r="AY179" s="38">
        <v>1138404</v>
      </c>
      <c r="AZ179" s="38">
        <v>93263</v>
      </c>
      <c r="BA179" s="38">
        <v>0</v>
      </c>
      <c r="BB179" s="38">
        <v>0</v>
      </c>
      <c r="BC179" s="38">
        <v>0</v>
      </c>
      <c r="BD179" s="38">
        <v>0</v>
      </c>
      <c r="BE179" s="38">
        <v>0</v>
      </c>
      <c r="BF179" s="38">
        <v>1159635</v>
      </c>
      <c r="BG179" s="38">
        <v>0</v>
      </c>
      <c r="BH179" s="38">
        <v>0</v>
      </c>
      <c r="BI179" s="38">
        <v>0</v>
      </c>
      <c r="BJ179" s="38">
        <v>12</v>
      </c>
      <c r="BK179" s="38">
        <v>0</v>
      </c>
      <c r="BL179" s="38">
        <v>0</v>
      </c>
      <c r="BM179" s="38">
        <v>0</v>
      </c>
      <c r="BN179" s="38">
        <v>0</v>
      </c>
      <c r="BO179" s="38">
        <v>0</v>
      </c>
      <c r="BP179" s="38">
        <v>0</v>
      </c>
      <c r="BQ179" s="38">
        <v>5393</v>
      </c>
      <c r="BR179" s="38">
        <v>1</v>
      </c>
      <c r="BS179" s="38">
        <v>0</v>
      </c>
      <c r="BT179" s="38">
        <v>0</v>
      </c>
      <c r="BU179" s="38">
        <v>0</v>
      </c>
      <c r="BV179" s="38">
        <v>0</v>
      </c>
      <c r="BW179" s="38">
        <v>0</v>
      </c>
      <c r="BX179" s="38">
        <v>0</v>
      </c>
      <c r="BY179" s="38">
        <v>0</v>
      </c>
      <c r="BZ179" s="38">
        <v>0</v>
      </c>
      <c r="CA179" s="38">
        <v>135.858</v>
      </c>
      <c r="CB179" s="38">
        <v>51933</v>
      </c>
      <c r="CC179" s="38">
        <v>0</v>
      </c>
      <c r="CD179" s="38">
        <v>0</v>
      </c>
      <c r="CE179" s="38">
        <v>0</v>
      </c>
      <c r="CF179" s="38">
        <v>0</v>
      </c>
      <c r="CG179" s="38">
        <v>0</v>
      </c>
      <c r="CH179" s="38">
        <v>24512</v>
      </c>
      <c r="CI179" s="38">
        <v>0</v>
      </c>
      <c r="CJ179" s="38">
        <v>5</v>
      </c>
      <c r="CK179" s="38">
        <v>0</v>
      </c>
      <c r="CL179" s="38">
        <v>0</v>
      </c>
      <c r="CN179" s="38">
        <v>0</v>
      </c>
      <c r="CO179" s="38">
        <v>1</v>
      </c>
      <c r="CP179" s="38">
        <v>0</v>
      </c>
      <c r="CQ179" s="38">
        <v>0</v>
      </c>
      <c r="CR179" s="38">
        <v>156.672</v>
      </c>
      <c r="CS179" s="38">
        <v>0</v>
      </c>
      <c r="CT179" s="38">
        <v>0</v>
      </c>
      <c r="CU179" s="38">
        <v>0</v>
      </c>
      <c r="CV179" s="38">
        <v>0</v>
      </c>
      <c r="CW179" s="38">
        <v>0</v>
      </c>
      <c r="CX179" s="38">
        <v>0</v>
      </c>
      <c r="CY179" s="38">
        <v>0</v>
      </c>
      <c r="CZ179" s="38">
        <v>0</v>
      </c>
      <c r="DA179" s="38">
        <v>1</v>
      </c>
      <c r="DB179" s="38">
        <v>817575</v>
      </c>
      <c r="DC179" s="38">
        <v>0</v>
      </c>
      <c r="DD179" s="38">
        <v>0</v>
      </c>
      <c r="DE179" s="38">
        <v>153130</v>
      </c>
      <c r="DF179" s="38">
        <v>153130</v>
      </c>
      <c r="DG179" s="38">
        <v>117</v>
      </c>
      <c r="DH179" s="38">
        <v>0</v>
      </c>
      <c r="DI179" s="38">
        <v>0</v>
      </c>
      <c r="DK179" s="38">
        <v>5393</v>
      </c>
      <c r="DL179" s="38">
        <v>0</v>
      </c>
      <c r="DM179" s="38">
        <v>211716</v>
      </c>
      <c r="DN179" s="38">
        <v>0</v>
      </c>
      <c r="DO179" s="38">
        <v>0</v>
      </c>
      <c r="DP179" s="38">
        <v>0</v>
      </c>
      <c r="DQ179" s="38">
        <v>0</v>
      </c>
      <c r="DR179" s="38">
        <v>0</v>
      </c>
      <c r="DS179" s="38">
        <v>0</v>
      </c>
      <c r="DT179" s="38">
        <v>0</v>
      </c>
      <c r="DU179" s="38">
        <v>0</v>
      </c>
      <c r="DV179" s="38">
        <v>0</v>
      </c>
      <c r="DW179" s="38">
        <v>0</v>
      </c>
      <c r="DX179" s="38">
        <v>0</v>
      </c>
      <c r="DY179" s="38">
        <v>0</v>
      </c>
      <c r="DZ179" s="38">
        <v>0</v>
      </c>
      <c r="EA179" s="38">
        <v>0</v>
      </c>
      <c r="EB179" s="38">
        <v>0</v>
      </c>
      <c r="EC179" s="38">
        <v>28.358000000000001</v>
      </c>
      <c r="ED179" s="38">
        <v>204132</v>
      </c>
      <c r="EE179" s="38">
        <v>0</v>
      </c>
      <c r="EF179" s="38">
        <v>0</v>
      </c>
      <c r="EG179" s="38">
        <v>0</v>
      </c>
      <c r="EH179" s="38">
        <v>7584</v>
      </c>
      <c r="EI179" s="38">
        <v>0</v>
      </c>
      <c r="EJ179" s="38">
        <v>0</v>
      </c>
      <c r="EK179" s="38">
        <v>0</v>
      </c>
      <c r="EL179" s="38">
        <v>0</v>
      </c>
      <c r="EM179" s="38">
        <v>0.153</v>
      </c>
      <c r="EN179" s="38">
        <v>0.14000000000000001</v>
      </c>
      <c r="EO179" s="38">
        <v>0</v>
      </c>
      <c r="EP179" s="38">
        <v>0</v>
      </c>
      <c r="EQ179" s="38">
        <v>0.29299999999999998</v>
      </c>
      <c r="ER179" s="38">
        <v>0</v>
      </c>
      <c r="ES179" s="38">
        <v>1.159</v>
      </c>
      <c r="ET179" s="38">
        <v>0</v>
      </c>
      <c r="EU179" s="38">
        <v>93263</v>
      </c>
      <c r="EV179" s="38">
        <v>0</v>
      </c>
      <c r="EW179" s="38">
        <v>0</v>
      </c>
      <c r="EX179" s="38">
        <v>0</v>
      </c>
      <c r="EZ179" s="38">
        <v>1150168</v>
      </c>
      <c r="FA179" s="38">
        <v>0</v>
      </c>
      <c r="FB179" s="38">
        <v>1243431</v>
      </c>
      <c r="FC179" s="38">
        <v>0.97325799999999996</v>
      </c>
      <c r="FD179" s="38">
        <v>0</v>
      </c>
      <c r="FE179" s="38">
        <v>175647</v>
      </c>
      <c r="FF179" s="38">
        <v>40128</v>
      </c>
      <c r="FG179" s="38">
        <v>6.0937999999999999E-2</v>
      </c>
      <c r="FH179" s="38">
        <v>5.5286000000000002E-2</v>
      </c>
      <c r="FI179" s="38">
        <v>0</v>
      </c>
      <c r="FJ179" s="38">
        <v>0</v>
      </c>
      <c r="FK179" s="38">
        <v>227.17599999999999</v>
      </c>
      <c r="FL179" s="38">
        <v>1483718</v>
      </c>
      <c r="FM179" s="38">
        <v>0</v>
      </c>
      <c r="FN179" s="38">
        <v>0</v>
      </c>
      <c r="FO179" s="38">
        <v>0</v>
      </c>
      <c r="FP179" s="38">
        <v>0</v>
      </c>
      <c r="FQ179" s="38">
        <v>0</v>
      </c>
      <c r="FR179" s="38">
        <v>0</v>
      </c>
      <c r="FS179" s="38">
        <v>0</v>
      </c>
      <c r="FT179" s="38">
        <v>0</v>
      </c>
      <c r="FU179" s="38">
        <v>0</v>
      </c>
      <c r="FV179" s="38">
        <v>0</v>
      </c>
      <c r="FW179" s="38">
        <v>0</v>
      </c>
      <c r="FX179" s="38">
        <v>0</v>
      </c>
      <c r="FY179" s="38">
        <v>0</v>
      </c>
      <c r="FZ179" s="38">
        <v>0</v>
      </c>
      <c r="GA179" s="38">
        <v>0</v>
      </c>
      <c r="GB179" s="38">
        <v>0</v>
      </c>
      <c r="GC179" s="38">
        <v>0</v>
      </c>
      <c r="GD179" s="38">
        <v>0</v>
      </c>
      <c r="GF179" s="38">
        <v>0</v>
      </c>
      <c r="GG179" s="38">
        <v>0</v>
      </c>
      <c r="GH179" s="38">
        <v>0</v>
      </c>
      <c r="GI179" s="38">
        <v>0</v>
      </c>
      <c r="GJ179" s="38">
        <v>0</v>
      </c>
      <c r="GK179" s="38">
        <v>0</v>
      </c>
      <c r="GL179" s="38">
        <v>0</v>
      </c>
      <c r="GM179" s="38">
        <v>0</v>
      </c>
      <c r="GN179" s="38">
        <v>0</v>
      </c>
      <c r="GO179" s="38">
        <v>0</v>
      </c>
      <c r="GP179" s="38">
        <v>1459206</v>
      </c>
      <c r="GQ179" s="38">
        <v>1459206</v>
      </c>
      <c r="GR179" s="38">
        <v>0</v>
      </c>
      <c r="GS179" s="38">
        <v>0</v>
      </c>
      <c r="GT179" s="38">
        <v>0</v>
      </c>
      <c r="HB179" s="38">
        <v>261892303</v>
      </c>
      <c r="HC179" s="38">
        <v>5.0736000000000003E-2</v>
      </c>
      <c r="HD179" s="38">
        <v>24512</v>
      </c>
      <c r="HE179" s="38">
        <v>0</v>
      </c>
      <c r="HF179" s="38">
        <v>0</v>
      </c>
      <c r="HG179" s="38">
        <v>0</v>
      </c>
      <c r="HH179" s="38">
        <v>0</v>
      </c>
      <c r="HI179" s="38">
        <v>0</v>
      </c>
      <c r="HJ179" s="38">
        <v>0</v>
      </c>
      <c r="HK179" s="38">
        <v>0</v>
      </c>
      <c r="HL179" s="38">
        <v>0</v>
      </c>
      <c r="HM179" s="38">
        <v>0</v>
      </c>
      <c r="HN179" s="38">
        <v>0</v>
      </c>
      <c r="HO179" s="38">
        <v>0</v>
      </c>
      <c r="HP179" s="38">
        <v>0</v>
      </c>
      <c r="HQ179" s="38">
        <v>0</v>
      </c>
      <c r="HR179" s="38">
        <v>0</v>
      </c>
      <c r="HS179" s="38">
        <v>0</v>
      </c>
      <c r="HT179" s="38">
        <v>0</v>
      </c>
      <c r="HU179" s="38">
        <v>0</v>
      </c>
      <c r="HV179" s="38">
        <v>0</v>
      </c>
      <c r="HW179" s="38">
        <v>0</v>
      </c>
      <c r="HX179" s="38">
        <v>0</v>
      </c>
      <c r="HY179" s="38">
        <v>0</v>
      </c>
      <c r="HZ179" s="38">
        <v>0</v>
      </c>
      <c r="IA179" s="38">
        <v>0</v>
      </c>
      <c r="IB179" s="38">
        <v>0</v>
      </c>
      <c r="IC179" s="38">
        <v>0</v>
      </c>
      <c r="ID179" s="38">
        <v>0</v>
      </c>
      <c r="IE179" s="38">
        <v>0</v>
      </c>
      <c r="IF179" s="38">
        <v>0</v>
      </c>
      <c r="IG179" s="38">
        <v>0</v>
      </c>
      <c r="IH179" s="38">
        <v>0</v>
      </c>
      <c r="II179" s="38">
        <v>0</v>
      </c>
      <c r="IJ179" s="38">
        <v>0</v>
      </c>
      <c r="IK179" s="38">
        <v>0</v>
      </c>
      <c r="IL179" s="38">
        <v>0</v>
      </c>
      <c r="IM179" s="38">
        <v>0</v>
      </c>
      <c r="IN179" s="38">
        <v>0</v>
      </c>
      <c r="IO179" s="38">
        <v>0</v>
      </c>
      <c r="IP179" s="38">
        <v>0</v>
      </c>
      <c r="IQ179" s="38">
        <v>0</v>
      </c>
      <c r="IR179" s="38">
        <v>0</v>
      </c>
      <c r="IS179" s="38">
        <v>0</v>
      </c>
      <c r="IT179" s="38">
        <v>0</v>
      </c>
      <c r="IU179" s="38">
        <v>0</v>
      </c>
      <c r="IV179" s="38">
        <v>0</v>
      </c>
      <c r="IW179" s="38">
        <v>0</v>
      </c>
      <c r="IX179" s="38">
        <v>0</v>
      </c>
      <c r="IY179" s="38">
        <v>0</v>
      </c>
      <c r="IZ179" s="38">
        <v>0</v>
      </c>
      <c r="JA179" s="38">
        <v>0</v>
      </c>
    </row>
    <row r="180" spans="1:261" x14ac:dyDescent="0.2">
      <c r="A180" s="38">
        <v>101872</v>
      </c>
      <c r="B180" s="38">
        <v>27549</v>
      </c>
      <c r="C180" s="38">
        <v>35</v>
      </c>
      <c r="D180" s="38">
        <v>2020</v>
      </c>
      <c r="E180" s="38">
        <v>5393</v>
      </c>
      <c r="F180" s="38">
        <v>0</v>
      </c>
      <c r="G180" s="38">
        <v>139.03700000000001</v>
      </c>
      <c r="H180" s="38">
        <v>137.57</v>
      </c>
      <c r="I180" s="38">
        <v>137.57</v>
      </c>
      <c r="J180" s="38">
        <v>139.03700000000001</v>
      </c>
      <c r="K180" s="38">
        <v>0</v>
      </c>
      <c r="L180" s="38">
        <v>6544</v>
      </c>
      <c r="M180" s="38">
        <v>0</v>
      </c>
      <c r="N180" s="38">
        <v>0</v>
      </c>
      <c r="P180" s="38">
        <v>62.713000000000001</v>
      </c>
      <c r="Q180" s="38">
        <v>0</v>
      </c>
      <c r="R180" s="38">
        <v>16256</v>
      </c>
      <c r="S180" s="38">
        <v>259.20699999999999</v>
      </c>
      <c r="U180" s="38">
        <v>10537</v>
      </c>
      <c r="V180" s="38">
        <v>69.691999999999993</v>
      </c>
      <c r="W180" s="38">
        <v>45606</v>
      </c>
      <c r="X180" s="38">
        <v>45606</v>
      </c>
      <c r="Z180" s="38">
        <v>0</v>
      </c>
      <c r="AA180" s="38">
        <v>1</v>
      </c>
      <c r="AB180" s="38">
        <v>1</v>
      </c>
      <c r="AC180" s="38">
        <v>0</v>
      </c>
      <c r="AD180" s="38" t="s">
        <v>303</v>
      </c>
      <c r="AE180" s="38">
        <v>0</v>
      </c>
      <c r="AH180" s="38">
        <v>0</v>
      </c>
      <c r="AI180" s="38">
        <v>0</v>
      </c>
      <c r="AJ180" s="38">
        <v>5105</v>
      </c>
      <c r="AK180" s="38">
        <v>1</v>
      </c>
      <c r="AL180" s="38" t="s">
        <v>407</v>
      </c>
      <c r="AM180" s="38">
        <v>0</v>
      </c>
      <c r="AN180" s="38">
        <v>0</v>
      </c>
      <c r="AO180" s="38">
        <v>0</v>
      </c>
      <c r="AP180" s="38">
        <v>0</v>
      </c>
      <c r="AQ180" s="38">
        <v>0</v>
      </c>
      <c r="AR180" s="38">
        <v>0</v>
      </c>
      <c r="AS180" s="38">
        <v>0</v>
      </c>
      <c r="AT180" s="38">
        <v>0</v>
      </c>
      <c r="AU180" s="38">
        <v>0</v>
      </c>
      <c r="AV180" s="38">
        <v>0</v>
      </c>
      <c r="AW180" s="38">
        <v>1418979</v>
      </c>
      <c r="AX180" s="38">
        <v>1352778</v>
      </c>
      <c r="AY180" s="38">
        <v>1107946</v>
      </c>
      <c r="AZ180" s="38">
        <v>55242</v>
      </c>
      <c r="BA180" s="38">
        <v>0</v>
      </c>
      <c r="BB180" s="38">
        <v>0</v>
      </c>
      <c r="BC180" s="38">
        <v>0</v>
      </c>
      <c r="BD180" s="38">
        <v>0</v>
      </c>
      <c r="BE180" s="38">
        <v>0</v>
      </c>
      <c r="BF180" s="38">
        <v>1118832</v>
      </c>
      <c r="BG180" s="38">
        <v>0</v>
      </c>
      <c r="BH180" s="38">
        <v>0</v>
      </c>
      <c r="BI180" s="38">
        <v>0</v>
      </c>
      <c r="BJ180" s="38">
        <v>12</v>
      </c>
      <c r="BK180" s="38">
        <v>0</v>
      </c>
      <c r="BL180" s="38">
        <v>0</v>
      </c>
      <c r="BM180" s="38">
        <v>0</v>
      </c>
      <c r="BN180" s="38">
        <v>0</v>
      </c>
      <c r="BO180" s="38">
        <v>0</v>
      </c>
      <c r="BP180" s="38">
        <v>0</v>
      </c>
      <c r="BQ180" s="38">
        <v>5393</v>
      </c>
      <c r="BR180" s="38">
        <v>1</v>
      </c>
      <c r="BS180" s="38">
        <v>0</v>
      </c>
      <c r="BT180" s="38">
        <v>0</v>
      </c>
      <c r="BU180" s="38">
        <v>0</v>
      </c>
      <c r="BV180" s="38">
        <v>0</v>
      </c>
      <c r="BW180" s="38">
        <v>0</v>
      </c>
      <c r="BX180" s="38">
        <v>0</v>
      </c>
      <c r="BY180" s="38">
        <v>0</v>
      </c>
      <c r="BZ180" s="38">
        <v>0</v>
      </c>
      <c r="CA180" s="38">
        <v>101.988</v>
      </c>
      <c r="CB180" s="38">
        <v>38986</v>
      </c>
      <c r="CC180" s="38">
        <v>0</v>
      </c>
      <c r="CD180" s="38">
        <v>0</v>
      </c>
      <c r="CE180" s="38">
        <v>0</v>
      </c>
      <c r="CF180" s="38">
        <v>0</v>
      </c>
      <c r="CG180" s="38">
        <v>0</v>
      </c>
      <c r="CH180" s="38">
        <v>27215</v>
      </c>
      <c r="CI180" s="38">
        <v>0</v>
      </c>
      <c r="CJ180" s="38">
        <v>5</v>
      </c>
      <c r="CK180" s="38">
        <v>0</v>
      </c>
      <c r="CL180" s="38">
        <v>0</v>
      </c>
      <c r="CN180" s="38">
        <v>0</v>
      </c>
      <c r="CO180" s="38">
        <v>1</v>
      </c>
      <c r="CP180" s="38">
        <v>0</v>
      </c>
      <c r="CQ180" s="38">
        <v>0</v>
      </c>
      <c r="CR180" s="38">
        <v>63.399000000000001</v>
      </c>
      <c r="CS180" s="38">
        <v>0</v>
      </c>
      <c r="CT180" s="38">
        <v>0</v>
      </c>
      <c r="CU180" s="38">
        <v>0</v>
      </c>
      <c r="CV180" s="38">
        <v>0</v>
      </c>
      <c r="CW180" s="38">
        <v>0</v>
      </c>
      <c r="CX180" s="38">
        <v>0</v>
      </c>
      <c r="CY180" s="38">
        <v>0</v>
      </c>
      <c r="CZ180" s="38">
        <v>0</v>
      </c>
      <c r="DA180" s="38">
        <v>1</v>
      </c>
      <c r="DB180" s="38">
        <v>900258</v>
      </c>
      <c r="DC180" s="38">
        <v>0</v>
      </c>
      <c r="DD180" s="38">
        <v>0</v>
      </c>
      <c r="DE180" s="38">
        <v>109721</v>
      </c>
      <c r="DF180" s="38">
        <v>109721</v>
      </c>
      <c r="DG180" s="38">
        <v>83.832999999999998</v>
      </c>
      <c r="DH180" s="38">
        <v>0</v>
      </c>
      <c r="DI180" s="38">
        <v>0</v>
      </c>
      <c r="DK180" s="38">
        <v>5393</v>
      </c>
      <c r="DL180" s="38">
        <v>0</v>
      </c>
      <c r="DM180" s="38">
        <v>93988</v>
      </c>
      <c r="DN180" s="38">
        <v>0</v>
      </c>
      <c r="DO180" s="38">
        <v>0</v>
      </c>
      <c r="DP180" s="38">
        <v>0</v>
      </c>
      <c r="DQ180" s="38">
        <v>0</v>
      </c>
      <c r="DR180" s="38">
        <v>0</v>
      </c>
      <c r="DS180" s="38">
        <v>0</v>
      </c>
      <c r="DT180" s="38">
        <v>0</v>
      </c>
      <c r="DU180" s="38">
        <v>0</v>
      </c>
      <c r="DV180" s="38">
        <v>0</v>
      </c>
      <c r="DW180" s="38">
        <v>0</v>
      </c>
      <c r="DX180" s="38">
        <v>0</v>
      </c>
      <c r="DY180" s="38">
        <v>0</v>
      </c>
      <c r="DZ180" s="38">
        <v>0</v>
      </c>
      <c r="EA180" s="38">
        <v>0</v>
      </c>
      <c r="EB180" s="38">
        <v>0</v>
      </c>
      <c r="EC180" s="38">
        <v>8.8049999999999997</v>
      </c>
      <c r="ED180" s="38">
        <v>63382</v>
      </c>
      <c r="EE180" s="38">
        <v>0</v>
      </c>
      <c r="EF180" s="38">
        <v>0</v>
      </c>
      <c r="EG180" s="38">
        <v>0</v>
      </c>
      <c r="EH180" s="38">
        <v>30606</v>
      </c>
      <c r="EI180" s="38">
        <v>0</v>
      </c>
      <c r="EJ180" s="38">
        <v>0</v>
      </c>
      <c r="EK180" s="38">
        <v>1.329</v>
      </c>
      <c r="EL180" s="38">
        <v>0</v>
      </c>
      <c r="EM180" s="38">
        <v>0</v>
      </c>
      <c r="EN180" s="38">
        <v>0.13800000000000001</v>
      </c>
      <c r="EO180" s="38">
        <v>0</v>
      </c>
      <c r="EP180" s="38">
        <v>0</v>
      </c>
      <c r="EQ180" s="38">
        <v>1.4670000000000001</v>
      </c>
      <c r="ER180" s="38">
        <v>0</v>
      </c>
      <c r="ES180" s="38">
        <v>4.6769999999999996</v>
      </c>
      <c r="ET180" s="38">
        <v>0</v>
      </c>
      <c r="EU180" s="38">
        <v>55242</v>
      </c>
      <c r="EV180" s="38">
        <v>0</v>
      </c>
      <c r="EW180" s="38">
        <v>0</v>
      </c>
      <c r="EX180" s="38">
        <v>0</v>
      </c>
      <c r="EZ180" s="38">
        <v>1144594</v>
      </c>
      <c r="FA180" s="38">
        <v>0</v>
      </c>
      <c r="FB180" s="38">
        <v>1199836</v>
      </c>
      <c r="FC180" s="38">
        <v>0.97325799999999996</v>
      </c>
      <c r="FD180" s="38">
        <v>0</v>
      </c>
      <c r="FE180" s="38">
        <v>169467</v>
      </c>
      <c r="FF180" s="38">
        <v>38717</v>
      </c>
      <c r="FG180" s="38">
        <v>6.0937999999999999E-2</v>
      </c>
      <c r="FH180" s="38">
        <v>5.5286000000000002E-2</v>
      </c>
      <c r="FI180" s="38">
        <v>0</v>
      </c>
      <c r="FJ180" s="38">
        <v>0</v>
      </c>
      <c r="FK180" s="38">
        <v>219.18299999999999</v>
      </c>
      <c r="FL180" s="38">
        <v>1435235</v>
      </c>
      <c r="FM180" s="38">
        <v>0</v>
      </c>
      <c r="FN180" s="38">
        <v>0</v>
      </c>
      <c r="FO180" s="38">
        <v>11277</v>
      </c>
      <c r="FP180" s="38">
        <v>0</v>
      </c>
      <c r="FQ180" s="38">
        <v>11277</v>
      </c>
      <c r="FR180" s="38">
        <v>11277</v>
      </c>
      <c r="FS180" s="38">
        <v>0</v>
      </c>
      <c r="FT180" s="38">
        <v>0</v>
      </c>
      <c r="FU180" s="38">
        <v>0</v>
      </c>
      <c r="FV180" s="38">
        <v>0</v>
      </c>
      <c r="FW180" s="38">
        <v>0</v>
      </c>
      <c r="FX180" s="38">
        <v>0</v>
      </c>
      <c r="FY180" s="38">
        <v>0</v>
      </c>
      <c r="FZ180" s="38">
        <v>0</v>
      </c>
      <c r="GA180" s="38">
        <v>0</v>
      </c>
      <c r="GB180" s="38">
        <v>0</v>
      </c>
      <c r="GC180" s="38">
        <v>0</v>
      </c>
      <c r="GD180" s="38">
        <v>0</v>
      </c>
      <c r="GF180" s="38">
        <v>0</v>
      </c>
      <c r="GG180" s="38">
        <v>0</v>
      </c>
      <c r="GH180" s="38">
        <v>0</v>
      </c>
      <c r="GI180" s="38">
        <v>0</v>
      </c>
      <c r="GJ180" s="38">
        <v>0</v>
      </c>
      <c r="GK180" s="38">
        <v>0</v>
      </c>
      <c r="GL180" s="38">
        <v>0</v>
      </c>
      <c r="GM180" s="38">
        <v>0</v>
      </c>
      <c r="GN180" s="38">
        <v>0</v>
      </c>
      <c r="GO180" s="38">
        <v>0</v>
      </c>
      <c r="GP180" s="38">
        <v>1408020</v>
      </c>
      <c r="GQ180" s="38">
        <v>1408020</v>
      </c>
      <c r="GR180" s="38">
        <v>0</v>
      </c>
      <c r="GS180" s="38">
        <v>0</v>
      </c>
      <c r="GT180" s="38">
        <v>0</v>
      </c>
      <c r="HB180" s="38">
        <v>261892303</v>
      </c>
      <c r="HC180" s="38">
        <v>5.0736000000000003E-2</v>
      </c>
      <c r="HD180" s="38">
        <v>27215</v>
      </c>
      <c r="HE180" s="38">
        <v>0</v>
      </c>
      <c r="HF180" s="38">
        <v>0</v>
      </c>
      <c r="HG180" s="38">
        <v>0</v>
      </c>
      <c r="HH180" s="38">
        <v>0</v>
      </c>
      <c r="HI180" s="38">
        <v>0</v>
      </c>
      <c r="HJ180" s="38">
        <v>0</v>
      </c>
      <c r="HK180" s="38">
        <v>0</v>
      </c>
      <c r="HL180" s="38">
        <v>0</v>
      </c>
      <c r="HM180" s="38">
        <v>0</v>
      </c>
      <c r="HN180" s="38">
        <v>0</v>
      </c>
      <c r="HO180" s="38">
        <v>0</v>
      </c>
      <c r="HP180" s="38">
        <v>0</v>
      </c>
      <c r="HQ180" s="38">
        <v>0</v>
      </c>
      <c r="HR180" s="38">
        <v>0</v>
      </c>
      <c r="HS180" s="38">
        <v>0</v>
      </c>
      <c r="HT180" s="38">
        <v>0</v>
      </c>
      <c r="HU180" s="38">
        <v>0</v>
      </c>
      <c r="HV180" s="38">
        <v>0</v>
      </c>
      <c r="HW180" s="38">
        <v>0</v>
      </c>
      <c r="HX180" s="38">
        <v>0</v>
      </c>
      <c r="HY180" s="38">
        <v>0</v>
      </c>
      <c r="HZ180" s="38">
        <v>0</v>
      </c>
      <c r="IA180" s="38">
        <v>0</v>
      </c>
      <c r="IB180" s="38">
        <v>0</v>
      </c>
      <c r="IC180" s="38">
        <v>0</v>
      </c>
      <c r="ID180" s="38">
        <v>0</v>
      </c>
      <c r="IE180" s="38">
        <v>0</v>
      </c>
      <c r="IF180" s="38">
        <v>0</v>
      </c>
      <c r="IG180" s="38">
        <v>0</v>
      </c>
      <c r="IH180" s="38">
        <v>0</v>
      </c>
      <c r="II180" s="38">
        <v>0</v>
      </c>
      <c r="IJ180" s="38">
        <v>0</v>
      </c>
      <c r="IK180" s="38">
        <v>0</v>
      </c>
      <c r="IL180" s="38">
        <v>0</v>
      </c>
      <c r="IM180" s="38">
        <v>0</v>
      </c>
      <c r="IN180" s="38">
        <v>0</v>
      </c>
      <c r="IO180" s="38">
        <v>0</v>
      </c>
      <c r="IP180" s="38">
        <v>0</v>
      </c>
      <c r="IQ180" s="38">
        <v>0</v>
      </c>
      <c r="IR180" s="38">
        <v>0</v>
      </c>
      <c r="IS180" s="38">
        <v>0</v>
      </c>
      <c r="IT180" s="38">
        <v>0</v>
      </c>
      <c r="IU180" s="38">
        <v>0</v>
      </c>
      <c r="IV180" s="38">
        <v>0</v>
      </c>
      <c r="IW180" s="38">
        <v>0</v>
      </c>
      <c r="IX180" s="38">
        <v>0</v>
      </c>
      <c r="IY180" s="38">
        <v>0</v>
      </c>
      <c r="IZ180" s="38">
        <v>0</v>
      </c>
      <c r="JA180" s="38">
        <v>0</v>
      </c>
    </row>
    <row r="181" spans="1:261" x14ac:dyDescent="0.2">
      <c r="A181" s="38">
        <v>101873</v>
      </c>
      <c r="B181" s="38">
        <v>27549</v>
      </c>
      <c r="C181" s="38">
        <v>35</v>
      </c>
      <c r="D181" s="38">
        <v>2020</v>
      </c>
      <c r="E181" s="38">
        <v>5393</v>
      </c>
      <c r="F181" s="38">
        <v>0</v>
      </c>
      <c r="G181" s="38">
        <v>253.483</v>
      </c>
      <c r="H181" s="38">
        <v>251.21700000000001</v>
      </c>
      <c r="I181" s="38">
        <v>251.21700000000001</v>
      </c>
      <c r="J181" s="38">
        <v>253.483</v>
      </c>
      <c r="K181" s="38">
        <v>0</v>
      </c>
      <c r="L181" s="38">
        <v>6544</v>
      </c>
      <c r="M181" s="38">
        <v>0</v>
      </c>
      <c r="N181" s="38">
        <v>0</v>
      </c>
      <c r="P181" s="38">
        <v>205.267</v>
      </c>
      <c r="Q181" s="38">
        <v>0</v>
      </c>
      <c r="R181" s="38">
        <v>53207</v>
      </c>
      <c r="S181" s="38">
        <v>259.20699999999999</v>
      </c>
      <c r="U181" s="38">
        <v>34490</v>
      </c>
      <c r="V181" s="38">
        <v>0</v>
      </c>
      <c r="W181" s="38">
        <v>0</v>
      </c>
      <c r="X181" s="38">
        <v>0</v>
      </c>
      <c r="Z181" s="38">
        <v>0</v>
      </c>
      <c r="AA181" s="38">
        <v>1</v>
      </c>
      <c r="AB181" s="38">
        <v>1</v>
      </c>
      <c r="AC181" s="38">
        <v>0</v>
      </c>
      <c r="AD181" s="38" t="s">
        <v>303</v>
      </c>
      <c r="AE181" s="38">
        <v>0</v>
      </c>
      <c r="AH181" s="38">
        <v>0</v>
      </c>
      <c r="AI181" s="38">
        <v>0</v>
      </c>
      <c r="AJ181" s="38">
        <v>5105</v>
      </c>
      <c r="AK181" s="38">
        <v>1</v>
      </c>
      <c r="AL181" s="38" t="s">
        <v>416</v>
      </c>
      <c r="AM181" s="38">
        <v>0</v>
      </c>
      <c r="AN181" s="38">
        <v>0</v>
      </c>
      <c r="AO181" s="38">
        <v>0</v>
      </c>
      <c r="AP181" s="38">
        <v>0</v>
      </c>
      <c r="AQ181" s="38">
        <v>0</v>
      </c>
      <c r="AR181" s="38">
        <v>0</v>
      </c>
      <c r="AS181" s="38">
        <v>0</v>
      </c>
      <c r="AT181" s="38">
        <v>0</v>
      </c>
      <c r="AU181" s="38">
        <v>0</v>
      </c>
      <c r="AV181" s="38">
        <v>0</v>
      </c>
      <c r="AW181" s="38">
        <v>2440911</v>
      </c>
      <c r="AX181" s="38">
        <v>2433073</v>
      </c>
      <c r="AY181" s="38">
        <v>1706579</v>
      </c>
      <c r="AZ181" s="38">
        <v>61045</v>
      </c>
      <c r="BA181" s="38">
        <v>0</v>
      </c>
      <c r="BB181" s="38">
        <v>0</v>
      </c>
      <c r="BC181" s="38">
        <v>0</v>
      </c>
      <c r="BD181" s="38">
        <v>0</v>
      </c>
      <c r="BE181" s="38">
        <v>0</v>
      </c>
      <c r="BF181" s="38">
        <v>2005079</v>
      </c>
      <c r="BG181" s="38">
        <v>0</v>
      </c>
      <c r="BH181" s="38">
        <v>28.5</v>
      </c>
      <c r="BI181" s="38">
        <v>7838</v>
      </c>
      <c r="BJ181" s="38">
        <v>12</v>
      </c>
      <c r="BK181" s="38">
        <v>0</v>
      </c>
      <c r="BL181" s="38">
        <v>0</v>
      </c>
      <c r="BM181" s="38">
        <v>0</v>
      </c>
      <c r="BN181" s="38">
        <v>0</v>
      </c>
      <c r="BO181" s="38">
        <v>0</v>
      </c>
      <c r="BP181" s="38">
        <v>0</v>
      </c>
      <c r="BQ181" s="38">
        <v>5393</v>
      </c>
      <c r="BR181" s="38">
        <v>1</v>
      </c>
      <c r="BS181" s="38">
        <v>0</v>
      </c>
      <c r="BT181" s="38">
        <v>0</v>
      </c>
      <c r="BU181" s="38">
        <v>0</v>
      </c>
      <c r="BV181" s="38">
        <v>0</v>
      </c>
      <c r="BW181" s="38">
        <v>0</v>
      </c>
      <c r="BX181" s="38">
        <v>0</v>
      </c>
      <c r="BY181" s="38">
        <v>0</v>
      </c>
      <c r="BZ181" s="38">
        <v>0</v>
      </c>
      <c r="CA181" s="38">
        <v>0</v>
      </c>
      <c r="CB181" s="38">
        <v>0</v>
      </c>
      <c r="CC181" s="38">
        <v>0</v>
      </c>
      <c r="CD181" s="38">
        <v>0</v>
      </c>
      <c r="CE181" s="38">
        <v>0</v>
      </c>
      <c r="CF181" s="38">
        <v>0</v>
      </c>
      <c r="CG181" s="38">
        <v>0</v>
      </c>
      <c r="CH181" s="38">
        <v>0</v>
      </c>
      <c r="CI181" s="38">
        <v>0</v>
      </c>
      <c r="CJ181" s="38">
        <v>4</v>
      </c>
      <c r="CK181" s="38">
        <v>0</v>
      </c>
      <c r="CL181" s="38">
        <v>0</v>
      </c>
      <c r="CN181" s="38">
        <v>0</v>
      </c>
      <c r="CO181" s="38">
        <v>1</v>
      </c>
      <c r="CP181" s="38">
        <v>0</v>
      </c>
      <c r="CQ181" s="38">
        <v>0</v>
      </c>
      <c r="CR181" s="38">
        <v>203.03899999999999</v>
      </c>
      <c r="CS181" s="38">
        <v>0</v>
      </c>
      <c r="CT181" s="38">
        <v>0</v>
      </c>
      <c r="CU181" s="38">
        <v>0</v>
      </c>
      <c r="CV181" s="38">
        <v>0</v>
      </c>
      <c r="CW181" s="38">
        <v>0</v>
      </c>
      <c r="CX181" s="38">
        <v>0</v>
      </c>
      <c r="CY181" s="38">
        <v>0</v>
      </c>
      <c r="CZ181" s="38">
        <v>0</v>
      </c>
      <c r="DA181" s="38">
        <v>1</v>
      </c>
      <c r="DB181" s="38">
        <v>1643964</v>
      </c>
      <c r="DC181" s="38">
        <v>0</v>
      </c>
      <c r="DD181" s="38">
        <v>0</v>
      </c>
      <c r="DE181" s="38">
        <v>292298</v>
      </c>
      <c r="DF181" s="38">
        <v>292298</v>
      </c>
      <c r="DG181" s="38">
        <v>223.333</v>
      </c>
      <c r="DH181" s="38">
        <v>0</v>
      </c>
      <c r="DI181" s="38">
        <v>0</v>
      </c>
      <c r="DK181" s="38">
        <v>5393</v>
      </c>
      <c r="DL181" s="38">
        <v>0</v>
      </c>
      <c r="DM181" s="38">
        <v>123909</v>
      </c>
      <c r="DN181" s="38">
        <v>0</v>
      </c>
      <c r="DO181" s="38">
        <v>0</v>
      </c>
      <c r="DP181" s="38">
        <v>0</v>
      </c>
      <c r="DQ181" s="38">
        <v>0</v>
      </c>
      <c r="DR181" s="38">
        <v>0</v>
      </c>
      <c r="DS181" s="38">
        <v>0</v>
      </c>
      <c r="DT181" s="38">
        <v>0</v>
      </c>
      <c r="DU181" s="38">
        <v>0</v>
      </c>
      <c r="DV181" s="38">
        <v>0</v>
      </c>
      <c r="DW181" s="38">
        <v>0</v>
      </c>
      <c r="DX181" s="38">
        <v>0</v>
      </c>
      <c r="DY181" s="38">
        <v>0</v>
      </c>
      <c r="DZ181" s="38">
        <v>0</v>
      </c>
      <c r="EA181" s="38">
        <v>0</v>
      </c>
      <c r="EB181" s="38">
        <v>0</v>
      </c>
      <c r="EC181" s="38">
        <v>10.948</v>
      </c>
      <c r="ED181" s="38">
        <v>78808</v>
      </c>
      <c r="EE181" s="38">
        <v>0</v>
      </c>
      <c r="EF181" s="38">
        <v>0</v>
      </c>
      <c r="EG181" s="38">
        <v>0</v>
      </c>
      <c r="EH181" s="38">
        <v>45101</v>
      </c>
      <c r="EI181" s="38">
        <v>0</v>
      </c>
      <c r="EJ181" s="38">
        <v>0</v>
      </c>
      <c r="EK181" s="38">
        <v>1.905</v>
      </c>
      <c r="EL181" s="38">
        <v>0</v>
      </c>
      <c r="EM181" s="38">
        <v>0.314</v>
      </c>
      <c r="EN181" s="38">
        <v>4.7E-2</v>
      </c>
      <c r="EO181" s="38">
        <v>0</v>
      </c>
      <c r="EP181" s="38">
        <v>0</v>
      </c>
      <c r="EQ181" s="38">
        <v>2.266</v>
      </c>
      <c r="ER181" s="38">
        <v>0</v>
      </c>
      <c r="ES181" s="38">
        <v>6.8920000000000003</v>
      </c>
      <c r="ET181" s="38">
        <v>0</v>
      </c>
      <c r="EU181" s="38">
        <v>61045</v>
      </c>
      <c r="EV181" s="38">
        <v>0</v>
      </c>
      <c r="EW181" s="38">
        <v>0</v>
      </c>
      <c r="EX181" s="38">
        <v>0</v>
      </c>
      <c r="EZ181" s="38">
        <v>2059984</v>
      </c>
      <c r="FA181" s="38">
        <v>0</v>
      </c>
      <c r="FB181" s="38">
        <v>2121029</v>
      </c>
      <c r="FC181" s="38">
        <v>0.97325799999999996</v>
      </c>
      <c r="FD181" s="38">
        <v>0</v>
      </c>
      <c r="FE181" s="38">
        <v>303705</v>
      </c>
      <c r="FF181" s="38">
        <v>69384</v>
      </c>
      <c r="FG181" s="38">
        <v>6.0937999999999999E-2</v>
      </c>
      <c r="FH181" s="38">
        <v>5.5286000000000002E-2</v>
      </c>
      <c r="FI181" s="38">
        <v>0</v>
      </c>
      <c r="FJ181" s="38">
        <v>0</v>
      </c>
      <c r="FK181" s="38">
        <v>392.80099999999999</v>
      </c>
      <c r="FL181" s="38">
        <v>2494118</v>
      </c>
      <c r="FM181" s="38">
        <v>0</v>
      </c>
      <c r="FN181" s="38">
        <v>0</v>
      </c>
      <c r="FO181" s="38">
        <v>53020</v>
      </c>
      <c r="FP181" s="38">
        <v>0</v>
      </c>
      <c r="FQ181" s="38">
        <v>53020</v>
      </c>
      <c r="FR181" s="38">
        <v>53020</v>
      </c>
      <c r="FS181" s="38">
        <v>0</v>
      </c>
      <c r="FT181" s="38">
        <v>0</v>
      </c>
      <c r="FU181" s="38">
        <v>0</v>
      </c>
      <c r="FV181" s="38">
        <v>0</v>
      </c>
      <c r="FW181" s="38">
        <v>0</v>
      </c>
      <c r="FX181" s="38">
        <v>0</v>
      </c>
      <c r="FY181" s="38">
        <v>0</v>
      </c>
      <c r="FZ181" s="38">
        <v>0</v>
      </c>
      <c r="GA181" s="38">
        <v>0</v>
      </c>
      <c r="GB181" s="38">
        <v>0</v>
      </c>
      <c r="GC181" s="38">
        <v>0</v>
      </c>
      <c r="GD181" s="38">
        <v>0</v>
      </c>
      <c r="GF181" s="38">
        <v>0</v>
      </c>
      <c r="GG181" s="38">
        <v>0</v>
      </c>
      <c r="GH181" s="38">
        <v>0</v>
      </c>
      <c r="GI181" s="38">
        <v>0</v>
      </c>
      <c r="GJ181" s="38">
        <v>0</v>
      </c>
      <c r="GK181" s="38">
        <v>0</v>
      </c>
      <c r="GL181" s="38">
        <v>0</v>
      </c>
      <c r="GM181" s="38">
        <v>0</v>
      </c>
      <c r="GN181" s="38">
        <v>0</v>
      </c>
      <c r="GO181" s="38">
        <v>0</v>
      </c>
      <c r="GP181" s="38">
        <v>2494118</v>
      </c>
      <c r="GQ181" s="38">
        <v>2494118</v>
      </c>
      <c r="GR181" s="38">
        <v>0</v>
      </c>
      <c r="GS181" s="38">
        <v>0</v>
      </c>
      <c r="GT181" s="38">
        <v>0</v>
      </c>
      <c r="HB181" s="38">
        <v>0</v>
      </c>
      <c r="HC181" s="38">
        <v>0</v>
      </c>
      <c r="HD181" s="38">
        <v>0</v>
      </c>
      <c r="HE181" s="38">
        <v>0</v>
      </c>
      <c r="HF181" s="38">
        <v>0</v>
      </c>
      <c r="HG181" s="38">
        <v>0</v>
      </c>
      <c r="HH181" s="38">
        <v>0</v>
      </c>
      <c r="HI181" s="38">
        <v>0</v>
      </c>
      <c r="HJ181" s="38">
        <v>0</v>
      </c>
      <c r="HK181" s="38">
        <v>0</v>
      </c>
      <c r="HL181" s="38">
        <v>0</v>
      </c>
      <c r="HM181" s="38">
        <v>0</v>
      </c>
      <c r="HN181" s="38">
        <v>0</v>
      </c>
      <c r="HO181" s="38">
        <v>0</v>
      </c>
      <c r="HP181" s="38">
        <v>0</v>
      </c>
      <c r="HQ181" s="38">
        <v>0</v>
      </c>
      <c r="HR181" s="38">
        <v>0</v>
      </c>
      <c r="HS181" s="38">
        <v>0</v>
      </c>
      <c r="HT181" s="38">
        <v>0</v>
      </c>
      <c r="HU181" s="38">
        <v>0</v>
      </c>
      <c r="HV181" s="38">
        <v>0</v>
      </c>
      <c r="HW181" s="38">
        <v>0</v>
      </c>
      <c r="HX181" s="38">
        <v>0</v>
      </c>
      <c r="HY181" s="38">
        <v>0</v>
      </c>
      <c r="HZ181" s="38">
        <v>0</v>
      </c>
      <c r="IA181" s="38">
        <v>0</v>
      </c>
      <c r="IB181" s="38">
        <v>0</v>
      </c>
      <c r="IC181" s="38">
        <v>0</v>
      </c>
      <c r="ID181" s="38">
        <v>0</v>
      </c>
      <c r="IE181" s="38">
        <v>0</v>
      </c>
      <c r="IF181" s="38">
        <v>0</v>
      </c>
      <c r="IG181" s="38">
        <v>0</v>
      </c>
      <c r="IH181" s="38">
        <v>0</v>
      </c>
      <c r="II181" s="38">
        <v>0</v>
      </c>
      <c r="IJ181" s="38">
        <v>0</v>
      </c>
      <c r="IK181" s="38">
        <v>0</v>
      </c>
      <c r="IL181" s="38">
        <v>0</v>
      </c>
      <c r="IM181" s="38">
        <v>0</v>
      </c>
      <c r="IN181" s="38">
        <v>0</v>
      </c>
      <c r="IO181" s="38">
        <v>0</v>
      </c>
      <c r="IP181" s="38">
        <v>0</v>
      </c>
      <c r="IQ181" s="38">
        <v>0</v>
      </c>
      <c r="IR181" s="38">
        <v>0</v>
      </c>
      <c r="IS181" s="38">
        <v>0</v>
      </c>
      <c r="IT181" s="38">
        <v>0</v>
      </c>
      <c r="IU181" s="38">
        <v>0</v>
      </c>
      <c r="IV181" s="38">
        <v>0</v>
      </c>
      <c r="IW181" s="38">
        <v>0</v>
      </c>
      <c r="IX181" s="38">
        <v>0</v>
      </c>
      <c r="IY181" s="38">
        <v>0</v>
      </c>
      <c r="IZ181" s="38">
        <v>0</v>
      </c>
      <c r="JA181" s="38">
        <v>0</v>
      </c>
    </row>
    <row r="182" spans="1:261" x14ac:dyDescent="0.2">
      <c r="A182" s="38">
        <v>101874</v>
      </c>
      <c r="B182" s="38">
        <v>27549</v>
      </c>
      <c r="C182" s="38">
        <v>35</v>
      </c>
      <c r="D182" s="38">
        <v>2020</v>
      </c>
      <c r="E182" s="38">
        <v>5393</v>
      </c>
      <c r="F182" s="38">
        <v>0</v>
      </c>
      <c r="G182" s="38">
        <v>397.53500000000003</v>
      </c>
      <c r="H182" s="38">
        <v>355.64100000000002</v>
      </c>
      <c r="I182" s="38">
        <v>355.64100000000002</v>
      </c>
      <c r="J182" s="38">
        <v>397.53500000000003</v>
      </c>
      <c r="K182" s="38">
        <v>0</v>
      </c>
      <c r="L182" s="38">
        <v>6544</v>
      </c>
      <c r="M182" s="38">
        <v>0</v>
      </c>
      <c r="N182" s="38">
        <v>0</v>
      </c>
      <c r="P182" s="38">
        <v>363.29700000000003</v>
      </c>
      <c r="Q182" s="38">
        <v>0</v>
      </c>
      <c r="R182" s="38">
        <v>94169</v>
      </c>
      <c r="S182" s="38">
        <v>259.20699999999999</v>
      </c>
      <c r="U182" s="38">
        <v>61041</v>
      </c>
      <c r="V182" s="38">
        <v>3.8839999999999999</v>
      </c>
      <c r="W182" s="38">
        <v>2542</v>
      </c>
      <c r="X182" s="38">
        <v>2542</v>
      </c>
      <c r="Z182" s="38">
        <v>0</v>
      </c>
      <c r="AA182" s="38">
        <v>1</v>
      </c>
      <c r="AB182" s="38">
        <v>1</v>
      </c>
      <c r="AC182" s="38">
        <v>0</v>
      </c>
      <c r="AD182" s="38" t="s">
        <v>303</v>
      </c>
      <c r="AE182" s="38">
        <v>0</v>
      </c>
      <c r="AH182" s="38">
        <v>0</v>
      </c>
      <c r="AI182" s="38">
        <v>0</v>
      </c>
      <c r="AJ182" s="38">
        <v>5105</v>
      </c>
      <c r="AK182" s="38">
        <v>1</v>
      </c>
      <c r="AL182" s="38" t="s">
        <v>409</v>
      </c>
      <c r="AM182" s="38">
        <v>0</v>
      </c>
      <c r="AN182" s="38">
        <v>0</v>
      </c>
      <c r="AO182" s="38">
        <v>0</v>
      </c>
      <c r="AP182" s="38">
        <v>0</v>
      </c>
      <c r="AQ182" s="38">
        <v>0</v>
      </c>
      <c r="AR182" s="38">
        <v>0</v>
      </c>
      <c r="AS182" s="38">
        <v>0</v>
      </c>
      <c r="AT182" s="38">
        <v>0</v>
      </c>
      <c r="AU182" s="38">
        <v>0</v>
      </c>
      <c r="AV182" s="38">
        <v>0</v>
      </c>
      <c r="AW182" s="38">
        <v>3515277</v>
      </c>
      <c r="AX182" s="38">
        <v>3449964</v>
      </c>
      <c r="AY182" s="38">
        <v>2356501</v>
      </c>
      <c r="AZ182" s="38">
        <v>159482</v>
      </c>
      <c r="BA182" s="38">
        <v>0</v>
      </c>
      <c r="BB182" s="38">
        <v>0</v>
      </c>
      <c r="BC182" s="38">
        <v>0</v>
      </c>
      <c r="BD182" s="38">
        <v>0</v>
      </c>
      <c r="BE182" s="38">
        <v>0</v>
      </c>
      <c r="BF182" s="38">
        <v>2920471</v>
      </c>
      <c r="BG182" s="38">
        <v>0</v>
      </c>
      <c r="BH182" s="38">
        <v>237.5</v>
      </c>
      <c r="BI182" s="38">
        <v>65313</v>
      </c>
      <c r="BJ182" s="38">
        <v>12</v>
      </c>
      <c r="BK182" s="38">
        <v>0</v>
      </c>
      <c r="BL182" s="38">
        <v>0</v>
      </c>
      <c r="BM182" s="38">
        <v>0</v>
      </c>
      <c r="BN182" s="38">
        <v>0</v>
      </c>
      <c r="BO182" s="38">
        <v>0</v>
      </c>
      <c r="BP182" s="38">
        <v>0</v>
      </c>
      <c r="BQ182" s="38">
        <v>5393</v>
      </c>
      <c r="BR182" s="38">
        <v>1</v>
      </c>
      <c r="BS182" s="38">
        <v>0</v>
      </c>
      <c r="BT182" s="38">
        <v>0</v>
      </c>
      <c r="BU182" s="38">
        <v>0</v>
      </c>
      <c r="BV182" s="38">
        <v>0</v>
      </c>
      <c r="BW182" s="38">
        <v>0</v>
      </c>
      <c r="BX182" s="38">
        <v>0</v>
      </c>
      <c r="BY182" s="38">
        <v>0</v>
      </c>
      <c r="BZ182" s="38">
        <v>0</v>
      </c>
      <c r="CA182" s="38">
        <v>0</v>
      </c>
      <c r="CB182" s="38">
        <v>0</v>
      </c>
      <c r="CC182" s="38">
        <v>0</v>
      </c>
      <c r="CD182" s="38">
        <v>0</v>
      </c>
      <c r="CE182" s="38">
        <v>0</v>
      </c>
      <c r="CF182" s="38">
        <v>0</v>
      </c>
      <c r="CG182" s="38">
        <v>0</v>
      </c>
      <c r="CH182" s="38">
        <v>0</v>
      </c>
      <c r="CI182" s="38">
        <v>0</v>
      </c>
      <c r="CJ182" s="38">
        <v>4</v>
      </c>
      <c r="CK182" s="38">
        <v>0</v>
      </c>
      <c r="CL182" s="38">
        <v>0</v>
      </c>
      <c r="CN182" s="38">
        <v>0</v>
      </c>
      <c r="CO182" s="38">
        <v>1</v>
      </c>
      <c r="CP182" s="38">
        <v>0</v>
      </c>
      <c r="CQ182" s="38">
        <v>0</v>
      </c>
      <c r="CR182" s="38">
        <v>357.02100000000002</v>
      </c>
      <c r="CS182" s="38">
        <v>0</v>
      </c>
      <c r="CT182" s="38">
        <v>0</v>
      </c>
      <c r="CU182" s="38">
        <v>0</v>
      </c>
      <c r="CV182" s="38">
        <v>0</v>
      </c>
      <c r="CW182" s="38">
        <v>0</v>
      </c>
      <c r="CX182" s="38">
        <v>0</v>
      </c>
      <c r="CY182" s="38">
        <v>0</v>
      </c>
      <c r="CZ182" s="38">
        <v>0</v>
      </c>
      <c r="DA182" s="38">
        <v>1</v>
      </c>
      <c r="DB182" s="38">
        <v>2327315</v>
      </c>
      <c r="DC182" s="38">
        <v>0</v>
      </c>
      <c r="DD182" s="38">
        <v>0</v>
      </c>
      <c r="DE182" s="38">
        <v>157710</v>
      </c>
      <c r="DF182" s="38">
        <v>157710</v>
      </c>
      <c r="DG182" s="38">
        <v>120.5</v>
      </c>
      <c r="DH182" s="38">
        <v>0</v>
      </c>
      <c r="DI182" s="38">
        <v>0</v>
      </c>
      <c r="DK182" s="38">
        <v>5393</v>
      </c>
      <c r="DL182" s="38">
        <v>0</v>
      </c>
      <c r="DM182" s="38">
        <v>143234</v>
      </c>
      <c r="DN182" s="38">
        <v>0</v>
      </c>
      <c r="DO182" s="38">
        <v>0</v>
      </c>
      <c r="DP182" s="38">
        <v>0</v>
      </c>
      <c r="DQ182" s="38">
        <v>0</v>
      </c>
      <c r="DR182" s="38">
        <v>0</v>
      </c>
      <c r="DS182" s="38">
        <v>0</v>
      </c>
      <c r="DT182" s="38">
        <v>0</v>
      </c>
      <c r="DU182" s="38">
        <v>0</v>
      </c>
      <c r="DV182" s="38">
        <v>0</v>
      </c>
      <c r="DW182" s="38">
        <v>0</v>
      </c>
      <c r="DX182" s="38">
        <v>0</v>
      </c>
      <c r="DY182" s="38">
        <v>0</v>
      </c>
      <c r="DZ182" s="38">
        <v>0</v>
      </c>
      <c r="EA182" s="38">
        <v>0</v>
      </c>
      <c r="EB182" s="38">
        <v>0</v>
      </c>
      <c r="EC182" s="38">
        <v>19.797999999999998</v>
      </c>
      <c r="ED182" s="38">
        <v>142514</v>
      </c>
      <c r="EE182" s="38">
        <v>0</v>
      </c>
      <c r="EF182" s="38">
        <v>0</v>
      </c>
      <c r="EG182" s="38">
        <v>0</v>
      </c>
      <c r="EH182" s="38">
        <v>720</v>
      </c>
      <c r="EI182" s="38">
        <v>0</v>
      </c>
      <c r="EJ182" s="38">
        <v>0</v>
      </c>
      <c r="EK182" s="38">
        <v>0</v>
      </c>
      <c r="EL182" s="38">
        <v>0</v>
      </c>
      <c r="EM182" s="38">
        <v>0</v>
      </c>
      <c r="EN182" s="38">
        <v>2.1999999999999999E-2</v>
      </c>
      <c r="EO182" s="38">
        <v>0</v>
      </c>
      <c r="EP182" s="38">
        <v>0</v>
      </c>
      <c r="EQ182" s="38">
        <v>2.1999999999999999E-2</v>
      </c>
      <c r="ER182" s="38">
        <v>0</v>
      </c>
      <c r="ES182" s="38">
        <v>0.11</v>
      </c>
      <c r="ET182" s="38">
        <v>0</v>
      </c>
      <c r="EU182" s="38">
        <v>159482</v>
      </c>
      <c r="EV182" s="38">
        <v>0</v>
      </c>
      <c r="EW182" s="38">
        <v>0</v>
      </c>
      <c r="EX182" s="38">
        <v>0</v>
      </c>
      <c r="EZ182" s="38">
        <v>2906546</v>
      </c>
      <c r="FA182" s="38">
        <v>0</v>
      </c>
      <c r="FB182" s="38">
        <v>3066028</v>
      </c>
      <c r="FC182" s="38">
        <v>0.97325799999999996</v>
      </c>
      <c r="FD182" s="38">
        <v>0</v>
      </c>
      <c r="FE182" s="38">
        <v>442357</v>
      </c>
      <c r="FF182" s="38">
        <v>101061</v>
      </c>
      <c r="FG182" s="38">
        <v>6.0937999999999999E-2</v>
      </c>
      <c r="FH182" s="38">
        <v>5.5286000000000002E-2</v>
      </c>
      <c r="FI182" s="38">
        <v>0</v>
      </c>
      <c r="FJ182" s="38">
        <v>0</v>
      </c>
      <c r="FK182" s="38">
        <v>572.12900000000002</v>
      </c>
      <c r="FL182" s="38">
        <v>3609446</v>
      </c>
      <c r="FM182" s="38">
        <v>0</v>
      </c>
      <c r="FN182" s="38">
        <v>0</v>
      </c>
      <c r="FO182" s="38">
        <v>0</v>
      </c>
      <c r="FP182" s="38">
        <v>0</v>
      </c>
      <c r="FQ182" s="38">
        <v>0</v>
      </c>
      <c r="FR182" s="38">
        <v>0</v>
      </c>
      <c r="FS182" s="38">
        <v>0</v>
      </c>
      <c r="FT182" s="38">
        <v>0</v>
      </c>
      <c r="FU182" s="38">
        <v>0</v>
      </c>
      <c r="FV182" s="38">
        <v>0</v>
      </c>
      <c r="FW182" s="38">
        <v>0</v>
      </c>
      <c r="FX182" s="38">
        <v>0</v>
      </c>
      <c r="FY182" s="38">
        <v>0</v>
      </c>
      <c r="FZ182" s="38">
        <v>0</v>
      </c>
      <c r="GA182" s="38">
        <v>0</v>
      </c>
      <c r="GB182" s="38">
        <v>369914</v>
      </c>
      <c r="GC182" s="38">
        <v>369914</v>
      </c>
      <c r="GD182" s="38">
        <v>41.872</v>
      </c>
      <c r="GF182" s="38">
        <v>0</v>
      </c>
      <c r="GG182" s="38">
        <v>0</v>
      </c>
      <c r="GH182" s="38">
        <v>0</v>
      </c>
      <c r="GI182" s="38">
        <v>0</v>
      </c>
      <c r="GJ182" s="38">
        <v>0</v>
      </c>
      <c r="GK182" s="38">
        <v>0</v>
      </c>
      <c r="GL182" s="38">
        <v>0</v>
      </c>
      <c r="GM182" s="38">
        <v>0</v>
      </c>
      <c r="GN182" s="38">
        <v>0</v>
      </c>
      <c r="GO182" s="38">
        <v>0</v>
      </c>
      <c r="GP182" s="38">
        <v>3609446</v>
      </c>
      <c r="GQ182" s="38">
        <v>3609446</v>
      </c>
      <c r="GR182" s="38">
        <v>0</v>
      </c>
      <c r="GS182" s="38">
        <v>0</v>
      </c>
      <c r="GT182" s="38">
        <v>0</v>
      </c>
      <c r="HB182" s="38">
        <v>0</v>
      </c>
      <c r="HC182" s="38">
        <v>0</v>
      </c>
      <c r="HD182" s="38">
        <v>0</v>
      </c>
      <c r="HE182" s="38">
        <v>0</v>
      </c>
      <c r="HF182" s="38">
        <v>0</v>
      </c>
      <c r="HG182" s="38">
        <v>0</v>
      </c>
      <c r="HH182" s="38">
        <v>0</v>
      </c>
      <c r="HI182" s="38">
        <v>0</v>
      </c>
      <c r="HJ182" s="38">
        <v>0</v>
      </c>
      <c r="HK182" s="38">
        <v>0</v>
      </c>
      <c r="HL182" s="38">
        <v>0</v>
      </c>
      <c r="HM182" s="38">
        <v>0</v>
      </c>
      <c r="HN182" s="38">
        <v>0</v>
      </c>
      <c r="HO182" s="38">
        <v>0</v>
      </c>
      <c r="HP182" s="38">
        <v>0</v>
      </c>
      <c r="HQ182" s="38">
        <v>0</v>
      </c>
      <c r="HR182" s="38">
        <v>0</v>
      </c>
      <c r="HS182" s="38">
        <v>0</v>
      </c>
      <c r="HT182" s="38">
        <v>0</v>
      </c>
      <c r="HU182" s="38">
        <v>0</v>
      </c>
      <c r="HV182" s="38">
        <v>0</v>
      </c>
      <c r="HW182" s="38">
        <v>0</v>
      </c>
      <c r="HX182" s="38">
        <v>0</v>
      </c>
      <c r="HY182" s="38">
        <v>0</v>
      </c>
      <c r="HZ182" s="38">
        <v>0</v>
      </c>
      <c r="IA182" s="38">
        <v>0</v>
      </c>
      <c r="IB182" s="38">
        <v>0</v>
      </c>
      <c r="IC182" s="38">
        <v>0</v>
      </c>
      <c r="ID182" s="38">
        <v>0</v>
      </c>
      <c r="IE182" s="38">
        <v>0</v>
      </c>
      <c r="IF182" s="38">
        <v>0</v>
      </c>
      <c r="IG182" s="38">
        <v>0</v>
      </c>
      <c r="IH182" s="38">
        <v>0</v>
      </c>
      <c r="II182" s="38">
        <v>0</v>
      </c>
      <c r="IJ182" s="38">
        <v>0</v>
      </c>
      <c r="IK182" s="38">
        <v>0</v>
      </c>
      <c r="IL182" s="38">
        <v>0</v>
      </c>
      <c r="IM182" s="38">
        <v>0</v>
      </c>
      <c r="IN182" s="38">
        <v>0</v>
      </c>
      <c r="IO182" s="38">
        <v>0</v>
      </c>
      <c r="IP182" s="38">
        <v>0</v>
      </c>
      <c r="IQ182" s="38">
        <v>0</v>
      </c>
      <c r="IR182" s="38">
        <v>0</v>
      </c>
      <c r="IS182" s="38">
        <v>0</v>
      </c>
      <c r="IT182" s="38">
        <v>0</v>
      </c>
      <c r="IU182" s="38">
        <v>0</v>
      </c>
      <c r="IV182" s="38">
        <v>0</v>
      </c>
      <c r="IW182" s="38">
        <v>0</v>
      </c>
      <c r="IX182" s="38">
        <v>0</v>
      </c>
      <c r="IY182" s="38">
        <v>0</v>
      </c>
      <c r="IZ182" s="38">
        <v>0</v>
      </c>
      <c r="JA182" s="38">
        <v>0</v>
      </c>
    </row>
    <row r="183" spans="1:261" x14ac:dyDescent="0.2">
      <c r="A183" s="38">
        <v>101875</v>
      </c>
      <c r="B183" s="38">
        <v>27549</v>
      </c>
      <c r="C183" s="38">
        <v>35</v>
      </c>
      <c r="D183" s="38">
        <v>2020</v>
      </c>
      <c r="E183" s="38">
        <v>5393</v>
      </c>
      <c r="F183" s="38">
        <v>0</v>
      </c>
      <c r="G183" s="38">
        <v>36.99</v>
      </c>
      <c r="H183" s="38">
        <v>36.640999999999998</v>
      </c>
      <c r="I183" s="38">
        <v>36.640999999999998</v>
      </c>
      <c r="J183" s="38">
        <v>36.99</v>
      </c>
      <c r="K183" s="38">
        <v>0</v>
      </c>
      <c r="L183" s="38">
        <v>6544</v>
      </c>
      <c r="M183" s="38">
        <v>0</v>
      </c>
      <c r="N183" s="38">
        <v>0</v>
      </c>
      <c r="P183" s="38">
        <v>0</v>
      </c>
      <c r="Q183" s="38">
        <v>0</v>
      </c>
      <c r="R183" s="38">
        <v>0</v>
      </c>
      <c r="S183" s="38">
        <v>259.20699999999999</v>
      </c>
      <c r="U183" s="38">
        <v>0</v>
      </c>
      <c r="V183" s="38">
        <v>0.72</v>
      </c>
      <c r="W183" s="38">
        <v>471</v>
      </c>
      <c r="X183" s="38">
        <v>471</v>
      </c>
      <c r="Z183" s="38">
        <v>0</v>
      </c>
      <c r="AA183" s="38">
        <v>1</v>
      </c>
      <c r="AB183" s="38">
        <v>1</v>
      </c>
      <c r="AC183" s="38">
        <v>0</v>
      </c>
      <c r="AD183" s="38" t="s">
        <v>303</v>
      </c>
      <c r="AE183" s="38">
        <v>0</v>
      </c>
      <c r="AH183" s="38">
        <v>0</v>
      </c>
      <c r="AI183" s="38">
        <v>0</v>
      </c>
      <c r="AJ183" s="38">
        <v>5105</v>
      </c>
      <c r="AK183" s="38">
        <v>1</v>
      </c>
      <c r="AL183" s="38" t="s">
        <v>476</v>
      </c>
      <c r="AM183" s="38">
        <v>0</v>
      </c>
      <c r="AN183" s="38">
        <v>0</v>
      </c>
      <c r="AO183" s="38">
        <v>0</v>
      </c>
      <c r="AP183" s="38">
        <v>0</v>
      </c>
      <c r="AQ183" s="38">
        <v>0</v>
      </c>
      <c r="AR183" s="38">
        <v>0</v>
      </c>
      <c r="AS183" s="38">
        <v>0</v>
      </c>
      <c r="AT183" s="38">
        <v>0</v>
      </c>
      <c r="AU183" s="38">
        <v>0</v>
      </c>
      <c r="AV183" s="38">
        <v>0</v>
      </c>
      <c r="AW183" s="38">
        <v>398513</v>
      </c>
      <c r="AX183" s="38">
        <v>398513</v>
      </c>
      <c r="AY183" s="38">
        <v>294441</v>
      </c>
      <c r="AZ183" s="38">
        <v>0</v>
      </c>
      <c r="BA183" s="38">
        <v>0</v>
      </c>
      <c r="BB183" s="38">
        <v>0</v>
      </c>
      <c r="BC183" s="38">
        <v>0</v>
      </c>
      <c r="BD183" s="38">
        <v>0</v>
      </c>
      <c r="BE183" s="38">
        <v>0</v>
      </c>
      <c r="BF183" s="38">
        <v>328386</v>
      </c>
      <c r="BG183" s="38">
        <v>0</v>
      </c>
      <c r="BH183" s="38">
        <v>0</v>
      </c>
      <c r="BI183" s="38">
        <v>0</v>
      </c>
      <c r="BJ183" s="38">
        <v>12</v>
      </c>
      <c r="BK183" s="38">
        <v>0</v>
      </c>
      <c r="BL183" s="38">
        <v>0</v>
      </c>
      <c r="BM183" s="38">
        <v>0</v>
      </c>
      <c r="BN183" s="38">
        <v>0</v>
      </c>
      <c r="BO183" s="38">
        <v>0</v>
      </c>
      <c r="BP183" s="38">
        <v>0</v>
      </c>
      <c r="BQ183" s="38">
        <v>5393</v>
      </c>
      <c r="BR183" s="38">
        <v>1</v>
      </c>
      <c r="BS183" s="38">
        <v>0</v>
      </c>
      <c r="BT183" s="38">
        <v>0</v>
      </c>
      <c r="BU183" s="38">
        <v>0</v>
      </c>
      <c r="BV183" s="38">
        <v>0</v>
      </c>
      <c r="BW183" s="38">
        <v>0</v>
      </c>
      <c r="BX183" s="38">
        <v>0</v>
      </c>
      <c r="BY183" s="38">
        <v>0</v>
      </c>
      <c r="BZ183" s="38">
        <v>0</v>
      </c>
      <c r="CA183" s="38">
        <v>0</v>
      </c>
      <c r="CB183" s="38">
        <v>0</v>
      </c>
      <c r="CC183" s="38">
        <v>0</v>
      </c>
      <c r="CD183" s="38">
        <v>0</v>
      </c>
      <c r="CE183" s="38">
        <v>0</v>
      </c>
      <c r="CF183" s="38">
        <v>0</v>
      </c>
      <c r="CG183" s="38">
        <v>0</v>
      </c>
      <c r="CH183" s="38">
        <v>0</v>
      </c>
      <c r="CI183" s="38">
        <v>0</v>
      </c>
      <c r="CJ183" s="38">
        <v>4</v>
      </c>
      <c r="CK183" s="38">
        <v>0</v>
      </c>
      <c r="CL183" s="38">
        <v>0</v>
      </c>
      <c r="CN183" s="38">
        <v>0</v>
      </c>
      <c r="CO183" s="38">
        <v>1</v>
      </c>
      <c r="CP183" s="38">
        <v>0</v>
      </c>
      <c r="CQ183" s="38">
        <v>0</v>
      </c>
      <c r="CR183" s="38">
        <v>0</v>
      </c>
      <c r="CS183" s="38">
        <v>0</v>
      </c>
      <c r="CT183" s="38">
        <v>0</v>
      </c>
      <c r="CU183" s="38">
        <v>0</v>
      </c>
      <c r="CV183" s="38">
        <v>0</v>
      </c>
      <c r="CW183" s="38">
        <v>0</v>
      </c>
      <c r="CX183" s="38">
        <v>0</v>
      </c>
      <c r="CY183" s="38">
        <v>0</v>
      </c>
      <c r="CZ183" s="38">
        <v>0</v>
      </c>
      <c r="DA183" s="38">
        <v>1</v>
      </c>
      <c r="DB183" s="38">
        <v>239779</v>
      </c>
      <c r="DC183" s="38">
        <v>0</v>
      </c>
      <c r="DD183" s="38">
        <v>0</v>
      </c>
      <c r="DE183" s="38">
        <v>87690</v>
      </c>
      <c r="DF183" s="38">
        <v>87690</v>
      </c>
      <c r="DG183" s="38">
        <v>67</v>
      </c>
      <c r="DH183" s="38">
        <v>0</v>
      </c>
      <c r="DI183" s="38">
        <v>0</v>
      </c>
      <c r="DK183" s="38">
        <v>5393</v>
      </c>
      <c r="DL183" s="38">
        <v>0</v>
      </c>
      <c r="DM183" s="38">
        <v>9469</v>
      </c>
      <c r="DN183" s="38">
        <v>0</v>
      </c>
      <c r="DO183" s="38">
        <v>0</v>
      </c>
      <c r="DP183" s="38">
        <v>0</v>
      </c>
      <c r="DQ183" s="38">
        <v>0</v>
      </c>
      <c r="DR183" s="38">
        <v>0</v>
      </c>
      <c r="DS183" s="38">
        <v>0</v>
      </c>
      <c r="DT183" s="38">
        <v>0</v>
      </c>
      <c r="DU183" s="38">
        <v>0</v>
      </c>
      <c r="DV183" s="38">
        <v>0</v>
      </c>
      <c r="DW183" s="38">
        <v>0</v>
      </c>
      <c r="DX183" s="38">
        <v>0</v>
      </c>
      <c r="DY183" s="38">
        <v>0</v>
      </c>
      <c r="DZ183" s="38">
        <v>0</v>
      </c>
      <c r="EA183" s="38">
        <v>0</v>
      </c>
      <c r="EB183" s="38">
        <v>0</v>
      </c>
      <c r="EC183" s="38">
        <v>0</v>
      </c>
      <c r="ED183" s="38">
        <v>0</v>
      </c>
      <c r="EE183" s="38">
        <v>0</v>
      </c>
      <c r="EF183" s="38">
        <v>0</v>
      </c>
      <c r="EG183" s="38">
        <v>0</v>
      </c>
      <c r="EH183" s="38">
        <v>9469</v>
      </c>
      <c r="EI183" s="38">
        <v>0</v>
      </c>
      <c r="EJ183" s="38">
        <v>0</v>
      </c>
      <c r="EK183" s="38">
        <v>0.14899999999999999</v>
      </c>
      <c r="EL183" s="38">
        <v>0</v>
      </c>
      <c r="EM183" s="38">
        <v>0</v>
      </c>
      <c r="EN183" s="38">
        <v>0.2</v>
      </c>
      <c r="EO183" s="38">
        <v>0</v>
      </c>
      <c r="EP183" s="38">
        <v>0</v>
      </c>
      <c r="EQ183" s="38">
        <v>0.34899999999999998</v>
      </c>
      <c r="ER183" s="38">
        <v>0</v>
      </c>
      <c r="ES183" s="38">
        <v>1.4470000000000001</v>
      </c>
      <c r="ET183" s="38">
        <v>0</v>
      </c>
      <c r="EU183" s="38">
        <v>0</v>
      </c>
      <c r="EV183" s="38">
        <v>0</v>
      </c>
      <c r="EW183" s="38">
        <v>0</v>
      </c>
      <c r="EX183" s="38">
        <v>0</v>
      </c>
      <c r="EZ183" s="38">
        <v>337409</v>
      </c>
      <c r="FA183" s="38">
        <v>0</v>
      </c>
      <c r="FB183" s="38">
        <v>337409</v>
      </c>
      <c r="FC183" s="38">
        <v>0.97325799999999996</v>
      </c>
      <c r="FD183" s="38">
        <v>0</v>
      </c>
      <c r="FE183" s="38">
        <v>49740</v>
      </c>
      <c r="FF183" s="38">
        <v>11364</v>
      </c>
      <c r="FG183" s="38">
        <v>6.0937999999999999E-2</v>
      </c>
      <c r="FH183" s="38">
        <v>5.5286000000000002E-2</v>
      </c>
      <c r="FI183" s="38">
        <v>0</v>
      </c>
      <c r="FJ183" s="38">
        <v>0</v>
      </c>
      <c r="FK183" s="38">
        <v>64.331999999999994</v>
      </c>
      <c r="FL183" s="38">
        <v>398513</v>
      </c>
      <c r="FM183" s="38">
        <v>0</v>
      </c>
      <c r="FN183" s="38">
        <v>0</v>
      </c>
      <c r="FO183" s="38">
        <v>0</v>
      </c>
      <c r="FP183" s="38">
        <v>0</v>
      </c>
      <c r="FQ183" s="38">
        <v>0</v>
      </c>
      <c r="FR183" s="38">
        <v>0</v>
      </c>
      <c r="FS183" s="38">
        <v>0</v>
      </c>
      <c r="FT183" s="38">
        <v>0</v>
      </c>
      <c r="FU183" s="38">
        <v>0</v>
      </c>
      <c r="FV183" s="38">
        <v>0</v>
      </c>
      <c r="FW183" s="38">
        <v>0</v>
      </c>
      <c r="FX183" s="38">
        <v>0</v>
      </c>
      <c r="FY183" s="38">
        <v>0</v>
      </c>
      <c r="FZ183" s="38">
        <v>0</v>
      </c>
      <c r="GA183" s="38">
        <v>0</v>
      </c>
      <c r="GB183" s="38">
        <v>0</v>
      </c>
      <c r="GC183" s="38">
        <v>0</v>
      </c>
      <c r="GD183" s="38">
        <v>0</v>
      </c>
      <c r="GF183" s="38">
        <v>0</v>
      </c>
      <c r="GG183" s="38">
        <v>0</v>
      </c>
      <c r="GH183" s="38">
        <v>0</v>
      </c>
      <c r="GI183" s="38">
        <v>0</v>
      </c>
      <c r="GJ183" s="38">
        <v>0</v>
      </c>
      <c r="GK183" s="38">
        <v>0</v>
      </c>
      <c r="GL183" s="38">
        <v>0</v>
      </c>
      <c r="GM183" s="38">
        <v>0</v>
      </c>
      <c r="GN183" s="38">
        <v>0</v>
      </c>
      <c r="GO183" s="38">
        <v>0</v>
      </c>
      <c r="GP183" s="38">
        <v>398513</v>
      </c>
      <c r="GQ183" s="38">
        <v>398513</v>
      </c>
      <c r="GR183" s="38">
        <v>0</v>
      </c>
      <c r="GS183" s="38">
        <v>0</v>
      </c>
      <c r="GT183" s="38">
        <v>0</v>
      </c>
      <c r="HB183" s="38">
        <v>0</v>
      </c>
      <c r="HC183" s="38">
        <v>0</v>
      </c>
      <c r="HD183" s="38">
        <v>0</v>
      </c>
      <c r="HE183" s="38">
        <v>0</v>
      </c>
      <c r="HF183" s="38">
        <v>0</v>
      </c>
      <c r="HG183" s="38">
        <v>0</v>
      </c>
      <c r="HH183" s="38">
        <v>0</v>
      </c>
      <c r="HI183" s="38">
        <v>0</v>
      </c>
      <c r="HJ183" s="38">
        <v>0</v>
      </c>
      <c r="HK183" s="38">
        <v>0</v>
      </c>
      <c r="HL183" s="38">
        <v>0</v>
      </c>
      <c r="HM183" s="38">
        <v>0</v>
      </c>
      <c r="HN183" s="38">
        <v>0</v>
      </c>
      <c r="HO183" s="38">
        <v>0</v>
      </c>
      <c r="HP183" s="38">
        <v>0</v>
      </c>
      <c r="HQ183" s="38">
        <v>0</v>
      </c>
      <c r="HR183" s="38">
        <v>0</v>
      </c>
      <c r="HS183" s="38">
        <v>0</v>
      </c>
      <c r="HT183" s="38">
        <v>0</v>
      </c>
      <c r="HU183" s="38">
        <v>0</v>
      </c>
      <c r="HV183" s="38">
        <v>0</v>
      </c>
      <c r="HW183" s="38">
        <v>0</v>
      </c>
      <c r="HX183" s="38">
        <v>0</v>
      </c>
      <c r="HY183" s="38">
        <v>0</v>
      </c>
      <c r="HZ183" s="38">
        <v>0</v>
      </c>
      <c r="IA183" s="38">
        <v>0</v>
      </c>
      <c r="IB183" s="38">
        <v>0</v>
      </c>
      <c r="IC183" s="38">
        <v>0</v>
      </c>
      <c r="ID183" s="38">
        <v>0</v>
      </c>
      <c r="IE183" s="38">
        <v>0</v>
      </c>
      <c r="IF183" s="38">
        <v>0</v>
      </c>
      <c r="IG183" s="38">
        <v>0</v>
      </c>
      <c r="IH183" s="38">
        <v>0</v>
      </c>
      <c r="II183" s="38">
        <v>0</v>
      </c>
      <c r="IJ183" s="38">
        <v>0</v>
      </c>
      <c r="IK183" s="38">
        <v>0</v>
      </c>
      <c r="IL183" s="38">
        <v>0</v>
      </c>
      <c r="IM183" s="38">
        <v>0</v>
      </c>
      <c r="IN183" s="38">
        <v>0</v>
      </c>
      <c r="IO183" s="38">
        <v>0</v>
      </c>
      <c r="IP183" s="38">
        <v>0</v>
      </c>
      <c r="IQ183" s="38">
        <v>0</v>
      </c>
      <c r="IR183" s="38">
        <v>0</v>
      </c>
      <c r="IS183" s="38">
        <v>0</v>
      </c>
      <c r="IT183" s="38">
        <v>0</v>
      </c>
      <c r="IU183" s="38">
        <v>0</v>
      </c>
      <c r="IV183" s="38">
        <v>0</v>
      </c>
      <c r="IW183" s="38">
        <v>0</v>
      </c>
      <c r="IX183" s="38">
        <v>0</v>
      </c>
      <c r="IY183" s="38">
        <v>0</v>
      </c>
      <c r="IZ183" s="38">
        <v>0</v>
      </c>
      <c r="JA183" s="38">
        <v>0</v>
      </c>
    </row>
    <row r="184" spans="1:261" x14ac:dyDescent="0.2">
      <c r="A184" s="38">
        <v>101876</v>
      </c>
      <c r="B184" s="38">
        <v>27549</v>
      </c>
      <c r="C184" s="38">
        <v>35</v>
      </c>
      <c r="D184" s="38">
        <v>2020</v>
      </c>
      <c r="E184" s="38">
        <v>5393</v>
      </c>
      <c r="F184" s="38">
        <v>0</v>
      </c>
      <c r="G184" s="38">
        <v>62.268999999999998</v>
      </c>
      <c r="H184" s="38">
        <v>61.798999999999999</v>
      </c>
      <c r="I184" s="38">
        <v>61.798999999999999</v>
      </c>
      <c r="J184" s="38">
        <v>62.268999999999998</v>
      </c>
      <c r="K184" s="38">
        <v>0</v>
      </c>
      <c r="L184" s="38">
        <v>6544</v>
      </c>
      <c r="M184" s="38">
        <v>0</v>
      </c>
      <c r="N184" s="38">
        <v>0</v>
      </c>
      <c r="P184" s="38">
        <v>0</v>
      </c>
      <c r="Q184" s="38">
        <v>0</v>
      </c>
      <c r="R184" s="38">
        <v>0</v>
      </c>
      <c r="S184" s="38">
        <v>259.20699999999999</v>
      </c>
      <c r="U184" s="38">
        <v>0</v>
      </c>
      <c r="V184" s="38">
        <v>15.132999999999999</v>
      </c>
      <c r="W184" s="38">
        <v>9903</v>
      </c>
      <c r="X184" s="38">
        <v>9903</v>
      </c>
      <c r="Z184" s="38">
        <v>0</v>
      </c>
      <c r="AA184" s="38">
        <v>1</v>
      </c>
      <c r="AB184" s="38">
        <v>1</v>
      </c>
      <c r="AC184" s="38">
        <v>0</v>
      </c>
      <c r="AD184" s="38" t="s">
        <v>303</v>
      </c>
      <c r="AE184" s="38">
        <v>0</v>
      </c>
      <c r="AH184" s="38">
        <v>0</v>
      </c>
      <c r="AI184" s="38">
        <v>0</v>
      </c>
      <c r="AJ184" s="38">
        <v>5105</v>
      </c>
      <c r="AK184" s="38">
        <v>1</v>
      </c>
      <c r="AL184" s="38" t="s">
        <v>477</v>
      </c>
      <c r="AM184" s="38">
        <v>0</v>
      </c>
      <c r="AN184" s="38">
        <v>0</v>
      </c>
      <c r="AO184" s="38">
        <v>0</v>
      </c>
      <c r="AP184" s="38">
        <v>0</v>
      </c>
      <c r="AQ184" s="38">
        <v>0</v>
      </c>
      <c r="AR184" s="38">
        <v>0</v>
      </c>
      <c r="AS184" s="38">
        <v>0</v>
      </c>
      <c r="AT184" s="38">
        <v>0</v>
      </c>
      <c r="AU184" s="38">
        <v>0</v>
      </c>
      <c r="AV184" s="38">
        <v>0</v>
      </c>
      <c r="AW184" s="38">
        <v>610928</v>
      </c>
      <c r="AX184" s="38">
        <v>610928</v>
      </c>
      <c r="AY184" s="38">
        <v>433441</v>
      </c>
      <c r="AZ184" s="38">
        <v>0</v>
      </c>
      <c r="BA184" s="38">
        <v>0</v>
      </c>
      <c r="BB184" s="38">
        <v>0</v>
      </c>
      <c r="BC184" s="38">
        <v>0</v>
      </c>
      <c r="BD184" s="38">
        <v>0</v>
      </c>
      <c r="BE184" s="38">
        <v>0</v>
      </c>
      <c r="BF184" s="38">
        <v>503423</v>
      </c>
      <c r="BG184" s="38">
        <v>0</v>
      </c>
      <c r="BH184" s="38">
        <v>0</v>
      </c>
      <c r="BI184" s="38">
        <v>0</v>
      </c>
      <c r="BJ184" s="38">
        <v>12</v>
      </c>
      <c r="BK184" s="38">
        <v>0</v>
      </c>
      <c r="BL184" s="38">
        <v>0</v>
      </c>
      <c r="BM184" s="38">
        <v>0</v>
      </c>
      <c r="BN184" s="38">
        <v>0</v>
      </c>
      <c r="BO184" s="38">
        <v>0</v>
      </c>
      <c r="BP184" s="38">
        <v>0</v>
      </c>
      <c r="BQ184" s="38">
        <v>5393</v>
      </c>
      <c r="BR184" s="38">
        <v>1</v>
      </c>
      <c r="BS184" s="38">
        <v>0</v>
      </c>
      <c r="BT184" s="38">
        <v>0</v>
      </c>
      <c r="BU184" s="38">
        <v>0</v>
      </c>
      <c r="BV184" s="38">
        <v>0</v>
      </c>
      <c r="BW184" s="38">
        <v>0</v>
      </c>
      <c r="BX184" s="38">
        <v>0</v>
      </c>
      <c r="BY184" s="38">
        <v>0</v>
      </c>
      <c r="BZ184" s="38">
        <v>0</v>
      </c>
      <c r="CA184" s="38">
        <v>0</v>
      </c>
      <c r="CB184" s="38">
        <v>0</v>
      </c>
      <c r="CC184" s="38">
        <v>0</v>
      </c>
      <c r="CD184" s="38">
        <v>0</v>
      </c>
      <c r="CE184" s="38">
        <v>0</v>
      </c>
      <c r="CF184" s="38">
        <v>0</v>
      </c>
      <c r="CG184" s="38">
        <v>0</v>
      </c>
      <c r="CH184" s="38">
        <v>0</v>
      </c>
      <c r="CI184" s="38">
        <v>0</v>
      </c>
      <c r="CJ184" s="38">
        <v>4</v>
      </c>
      <c r="CK184" s="38">
        <v>0</v>
      </c>
      <c r="CL184" s="38">
        <v>0</v>
      </c>
      <c r="CN184" s="38">
        <v>0</v>
      </c>
      <c r="CO184" s="38">
        <v>1</v>
      </c>
      <c r="CP184" s="38">
        <v>0</v>
      </c>
      <c r="CQ184" s="38">
        <v>0</v>
      </c>
      <c r="CR184" s="38">
        <v>0</v>
      </c>
      <c r="CS184" s="38">
        <v>0</v>
      </c>
      <c r="CT184" s="38">
        <v>0</v>
      </c>
      <c r="CU184" s="38">
        <v>0</v>
      </c>
      <c r="CV184" s="38">
        <v>0</v>
      </c>
      <c r="CW184" s="38">
        <v>0</v>
      </c>
      <c r="CX184" s="38">
        <v>0</v>
      </c>
      <c r="CY184" s="38">
        <v>0</v>
      </c>
      <c r="CZ184" s="38">
        <v>0</v>
      </c>
      <c r="DA184" s="38">
        <v>1</v>
      </c>
      <c r="DB184" s="38">
        <v>404413</v>
      </c>
      <c r="DC184" s="38">
        <v>0</v>
      </c>
      <c r="DD184" s="38">
        <v>0</v>
      </c>
      <c r="DE184" s="38">
        <v>78528</v>
      </c>
      <c r="DF184" s="38">
        <v>78528</v>
      </c>
      <c r="DG184" s="38">
        <v>60</v>
      </c>
      <c r="DH184" s="38">
        <v>0</v>
      </c>
      <c r="DI184" s="38">
        <v>0</v>
      </c>
      <c r="DK184" s="38">
        <v>5393</v>
      </c>
      <c r="DL184" s="38">
        <v>0</v>
      </c>
      <c r="DM184" s="38">
        <v>24411</v>
      </c>
      <c r="DN184" s="38">
        <v>0</v>
      </c>
      <c r="DO184" s="38">
        <v>0</v>
      </c>
      <c r="DP184" s="38">
        <v>0</v>
      </c>
      <c r="DQ184" s="38">
        <v>0</v>
      </c>
      <c r="DR184" s="38">
        <v>0</v>
      </c>
      <c r="DS184" s="38">
        <v>0</v>
      </c>
      <c r="DT184" s="38">
        <v>0</v>
      </c>
      <c r="DU184" s="38">
        <v>0</v>
      </c>
      <c r="DV184" s="38">
        <v>0</v>
      </c>
      <c r="DW184" s="38">
        <v>0</v>
      </c>
      <c r="DX184" s="38">
        <v>0</v>
      </c>
      <c r="DY184" s="38">
        <v>0</v>
      </c>
      <c r="DZ184" s="38">
        <v>0</v>
      </c>
      <c r="EA184" s="38">
        <v>0</v>
      </c>
      <c r="EB184" s="38">
        <v>0</v>
      </c>
      <c r="EC184" s="38">
        <v>1.633</v>
      </c>
      <c r="ED184" s="38">
        <v>11755</v>
      </c>
      <c r="EE184" s="38">
        <v>0</v>
      </c>
      <c r="EF184" s="38">
        <v>0</v>
      </c>
      <c r="EG184" s="38">
        <v>0</v>
      </c>
      <c r="EH184" s="38">
        <v>12656</v>
      </c>
      <c r="EI184" s="38">
        <v>0</v>
      </c>
      <c r="EJ184" s="38">
        <v>0</v>
      </c>
      <c r="EK184" s="38">
        <v>0.20799999999999999</v>
      </c>
      <c r="EL184" s="38">
        <v>0</v>
      </c>
      <c r="EM184" s="38">
        <v>0</v>
      </c>
      <c r="EN184" s="38">
        <v>0.26200000000000001</v>
      </c>
      <c r="EO184" s="38">
        <v>0</v>
      </c>
      <c r="EP184" s="38">
        <v>0</v>
      </c>
      <c r="EQ184" s="38">
        <v>0.47</v>
      </c>
      <c r="ER184" s="38">
        <v>0</v>
      </c>
      <c r="ES184" s="38">
        <v>1.9339999999999999</v>
      </c>
      <c r="ET184" s="38">
        <v>0</v>
      </c>
      <c r="EU184" s="38">
        <v>0</v>
      </c>
      <c r="EV184" s="38">
        <v>0</v>
      </c>
      <c r="EW184" s="38">
        <v>0</v>
      </c>
      <c r="EX184" s="38">
        <v>0</v>
      </c>
      <c r="EZ184" s="38">
        <v>517255</v>
      </c>
      <c r="FA184" s="38">
        <v>0</v>
      </c>
      <c r="FB184" s="38">
        <v>517255</v>
      </c>
      <c r="FC184" s="38">
        <v>0.97325799999999996</v>
      </c>
      <c r="FD184" s="38">
        <v>0</v>
      </c>
      <c r="FE184" s="38">
        <v>76252</v>
      </c>
      <c r="FF184" s="38">
        <v>17421</v>
      </c>
      <c r="FG184" s="38">
        <v>6.0937999999999999E-2</v>
      </c>
      <c r="FH184" s="38">
        <v>5.5286000000000002E-2</v>
      </c>
      <c r="FI184" s="38">
        <v>0</v>
      </c>
      <c r="FJ184" s="38">
        <v>0</v>
      </c>
      <c r="FK184" s="38">
        <v>98.622</v>
      </c>
      <c r="FL184" s="38">
        <v>610928</v>
      </c>
      <c r="FM184" s="38">
        <v>0</v>
      </c>
      <c r="FN184" s="38">
        <v>0</v>
      </c>
      <c r="FO184" s="38">
        <v>0</v>
      </c>
      <c r="FP184" s="38">
        <v>0</v>
      </c>
      <c r="FQ184" s="38">
        <v>0</v>
      </c>
      <c r="FR184" s="38">
        <v>0</v>
      </c>
      <c r="FS184" s="38">
        <v>0</v>
      </c>
      <c r="FT184" s="38">
        <v>0</v>
      </c>
      <c r="FU184" s="38">
        <v>0</v>
      </c>
      <c r="FV184" s="38">
        <v>0</v>
      </c>
      <c r="FW184" s="38">
        <v>0</v>
      </c>
      <c r="FX184" s="38">
        <v>0</v>
      </c>
      <c r="FY184" s="38">
        <v>0</v>
      </c>
      <c r="FZ184" s="38">
        <v>0</v>
      </c>
      <c r="GA184" s="38">
        <v>0</v>
      </c>
      <c r="GB184" s="38">
        <v>0</v>
      </c>
      <c r="GC184" s="38">
        <v>0</v>
      </c>
      <c r="GD184" s="38">
        <v>0</v>
      </c>
      <c r="GF184" s="38">
        <v>0</v>
      </c>
      <c r="GG184" s="38">
        <v>0</v>
      </c>
      <c r="GH184" s="38">
        <v>0</v>
      </c>
      <c r="GI184" s="38">
        <v>0</v>
      </c>
      <c r="GJ184" s="38">
        <v>0</v>
      </c>
      <c r="GK184" s="38">
        <v>0</v>
      </c>
      <c r="GL184" s="38">
        <v>0</v>
      </c>
      <c r="GM184" s="38">
        <v>0</v>
      </c>
      <c r="GN184" s="38">
        <v>0</v>
      </c>
      <c r="GO184" s="38">
        <v>0</v>
      </c>
      <c r="GP184" s="38">
        <v>610928</v>
      </c>
      <c r="GQ184" s="38">
        <v>610928</v>
      </c>
      <c r="GR184" s="38">
        <v>0</v>
      </c>
      <c r="GS184" s="38">
        <v>0</v>
      </c>
      <c r="GT184" s="38">
        <v>0</v>
      </c>
      <c r="HB184" s="38">
        <v>0</v>
      </c>
      <c r="HC184" s="38">
        <v>0</v>
      </c>
      <c r="HD184" s="38">
        <v>0</v>
      </c>
      <c r="HE184" s="38">
        <v>0</v>
      </c>
      <c r="HF184" s="38">
        <v>0</v>
      </c>
      <c r="HG184" s="38">
        <v>0</v>
      </c>
      <c r="HH184" s="38">
        <v>0</v>
      </c>
      <c r="HI184" s="38">
        <v>0</v>
      </c>
      <c r="HJ184" s="38">
        <v>0</v>
      </c>
      <c r="HK184" s="38">
        <v>0</v>
      </c>
      <c r="HL184" s="38">
        <v>0</v>
      </c>
      <c r="HM184" s="38">
        <v>0</v>
      </c>
      <c r="HN184" s="38">
        <v>0</v>
      </c>
      <c r="HO184" s="38">
        <v>0</v>
      </c>
      <c r="HP184" s="38">
        <v>0</v>
      </c>
      <c r="HQ184" s="38">
        <v>0</v>
      </c>
      <c r="HR184" s="38">
        <v>0</v>
      </c>
      <c r="HS184" s="38">
        <v>0</v>
      </c>
      <c r="HT184" s="38">
        <v>0</v>
      </c>
      <c r="HU184" s="38">
        <v>0</v>
      </c>
      <c r="HV184" s="38">
        <v>0</v>
      </c>
      <c r="HW184" s="38">
        <v>0</v>
      </c>
      <c r="HX184" s="38">
        <v>0</v>
      </c>
      <c r="HY184" s="38">
        <v>0</v>
      </c>
      <c r="HZ184" s="38">
        <v>0</v>
      </c>
      <c r="IA184" s="38">
        <v>0</v>
      </c>
      <c r="IB184" s="38">
        <v>0</v>
      </c>
      <c r="IC184" s="38">
        <v>0</v>
      </c>
      <c r="ID184" s="38">
        <v>0</v>
      </c>
      <c r="IE184" s="38">
        <v>0</v>
      </c>
      <c r="IF184" s="38">
        <v>0</v>
      </c>
      <c r="IG184" s="38">
        <v>0</v>
      </c>
      <c r="IH184" s="38">
        <v>0</v>
      </c>
      <c r="II184" s="38">
        <v>0</v>
      </c>
      <c r="IJ184" s="38">
        <v>0</v>
      </c>
      <c r="IK184" s="38">
        <v>0</v>
      </c>
      <c r="IL184" s="38">
        <v>0</v>
      </c>
      <c r="IM184" s="38">
        <v>0</v>
      </c>
      <c r="IN184" s="38">
        <v>0</v>
      </c>
      <c r="IO184" s="38">
        <v>0</v>
      </c>
      <c r="IP184" s="38">
        <v>0</v>
      </c>
      <c r="IQ184" s="38">
        <v>0</v>
      </c>
      <c r="IR184" s="38">
        <v>0</v>
      </c>
      <c r="IS184" s="38">
        <v>0</v>
      </c>
      <c r="IT184" s="38">
        <v>0</v>
      </c>
      <c r="IU184" s="38">
        <v>0</v>
      </c>
      <c r="IV184" s="38">
        <v>0</v>
      </c>
      <c r="IW184" s="38">
        <v>0</v>
      </c>
      <c r="IX184" s="38">
        <v>0</v>
      </c>
      <c r="IY184" s="38">
        <v>0</v>
      </c>
      <c r="IZ184" s="38">
        <v>0</v>
      </c>
      <c r="JA184" s="38">
        <v>0</v>
      </c>
    </row>
  </sheetData>
  <sheetProtection algorithmName="SHA-512" hashValue="55D4CuPqhma6gyGAKXuGR4v9xfExsRH/KM2dWS5IiG9eZRWgYbIQf3FHjYOchTegFq6IWSs4cxraESM+nMo/gg==" saltValue="S/q1gWAgH8sxlpl/fEaS1Q==" spinCount="100000" sheet="1" objects="1" scenarios="1"/>
  <sortState xmlns:xlrd2="http://schemas.microsoft.com/office/spreadsheetml/2017/richdata2" ref="A3:JA545">
    <sortCondition ref="A3:A54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768D4-0F56-41E3-A4DB-54CC1C193EF0}">
  <dimension ref="A1:JA4296"/>
  <sheetViews>
    <sheetView topLeftCell="A133" zoomScale="85" zoomScaleNormal="85" workbookViewId="0">
      <selection activeCell="A133" sqref="A1:XFD1048576"/>
    </sheetView>
  </sheetViews>
  <sheetFormatPr defaultRowHeight="12.75" x14ac:dyDescent="0.2"/>
  <cols>
    <col min="1" max="1" width="11.5703125" style="38" bestFit="1" customWidth="1"/>
    <col min="2" max="2" width="12.140625" style="38" hidden="1" customWidth="1"/>
    <col min="3" max="3" width="15.28515625" style="38" hidden="1" customWidth="1"/>
    <col min="4" max="4" width="12.5703125" style="38" hidden="1" customWidth="1"/>
    <col min="5" max="5" width="5" style="38" hidden="1" customWidth="1"/>
    <col min="6" max="6" width="21.7109375" style="38" hidden="1" customWidth="1"/>
    <col min="7" max="7" width="22.42578125" style="38" hidden="1" customWidth="1"/>
    <col min="8" max="8" width="14.5703125" style="38" hidden="1" customWidth="1"/>
    <col min="9" max="9" width="22.7109375" style="38" hidden="1" customWidth="1"/>
    <col min="10" max="10" width="18" style="38" hidden="1" customWidth="1"/>
    <col min="11" max="11" width="22.42578125" style="38" hidden="1" customWidth="1"/>
    <col min="12" max="12" width="10.7109375" style="38" hidden="1" customWidth="1"/>
    <col min="13" max="13" width="27.5703125" style="38" hidden="1" customWidth="1"/>
    <col min="14" max="14" width="16.7109375" style="38" hidden="1" customWidth="1"/>
    <col min="15" max="15" width="21.140625" style="38" hidden="1" customWidth="1"/>
    <col min="16" max="16" width="11" style="38" hidden="1" customWidth="1"/>
    <col min="17" max="17" width="23" style="38" hidden="1" customWidth="1"/>
    <col min="18" max="18" width="10.7109375" style="38" hidden="1" customWidth="1"/>
    <col min="19" max="19" width="9.7109375" style="38" hidden="1" customWidth="1"/>
    <col min="20" max="20" width="9.28515625" style="38" hidden="1" customWidth="1"/>
    <col min="21" max="21" width="19.42578125" style="38" hidden="1" customWidth="1"/>
    <col min="22" max="23" width="10" style="38" hidden="1" customWidth="1"/>
    <col min="24" max="24" width="17.7109375" style="38" hidden="1" customWidth="1"/>
    <col min="25" max="25" width="16" style="38" hidden="1" customWidth="1"/>
    <col min="26" max="26" width="23.85546875" style="38" hidden="1" customWidth="1"/>
    <col min="27" max="27" width="5" style="38" hidden="1" customWidth="1"/>
    <col min="28" max="28" width="8" style="38" hidden="1" customWidth="1"/>
    <col min="29" max="29" width="18.28515625" style="38" hidden="1" customWidth="1"/>
    <col min="30" max="30" width="10.85546875" style="38" hidden="1" customWidth="1"/>
    <col min="31" max="31" width="20.42578125" style="38" hidden="1" customWidth="1"/>
    <col min="32" max="33" width="8.85546875" style="38" hidden="1" customWidth="1"/>
    <col min="34" max="34" width="22.7109375" style="38" hidden="1" customWidth="1"/>
    <col min="35" max="35" width="11.28515625" style="38" hidden="1" customWidth="1"/>
    <col min="36" max="36" width="12.140625" style="38" hidden="1" customWidth="1"/>
    <col min="37" max="37" width="18.28515625" style="38" hidden="1" customWidth="1"/>
    <col min="38" max="38" width="55.85546875" style="38" hidden="1" customWidth="1"/>
    <col min="39" max="39" width="7.7109375" style="38" hidden="1" customWidth="1"/>
    <col min="40" max="40" width="19" style="38" hidden="1" customWidth="1"/>
    <col min="41" max="41" width="24.5703125" style="38" hidden="1" customWidth="1"/>
    <col min="42" max="42" width="18.140625" style="38" hidden="1" customWidth="1"/>
    <col min="43" max="43" width="17.85546875" style="38" hidden="1" customWidth="1"/>
    <col min="44" max="45" width="12" style="38" hidden="1" customWidth="1"/>
    <col min="46" max="46" width="14.28515625" style="38" hidden="1" customWidth="1"/>
    <col min="47" max="47" width="10.7109375" style="38" hidden="1" customWidth="1"/>
    <col min="48" max="48" width="22.7109375" style="38" hidden="1" customWidth="1"/>
    <col min="49" max="49" width="14.85546875" style="38" hidden="1" customWidth="1"/>
    <col min="50" max="50" width="15" style="38" hidden="1" customWidth="1"/>
    <col min="51" max="51" width="19.140625" style="38" hidden="1" customWidth="1"/>
    <col min="52" max="52" width="17.85546875" style="38" hidden="1" customWidth="1"/>
    <col min="53" max="53" width="14" style="38" hidden="1" customWidth="1"/>
    <col min="54" max="54" width="9.7109375" style="38" hidden="1" customWidth="1"/>
    <col min="55" max="55" width="17.42578125" style="38" hidden="1" customWidth="1"/>
    <col min="56" max="56" width="11" style="38" hidden="1" customWidth="1"/>
    <col min="57" max="57" width="15.7109375" style="38" hidden="1" customWidth="1"/>
    <col min="58" max="58" width="11" style="38" hidden="1" customWidth="1"/>
    <col min="59" max="59" width="8" style="38" hidden="1" customWidth="1"/>
    <col min="60" max="60" width="18.7109375" style="38" hidden="1" customWidth="1"/>
    <col min="61" max="61" width="20.28515625" style="38" hidden="1" customWidth="1"/>
    <col min="62" max="62" width="15.5703125" style="38" hidden="1" customWidth="1"/>
    <col min="63" max="63" width="23" style="38" hidden="1" customWidth="1"/>
    <col min="64" max="64" width="16.85546875" style="38" hidden="1" customWidth="1"/>
    <col min="65" max="65" width="16.5703125" style="38" hidden="1" customWidth="1"/>
    <col min="66" max="66" width="23.42578125" style="38" hidden="1" customWidth="1"/>
    <col min="67" max="67" width="24" style="38" hidden="1" customWidth="1"/>
    <col min="68" max="68" width="23.7109375" style="38" hidden="1" customWidth="1"/>
    <col min="69" max="69" width="5.28515625" style="38" hidden="1" customWidth="1"/>
    <col min="70" max="70" width="9" style="38" hidden="1" customWidth="1"/>
    <col min="71" max="71" width="20" style="38" hidden="1" customWidth="1"/>
    <col min="72" max="74" width="13.7109375" style="38" hidden="1" customWidth="1"/>
    <col min="75" max="75" width="20" style="38" hidden="1" customWidth="1"/>
    <col min="76" max="76" width="17.42578125" style="38" hidden="1" customWidth="1"/>
    <col min="77" max="77" width="13.85546875" style="38" hidden="1" customWidth="1"/>
    <col min="78" max="78" width="5.85546875" style="38" hidden="1" customWidth="1"/>
    <col min="79" max="79" width="10.140625" style="38" hidden="1" customWidth="1"/>
    <col min="80" max="80" width="11.7109375" style="38" hidden="1" customWidth="1"/>
    <col min="81" max="81" width="18.140625" style="38" hidden="1" customWidth="1"/>
    <col min="82" max="84" width="20.7109375" style="38" hidden="1" customWidth="1"/>
    <col min="85" max="85" width="19.85546875" style="38" hidden="1" customWidth="1"/>
    <col min="86" max="86" width="27.7109375" style="38" hidden="1" customWidth="1"/>
    <col min="87" max="87" width="9.28515625" style="38" hidden="1" customWidth="1"/>
    <col min="88" max="88" width="19.5703125" style="38" hidden="1" customWidth="1"/>
    <col min="89" max="89" width="9.28515625" style="38" hidden="1" customWidth="1"/>
    <col min="90" max="90" width="10.85546875" style="38" hidden="1" customWidth="1"/>
    <col min="91" max="91" width="6.5703125" style="38" hidden="1" customWidth="1"/>
    <col min="92" max="92" width="15.85546875" style="38" hidden="1" customWidth="1"/>
    <col min="93" max="93" width="17.85546875" style="38" hidden="1" customWidth="1"/>
    <col min="94" max="94" width="8.28515625" style="38" hidden="1" customWidth="1"/>
    <col min="95" max="95" width="14.140625" style="38" hidden="1" customWidth="1"/>
    <col min="96" max="96" width="22.28515625" style="38" hidden="1" customWidth="1"/>
    <col min="97" max="97" width="15.5703125" style="38" hidden="1" customWidth="1"/>
    <col min="98" max="98" width="12" style="38" hidden="1" customWidth="1"/>
    <col min="99" max="99" width="20.42578125" style="38" hidden="1" customWidth="1"/>
    <col min="100" max="100" width="21.140625" style="38" hidden="1" customWidth="1"/>
    <col min="101" max="101" width="18.42578125" style="38" hidden="1" customWidth="1"/>
    <col min="102" max="102" width="22.140625" style="38" hidden="1" customWidth="1"/>
    <col min="103" max="103" width="17.5703125" style="38" hidden="1" customWidth="1"/>
    <col min="104" max="104" width="11.140625" style="38" hidden="1" customWidth="1"/>
    <col min="105" max="105" width="22.28515625" style="38" hidden="1" customWidth="1"/>
    <col min="106" max="106" width="16.140625" style="38" hidden="1" customWidth="1"/>
    <col min="107" max="107" width="13.28515625" style="38" hidden="1" customWidth="1"/>
    <col min="108" max="108" width="18.85546875" style="38" hidden="1" customWidth="1"/>
    <col min="109" max="109" width="10.5703125" style="38" hidden="1" customWidth="1"/>
    <col min="110" max="110" width="18.28515625" style="38" hidden="1" customWidth="1"/>
    <col min="111" max="111" width="11.85546875" style="38" hidden="1" customWidth="1"/>
    <col min="112" max="112" width="20" style="38" hidden="1" customWidth="1"/>
    <col min="113" max="113" width="15" style="38" hidden="1" customWidth="1"/>
    <col min="114" max="114" width="16.5703125" style="38" hidden="1" customWidth="1"/>
    <col min="115" max="115" width="5" style="38" hidden="1" customWidth="1"/>
    <col min="116" max="116" width="21.42578125" style="38" hidden="1" customWidth="1"/>
    <col min="117" max="117" width="21.85546875" style="38" hidden="1" customWidth="1"/>
    <col min="118" max="118" width="24" style="38" hidden="1" customWidth="1"/>
    <col min="119" max="119" width="18.28515625" style="38" hidden="1" customWidth="1"/>
    <col min="120" max="120" width="29.140625" style="38" hidden="1" customWidth="1"/>
    <col min="121" max="121" width="25.7109375" style="38" hidden="1" customWidth="1"/>
    <col min="122" max="122" width="26.85546875" style="38" hidden="1" customWidth="1"/>
    <col min="123" max="123" width="23.28515625" style="38" hidden="1" customWidth="1"/>
    <col min="124" max="124" width="26.28515625" style="38" hidden="1" customWidth="1"/>
    <col min="125" max="126" width="30.42578125" style="38" hidden="1" customWidth="1"/>
    <col min="127" max="127" width="23.5703125" style="38" hidden="1" customWidth="1"/>
    <col min="128" max="128" width="27.28515625" style="38" hidden="1" customWidth="1"/>
    <col min="129" max="129" width="20.5703125" style="38" hidden="1" customWidth="1"/>
    <col min="130" max="130" width="26.42578125" style="38" hidden="1" customWidth="1"/>
    <col min="131" max="131" width="25" style="38" hidden="1" customWidth="1"/>
    <col min="132" max="132" width="21.5703125" style="38" hidden="1" customWidth="1"/>
    <col min="133" max="133" width="26.140625" style="38" hidden="1" customWidth="1"/>
    <col min="134" max="134" width="27.7109375" style="38" hidden="1" customWidth="1"/>
    <col min="135" max="135" width="23.28515625" style="38" hidden="1" customWidth="1"/>
    <col min="136" max="136" width="20.7109375" style="38" hidden="1" customWidth="1"/>
    <col min="137" max="137" width="22.7109375" style="38" hidden="1" customWidth="1"/>
    <col min="138" max="138" width="18.7109375" style="38" hidden="1" customWidth="1"/>
    <col min="139" max="139" width="21.7109375" style="38" hidden="1" customWidth="1"/>
    <col min="140" max="140" width="19.140625" style="38" hidden="1" customWidth="1"/>
    <col min="141" max="141" width="22.140625" style="38" hidden="1" customWidth="1"/>
    <col min="142" max="143" width="26.28515625" style="38" bestFit="1" customWidth="1"/>
    <col min="144" max="144" width="19.42578125" style="38" bestFit="1" customWidth="1"/>
    <col min="145" max="145" width="25.7109375" style="38" bestFit="1" customWidth="1"/>
    <col min="146" max="146" width="23.140625" style="38" bestFit="1" customWidth="1"/>
    <col min="147" max="147" width="21.42578125" style="38" bestFit="1" customWidth="1"/>
    <col min="148" max="148" width="16.42578125" style="38" bestFit="1" customWidth="1"/>
    <col min="149" max="149" width="26.85546875" style="38" bestFit="1" customWidth="1"/>
    <col min="150" max="150" width="12.7109375" style="38" bestFit="1" customWidth="1"/>
    <col min="151" max="151" width="10.85546875" style="38" bestFit="1" customWidth="1"/>
    <col min="152" max="152" width="19" style="38" bestFit="1" customWidth="1"/>
    <col min="153" max="153" width="16.28515625" style="38" bestFit="1" customWidth="1"/>
    <col min="154" max="154" width="11.85546875" style="38" bestFit="1" customWidth="1"/>
    <col min="155" max="155" width="18" style="38" bestFit="1" customWidth="1"/>
    <col min="156" max="156" width="16" style="38" bestFit="1" customWidth="1"/>
    <col min="157" max="157" width="19.85546875" style="38" bestFit="1" customWidth="1"/>
    <col min="158" max="158" width="19.7109375" style="38" bestFit="1" customWidth="1"/>
    <col min="159" max="159" width="16" style="38" bestFit="1" customWidth="1"/>
    <col min="160" max="162" width="15.28515625" style="38" bestFit="1" customWidth="1"/>
    <col min="163" max="164" width="15.5703125" style="38" bestFit="1" customWidth="1"/>
    <col min="165" max="166" width="22.42578125" style="38" bestFit="1" customWidth="1"/>
    <col min="167" max="167" width="13.7109375" style="38" bestFit="1" customWidth="1"/>
    <col min="168" max="168" width="15" style="38" bestFit="1" customWidth="1"/>
    <col min="169" max="169" width="21" style="38" bestFit="1" customWidth="1"/>
    <col min="170" max="170" width="22.140625" style="38" bestFit="1" customWidth="1"/>
    <col min="171" max="171" width="18" style="38" bestFit="1" customWidth="1"/>
    <col min="172" max="172" width="21.140625" style="38" bestFit="1" customWidth="1"/>
    <col min="173" max="173" width="18" style="38" bestFit="1" customWidth="1"/>
    <col min="174" max="174" width="27.28515625" style="38" bestFit="1" customWidth="1"/>
    <col min="175" max="175" width="20.7109375" style="38" bestFit="1" customWidth="1"/>
    <col min="176" max="176" width="19" style="38" bestFit="1" customWidth="1"/>
    <col min="177" max="177" width="10.85546875" style="38" bestFit="1" customWidth="1"/>
    <col min="178" max="178" width="24.5703125" style="38" bestFit="1" customWidth="1"/>
    <col min="179" max="179" width="9.140625" style="38"/>
    <col min="180" max="180" width="22.85546875" style="38" bestFit="1" customWidth="1"/>
    <col min="181" max="181" width="13.7109375" style="38" bestFit="1" customWidth="1"/>
    <col min="182" max="182" width="18.7109375" style="38" bestFit="1" customWidth="1"/>
    <col min="183" max="183" width="16.140625" style="38" bestFit="1" customWidth="1"/>
    <col min="184" max="184" width="13.7109375" style="38" bestFit="1" customWidth="1"/>
    <col min="185" max="185" width="21.42578125" style="38" bestFit="1" customWidth="1"/>
    <col min="186" max="186" width="11.140625" style="38" bestFit="1" customWidth="1"/>
    <col min="187" max="187" width="19.7109375" style="38" bestFit="1" customWidth="1"/>
    <col min="188" max="188" width="9.5703125" style="38" bestFit="1" customWidth="1"/>
    <col min="189" max="189" width="12.42578125" style="38" bestFit="1" customWidth="1"/>
    <col min="190" max="190" width="18.28515625" style="38" bestFit="1" customWidth="1"/>
    <col min="191" max="191" width="19" style="38" bestFit="1" customWidth="1"/>
    <col min="192" max="192" width="21" style="38" bestFit="1" customWidth="1"/>
    <col min="193" max="193" width="24.28515625" style="38" bestFit="1" customWidth="1"/>
    <col min="194" max="194" width="17" style="38" bestFit="1" customWidth="1"/>
    <col min="195" max="195" width="15.85546875" style="38" bestFit="1" customWidth="1"/>
    <col min="196" max="196" width="17.5703125" style="38" bestFit="1" customWidth="1"/>
    <col min="197" max="197" width="19.85546875" style="38" bestFit="1" customWidth="1"/>
    <col min="198" max="198" width="26.7109375" style="38" bestFit="1" customWidth="1"/>
    <col min="199" max="199" width="17.7109375" style="38" bestFit="1" customWidth="1"/>
    <col min="200" max="200" width="13.28515625" style="38" bestFit="1" customWidth="1"/>
    <col min="201" max="201" width="18" style="38" bestFit="1" customWidth="1"/>
    <col min="202" max="202" width="18.28515625" style="38" bestFit="1" customWidth="1"/>
    <col min="203" max="203" width="17.5703125" style="38" bestFit="1" customWidth="1"/>
    <col min="204" max="204" width="24.42578125" style="38" bestFit="1" customWidth="1"/>
    <col min="205" max="205" width="20.85546875" style="38" bestFit="1" customWidth="1"/>
    <col min="206" max="206" width="18.28515625" style="38" bestFit="1" customWidth="1"/>
    <col min="207" max="207" width="22.7109375" style="38" bestFit="1" customWidth="1"/>
    <col min="208" max="208" width="20.7109375" style="38" bestFit="1" customWidth="1"/>
    <col min="209" max="209" width="21.85546875" style="38" bestFit="1" customWidth="1"/>
    <col min="210" max="210" width="26.5703125" style="38" bestFit="1" customWidth="1"/>
    <col min="211" max="211" width="24.7109375" style="38" bestFit="1" customWidth="1"/>
    <col min="212" max="212" width="19.42578125" style="38" bestFit="1" customWidth="1"/>
    <col min="213" max="213" width="15.85546875" style="38" bestFit="1" customWidth="1"/>
    <col min="214" max="214" width="18" style="38" bestFit="1" customWidth="1"/>
    <col min="215" max="215" width="15.7109375" style="38" bestFit="1" customWidth="1"/>
    <col min="216" max="216" width="16.140625" style="38" bestFit="1" customWidth="1"/>
    <col min="217" max="217" width="21" style="38" bestFit="1" customWidth="1"/>
    <col min="218" max="218" width="13.85546875" style="38" bestFit="1" customWidth="1"/>
    <col min="219" max="219" width="20.85546875" style="38" bestFit="1" customWidth="1"/>
    <col min="220" max="220" width="18.28515625" style="38" bestFit="1" customWidth="1"/>
    <col min="221" max="221" width="24" style="38" bestFit="1" customWidth="1"/>
    <col min="222" max="222" width="22.85546875" style="38" bestFit="1" customWidth="1"/>
    <col min="223" max="223" width="15.28515625" style="38" bestFit="1" customWidth="1"/>
    <col min="224" max="224" width="16.28515625" style="38" bestFit="1" customWidth="1"/>
    <col min="225" max="225" width="20.5703125" style="38" bestFit="1" customWidth="1"/>
    <col min="226" max="226" width="18.42578125" style="38" bestFit="1" customWidth="1"/>
    <col min="227" max="227" width="19.5703125" style="38" bestFit="1" customWidth="1"/>
    <col min="228" max="228" width="15.5703125" style="38" bestFit="1" customWidth="1"/>
    <col min="229" max="229" width="20.5703125" style="38" bestFit="1" customWidth="1"/>
    <col min="230" max="230" width="8" style="38" bestFit="1" customWidth="1"/>
    <col min="231" max="231" width="24.7109375" style="38" bestFit="1" customWidth="1"/>
    <col min="232" max="236" width="15.7109375" style="38" bestFit="1" customWidth="1"/>
    <col min="237" max="237" width="18.28515625" style="38" bestFit="1" customWidth="1"/>
    <col min="238" max="238" width="26.28515625" style="38" bestFit="1" customWidth="1"/>
    <col min="239" max="239" width="18.42578125" style="38" bestFit="1" customWidth="1"/>
    <col min="240" max="240" width="22.85546875" style="38" bestFit="1" customWidth="1"/>
    <col min="241" max="241" width="17" style="38" bestFit="1" customWidth="1"/>
    <col min="242" max="242" width="14.5703125" style="38" bestFit="1" customWidth="1"/>
    <col min="243" max="243" width="14.7109375" style="38" bestFit="1" customWidth="1"/>
    <col min="244" max="244" width="12.85546875" style="38" bestFit="1" customWidth="1"/>
    <col min="245" max="245" width="13.5703125" style="38" bestFit="1" customWidth="1"/>
    <col min="246" max="246" width="21.7109375" style="38" bestFit="1" customWidth="1"/>
    <col min="247" max="247" width="26.140625" style="38" bestFit="1" customWidth="1"/>
    <col min="248" max="248" width="19.5703125" style="38" bestFit="1" customWidth="1"/>
    <col min="249" max="249" width="25.28515625" style="38" bestFit="1" customWidth="1"/>
    <col min="250" max="250" width="19" style="38" bestFit="1" customWidth="1"/>
    <col min="251" max="251" width="15.28515625" style="38" bestFit="1" customWidth="1"/>
    <col min="252" max="252" width="16.85546875" style="38" bestFit="1" customWidth="1"/>
    <col min="253" max="253" width="15.140625" style="38" bestFit="1" customWidth="1"/>
    <col min="254" max="254" width="20.28515625" style="38" bestFit="1" customWidth="1"/>
    <col min="255" max="255" width="24.7109375" style="38" bestFit="1" customWidth="1"/>
    <col min="256" max="256" width="18.28515625" style="38" bestFit="1" customWidth="1"/>
    <col min="257" max="257" width="13.85546875" style="38" bestFit="1" customWidth="1"/>
    <col min="258" max="258" width="20" style="38" bestFit="1" customWidth="1"/>
    <col min="259" max="259" width="24.42578125" style="38" bestFit="1" customWidth="1"/>
    <col min="260" max="260" width="20.5703125" style="38" bestFit="1" customWidth="1"/>
    <col min="261" max="261" width="24.85546875" style="38" bestFit="1" customWidth="1"/>
    <col min="262" max="16384" width="9.140625" style="38"/>
  </cols>
  <sheetData>
    <row r="1" spans="1:261" x14ac:dyDescent="0.2">
      <c r="A1" s="38">
        <v>1</v>
      </c>
      <c r="B1" s="38">
        <v>2</v>
      </c>
      <c r="C1" s="38">
        <v>3</v>
      </c>
      <c r="D1" s="38">
        <v>4</v>
      </c>
      <c r="E1" s="38">
        <v>5</v>
      </c>
      <c r="F1" s="38">
        <v>6</v>
      </c>
      <c r="G1" s="38">
        <v>7</v>
      </c>
      <c r="H1" s="38">
        <v>8</v>
      </c>
      <c r="I1" s="38">
        <v>9</v>
      </c>
      <c r="J1" s="38">
        <v>10</v>
      </c>
      <c r="K1" s="38">
        <v>11</v>
      </c>
      <c r="L1" s="38">
        <v>12</v>
      </c>
      <c r="M1" s="38">
        <v>13</v>
      </c>
      <c r="N1" s="38">
        <v>14</v>
      </c>
      <c r="O1" s="38">
        <v>15</v>
      </c>
      <c r="P1" s="38">
        <v>16</v>
      </c>
      <c r="Q1" s="38">
        <v>17</v>
      </c>
      <c r="R1" s="38">
        <v>18</v>
      </c>
      <c r="S1" s="38">
        <v>19</v>
      </c>
      <c r="T1" s="38">
        <v>20</v>
      </c>
      <c r="U1" s="38">
        <v>21</v>
      </c>
      <c r="V1" s="38">
        <v>22</v>
      </c>
      <c r="W1" s="38">
        <v>23</v>
      </c>
      <c r="X1" s="38">
        <v>24</v>
      </c>
      <c r="Y1" s="38">
        <v>25</v>
      </c>
      <c r="Z1" s="38">
        <v>26</v>
      </c>
      <c r="AA1" s="38">
        <v>27</v>
      </c>
      <c r="AB1" s="38">
        <v>28</v>
      </c>
      <c r="AC1" s="38">
        <v>29</v>
      </c>
      <c r="AD1" s="38">
        <v>30</v>
      </c>
      <c r="AE1" s="38">
        <v>31</v>
      </c>
      <c r="AF1" s="38">
        <v>32</v>
      </c>
      <c r="AG1" s="38">
        <v>33</v>
      </c>
      <c r="AH1" s="38">
        <v>34</v>
      </c>
      <c r="AI1" s="38">
        <v>35</v>
      </c>
      <c r="AJ1" s="38">
        <v>36</v>
      </c>
      <c r="AK1" s="38">
        <v>37</v>
      </c>
      <c r="AL1" s="38">
        <v>38</v>
      </c>
      <c r="AM1" s="38">
        <v>39</v>
      </c>
      <c r="AN1" s="38">
        <v>40</v>
      </c>
      <c r="AO1" s="38">
        <v>41</v>
      </c>
      <c r="AP1" s="38">
        <v>42</v>
      </c>
      <c r="AQ1" s="38">
        <v>43</v>
      </c>
      <c r="AR1" s="38">
        <v>44</v>
      </c>
      <c r="AS1" s="38">
        <v>45</v>
      </c>
      <c r="AT1" s="38">
        <v>46</v>
      </c>
      <c r="AU1" s="38">
        <v>47</v>
      </c>
      <c r="AV1" s="38">
        <v>48</v>
      </c>
      <c r="AW1" s="38">
        <v>49</v>
      </c>
      <c r="AX1" s="38">
        <v>50</v>
      </c>
      <c r="AY1" s="38">
        <v>51</v>
      </c>
      <c r="AZ1" s="38">
        <v>52</v>
      </c>
      <c r="BA1" s="38">
        <v>53</v>
      </c>
      <c r="BB1" s="38">
        <v>54</v>
      </c>
      <c r="BC1" s="38">
        <v>55</v>
      </c>
      <c r="BD1" s="38">
        <v>56</v>
      </c>
      <c r="BE1" s="38">
        <v>57</v>
      </c>
      <c r="BF1" s="38">
        <v>58</v>
      </c>
      <c r="BG1" s="38">
        <v>59</v>
      </c>
      <c r="BH1" s="38">
        <v>60</v>
      </c>
      <c r="BI1" s="38">
        <v>61</v>
      </c>
      <c r="BJ1" s="38">
        <v>62</v>
      </c>
      <c r="BK1" s="38">
        <v>63</v>
      </c>
      <c r="BL1" s="38">
        <v>64</v>
      </c>
      <c r="BM1" s="38">
        <v>65</v>
      </c>
      <c r="BN1" s="38">
        <v>66</v>
      </c>
      <c r="BO1" s="38">
        <v>67</v>
      </c>
      <c r="BP1" s="38">
        <v>68</v>
      </c>
      <c r="BQ1" s="38">
        <v>69</v>
      </c>
      <c r="BR1" s="38">
        <v>70</v>
      </c>
      <c r="BS1" s="38">
        <v>71</v>
      </c>
      <c r="BT1" s="38">
        <v>72</v>
      </c>
      <c r="BU1" s="38">
        <v>73</v>
      </c>
      <c r="BV1" s="38">
        <v>74</v>
      </c>
      <c r="BW1" s="38">
        <v>75</v>
      </c>
      <c r="BX1" s="38">
        <v>76</v>
      </c>
      <c r="BY1" s="38">
        <v>77</v>
      </c>
      <c r="BZ1" s="38">
        <v>78</v>
      </c>
      <c r="CA1" s="38">
        <v>79</v>
      </c>
      <c r="CB1" s="38">
        <v>80</v>
      </c>
      <c r="CC1" s="38">
        <v>81</v>
      </c>
      <c r="CD1" s="38">
        <v>82</v>
      </c>
      <c r="CE1" s="38">
        <v>83</v>
      </c>
      <c r="CF1" s="38">
        <v>84</v>
      </c>
      <c r="CG1" s="38">
        <v>85</v>
      </c>
      <c r="CH1" s="38">
        <v>86</v>
      </c>
      <c r="CI1" s="38">
        <v>87</v>
      </c>
      <c r="CJ1" s="38">
        <v>88</v>
      </c>
      <c r="CK1" s="38">
        <v>89</v>
      </c>
      <c r="CL1" s="38">
        <v>90</v>
      </c>
      <c r="CM1" s="38">
        <v>91</v>
      </c>
      <c r="CN1" s="38">
        <v>92</v>
      </c>
      <c r="CO1" s="38">
        <v>93</v>
      </c>
      <c r="CP1" s="38">
        <v>94</v>
      </c>
      <c r="CQ1" s="38">
        <v>95</v>
      </c>
      <c r="CR1" s="38">
        <v>96</v>
      </c>
      <c r="CS1" s="38">
        <v>97</v>
      </c>
      <c r="CT1" s="38">
        <v>98</v>
      </c>
      <c r="CU1" s="38">
        <v>99</v>
      </c>
      <c r="CV1" s="38">
        <v>100</v>
      </c>
      <c r="CW1" s="38">
        <v>101</v>
      </c>
      <c r="CX1" s="38">
        <v>102</v>
      </c>
      <c r="CY1" s="38">
        <v>103</v>
      </c>
      <c r="CZ1" s="38">
        <v>104</v>
      </c>
      <c r="DA1" s="38">
        <v>105</v>
      </c>
      <c r="DB1" s="38">
        <v>106</v>
      </c>
      <c r="DC1" s="38">
        <v>107</v>
      </c>
      <c r="DD1" s="38">
        <v>108</v>
      </c>
      <c r="DE1" s="38">
        <v>109</v>
      </c>
      <c r="DF1" s="38">
        <v>110</v>
      </c>
      <c r="DG1" s="38">
        <v>111</v>
      </c>
      <c r="DH1" s="38">
        <v>112</v>
      </c>
      <c r="DI1" s="38">
        <v>113</v>
      </c>
      <c r="DJ1" s="38">
        <v>114</v>
      </c>
      <c r="DK1" s="38">
        <v>115</v>
      </c>
      <c r="DL1" s="38">
        <v>116</v>
      </c>
      <c r="DM1" s="38">
        <v>117</v>
      </c>
      <c r="DN1" s="38">
        <v>118</v>
      </c>
      <c r="DO1" s="38">
        <v>119</v>
      </c>
      <c r="DP1" s="38">
        <v>120</v>
      </c>
      <c r="DQ1" s="38">
        <v>121</v>
      </c>
      <c r="DR1" s="38">
        <v>122</v>
      </c>
      <c r="DS1" s="38">
        <v>123</v>
      </c>
      <c r="DT1" s="38">
        <v>124</v>
      </c>
      <c r="DU1" s="38">
        <v>125</v>
      </c>
      <c r="DV1" s="38">
        <v>126</v>
      </c>
      <c r="DW1" s="38">
        <v>127</v>
      </c>
      <c r="DX1" s="38">
        <v>128</v>
      </c>
      <c r="DY1" s="38">
        <v>129</v>
      </c>
      <c r="DZ1" s="38">
        <v>130</v>
      </c>
      <c r="EA1" s="38">
        <v>131</v>
      </c>
      <c r="EB1" s="38">
        <v>132</v>
      </c>
      <c r="EC1" s="38">
        <v>133</v>
      </c>
      <c r="ED1" s="38">
        <v>134</v>
      </c>
      <c r="EE1" s="38">
        <v>135</v>
      </c>
      <c r="EF1" s="38">
        <v>136</v>
      </c>
      <c r="EG1" s="38">
        <v>137</v>
      </c>
      <c r="EH1" s="38">
        <v>138</v>
      </c>
      <c r="EI1" s="38">
        <v>139</v>
      </c>
      <c r="EJ1" s="38">
        <v>140</v>
      </c>
      <c r="EK1" s="38">
        <v>141</v>
      </c>
      <c r="EL1" s="38">
        <v>142</v>
      </c>
      <c r="EM1" s="38">
        <v>143</v>
      </c>
      <c r="EN1" s="38">
        <v>144</v>
      </c>
      <c r="EO1" s="38">
        <v>145</v>
      </c>
      <c r="EP1" s="38">
        <v>146</v>
      </c>
      <c r="EQ1" s="38">
        <v>147</v>
      </c>
      <c r="ER1" s="38">
        <v>148</v>
      </c>
      <c r="ES1" s="38">
        <v>149</v>
      </c>
      <c r="ET1" s="38">
        <v>150</v>
      </c>
      <c r="EU1" s="38">
        <v>151</v>
      </c>
      <c r="EV1" s="38">
        <v>152</v>
      </c>
      <c r="EW1" s="38">
        <v>153</v>
      </c>
      <c r="EX1" s="38">
        <v>154</v>
      </c>
      <c r="EY1" s="38">
        <v>155</v>
      </c>
      <c r="EZ1" s="38">
        <v>156</v>
      </c>
      <c r="FA1" s="38">
        <v>157</v>
      </c>
      <c r="FB1" s="38">
        <v>158</v>
      </c>
      <c r="FC1" s="38">
        <v>159</v>
      </c>
      <c r="FD1" s="38">
        <v>160</v>
      </c>
      <c r="FE1" s="38">
        <v>161</v>
      </c>
      <c r="FF1" s="38">
        <v>162</v>
      </c>
      <c r="FG1" s="38">
        <v>163</v>
      </c>
      <c r="FH1" s="38">
        <v>164</v>
      </c>
      <c r="FI1" s="38">
        <v>165</v>
      </c>
      <c r="FJ1" s="38">
        <v>166</v>
      </c>
      <c r="FK1" s="38">
        <v>167</v>
      </c>
      <c r="FL1" s="38">
        <v>168</v>
      </c>
      <c r="FM1" s="38">
        <v>169</v>
      </c>
      <c r="FN1" s="38">
        <v>170</v>
      </c>
      <c r="FO1" s="38">
        <v>171</v>
      </c>
      <c r="FP1" s="38">
        <v>172</v>
      </c>
      <c r="FQ1" s="38">
        <v>173</v>
      </c>
      <c r="FR1" s="38">
        <v>174</v>
      </c>
      <c r="FS1" s="38">
        <v>175</v>
      </c>
      <c r="FT1" s="38">
        <v>176</v>
      </c>
      <c r="FU1" s="38">
        <v>177</v>
      </c>
      <c r="FV1" s="38">
        <v>178</v>
      </c>
      <c r="FW1" s="38">
        <v>179</v>
      </c>
      <c r="FX1" s="38">
        <v>180</v>
      </c>
      <c r="FY1" s="38">
        <v>181</v>
      </c>
      <c r="FZ1" s="38">
        <v>182</v>
      </c>
      <c r="GA1" s="38">
        <v>183</v>
      </c>
      <c r="GB1" s="38">
        <v>184</v>
      </c>
      <c r="GC1" s="38">
        <v>185</v>
      </c>
      <c r="GD1" s="38">
        <v>186</v>
      </c>
      <c r="GE1" s="38">
        <v>187</v>
      </c>
      <c r="GF1" s="38">
        <v>188</v>
      </c>
      <c r="GG1" s="38">
        <v>189</v>
      </c>
      <c r="GH1" s="38">
        <v>190</v>
      </c>
      <c r="GI1" s="38">
        <v>191</v>
      </c>
      <c r="GJ1" s="38">
        <v>192</v>
      </c>
      <c r="GK1" s="38">
        <v>193</v>
      </c>
      <c r="GL1" s="38">
        <v>194</v>
      </c>
      <c r="GM1" s="38">
        <v>195</v>
      </c>
      <c r="GN1" s="38">
        <v>196</v>
      </c>
      <c r="GO1" s="38">
        <v>197</v>
      </c>
      <c r="GP1" s="38">
        <v>198</v>
      </c>
      <c r="GQ1" s="38">
        <v>199</v>
      </c>
      <c r="GR1" s="38">
        <v>200</v>
      </c>
      <c r="GS1" s="38">
        <v>201</v>
      </c>
      <c r="GT1" s="38">
        <v>202</v>
      </c>
      <c r="GU1" s="38">
        <v>203</v>
      </c>
      <c r="GV1" s="38">
        <v>204</v>
      </c>
      <c r="GW1" s="38">
        <v>205</v>
      </c>
      <c r="GX1" s="38">
        <v>206</v>
      </c>
      <c r="GY1" s="38">
        <v>207</v>
      </c>
      <c r="GZ1" s="38">
        <v>208</v>
      </c>
      <c r="HA1" s="38">
        <v>209</v>
      </c>
      <c r="HB1" s="38">
        <v>210</v>
      </c>
      <c r="HC1" s="38">
        <v>211</v>
      </c>
      <c r="HD1" s="38">
        <v>212</v>
      </c>
      <c r="HE1" s="38">
        <v>213</v>
      </c>
      <c r="HF1" s="38">
        <v>214</v>
      </c>
      <c r="HG1" s="38">
        <v>215</v>
      </c>
      <c r="HH1" s="38">
        <v>216</v>
      </c>
      <c r="HI1" s="38">
        <v>217</v>
      </c>
      <c r="HJ1" s="38">
        <v>218</v>
      </c>
      <c r="HK1" s="38">
        <v>219</v>
      </c>
      <c r="HL1" s="38">
        <v>220</v>
      </c>
      <c r="HM1" s="38">
        <v>221</v>
      </c>
      <c r="HN1" s="38">
        <v>222</v>
      </c>
      <c r="HO1" s="38">
        <v>223</v>
      </c>
      <c r="HP1" s="38">
        <v>224</v>
      </c>
      <c r="HQ1" s="38">
        <v>225</v>
      </c>
      <c r="HR1" s="38">
        <v>226</v>
      </c>
      <c r="HS1" s="38">
        <v>227</v>
      </c>
      <c r="HT1" s="38">
        <v>228</v>
      </c>
      <c r="HU1" s="38">
        <v>229</v>
      </c>
      <c r="HV1" s="38">
        <v>230</v>
      </c>
      <c r="HW1" s="38">
        <v>231</v>
      </c>
      <c r="HX1" s="38">
        <v>232</v>
      </c>
      <c r="HY1" s="38">
        <v>233</v>
      </c>
      <c r="HZ1" s="38">
        <v>234</v>
      </c>
      <c r="IA1" s="38">
        <v>235</v>
      </c>
      <c r="IB1" s="38">
        <v>236</v>
      </c>
      <c r="IC1" s="38">
        <v>237</v>
      </c>
      <c r="ID1" s="38">
        <v>238</v>
      </c>
      <c r="IE1" s="38">
        <v>239</v>
      </c>
      <c r="IF1" s="38">
        <v>240</v>
      </c>
      <c r="IG1" s="38">
        <v>241</v>
      </c>
      <c r="IH1" s="38">
        <v>242</v>
      </c>
      <c r="II1" s="38">
        <v>243</v>
      </c>
      <c r="IJ1" s="38">
        <v>244</v>
      </c>
      <c r="IK1" s="38">
        <v>245</v>
      </c>
      <c r="IL1" s="38">
        <v>246</v>
      </c>
      <c r="IM1" s="38">
        <v>247</v>
      </c>
      <c r="IN1" s="38">
        <v>248</v>
      </c>
      <c r="IO1" s="38">
        <v>249</v>
      </c>
      <c r="IP1" s="38">
        <v>250</v>
      </c>
      <c r="IQ1" s="38">
        <v>251</v>
      </c>
      <c r="IR1" s="38">
        <v>252</v>
      </c>
      <c r="IS1" s="38">
        <v>253</v>
      </c>
      <c r="IT1" s="38">
        <v>254</v>
      </c>
      <c r="IU1" s="38">
        <v>255</v>
      </c>
      <c r="IV1" s="38">
        <v>256</v>
      </c>
      <c r="IW1" s="38">
        <v>257</v>
      </c>
      <c r="IX1" s="38">
        <v>258</v>
      </c>
      <c r="IY1" s="38">
        <v>259</v>
      </c>
      <c r="IZ1" s="38">
        <v>260</v>
      </c>
      <c r="JA1" s="38">
        <v>261</v>
      </c>
    </row>
    <row r="2" spans="1:261" x14ac:dyDescent="0.2">
      <c r="A2" s="38" t="s">
        <v>109</v>
      </c>
      <c r="B2" s="38" t="s">
        <v>108</v>
      </c>
      <c r="C2" s="38" t="s">
        <v>386</v>
      </c>
      <c r="D2" s="38" t="s">
        <v>110</v>
      </c>
      <c r="E2" s="38" t="s">
        <v>111</v>
      </c>
      <c r="F2" s="38" t="s">
        <v>112</v>
      </c>
      <c r="G2" s="38" t="s">
        <v>113</v>
      </c>
      <c r="H2" s="38" t="s">
        <v>114</v>
      </c>
      <c r="I2" s="38" t="s">
        <v>115</v>
      </c>
      <c r="J2" s="38" t="s">
        <v>116</v>
      </c>
      <c r="K2" s="38" t="s">
        <v>117</v>
      </c>
      <c r="L2" s="38" t="s">
        <v>118</v>
      </c>
      <c r="M2" s="38" t="s">
        <v>119</v>
      </c>
      <c r="N2" s="38" t="s">
        <v>120</v>
      </c>
      <c r="O2" s="38" t="s">
        <v>121</v>
      </c>
      <c r="P2" s="38" t="s">
        <v>122</v>
      </c>
      <c r="Q2" s="38" t="s">
        <v>123</v>
      </c>
      <c r="R2" s="38" t="s">
        <v>124</v>
      </c>
      <c r="S2" s="38" t="s">
        <v>125</v>
      </c>
      <c r="T2" s="38" t="s">
        <v>126</v>
      </c>
      <c r="U2" s="38" t="s">
        <v>127</v>
      </c>
      <c r="V2" s="38" t="s">
        <v>128</v>
      </c>
      <c r="W2" s="38" t="s">
        <v>129</v>
      </c>
      <c r="X2" s="38" t="s">
        <v>130</v>
      </c>
      <c r="Y2" s="38" t="s">
        <v>131</v>
      </c>
      <c r="Z2" s="38" t="s">
        <v>132</v>
      </c>
      <c r="AA2" s="38" t="s">
        <v>133</v>
      </c>
      <c r="AB2" s="38" t="s">
        <v>134</v>
      </c>
      <c r="AC2" s="38" t="s">
        <v>135</v>
      </c>
      <c r="AD2" s="38" t="s">
        <v>136</v>
      </c>
      <c r="AE2" s="38" t="s">
        <v>137</v>
      </c>
      <c r="AF2" s="38" t="s">
        <v>138</v>
      </c>
      <c r="AG2" s="38" t="s">
        <v>139</v>
      </c>
      <c r="AH2" s="38" t="s">
        <v>140</v>
      </c>
      <c r="AI2" s="38" t="s">
        <v>141</v>
      </c>
      <c r="AJ2" s="38" t="s">
        <v>142</v>
      </c>
      <c r="AK2" s="38" t="s">
        <v>143</v>
      </c>
      <c r="AL2" s="38" t="s">
        <v>144</v>
      </c>
      <c r="AM2" s="38" t="s">
        <v>145</v>
      </c>
      <c r="AN2" s="38" t="s">
        <v>146</v>
      </c>
      <c r="AO2" s="38" t="s">
        <v>147</v>
      </c>
      <c r="AP2" s="38" t="s">
        <v>148</v>
      </c>
      <c r="AQ2" s="38" t="s">
        <v>149</v>
      </c>
      <c r="AR2" s="38" t="s">
        <v>150</v>
      </c>
      <c r="AS2" s="38" t="s">
        <v>151</v>
      </c>
      <c r="AT2" s="38" t="s">
        <v>152</v>
      </c>
      <c r="AU2" s="38" t="s">
        <v>153</v>
      </c>
      <c r="AV2" s="38" t="s">
        <v>154</v>
      </c>
      <c r="AW2" s="38" t="s">
        <v>155</v>
      </c>
      <c r="AX2" s="38" t="s">
        <v>156</v>
      </c>
      <c r="AY2" s="38" t="s">
        <v>157</v>
      </c>
      <c r="AZ2" s="38" t="s">
        <v>158</v>
      </c>
      <c r="BA2" s="38" t="s">
        <v>159</v>
      </c>
      <c r="BB2" s="38" t="s">
        <v>160</v>
      </c>
      <c r="BC2" s="38" t="s">
        <v>161</v>
      </c>
      <c r="BD2" s="38" t="s">
        <v>162</v>
      </c>
      <c r="BE2" s="38" t="s">
        <v>163</v>
      </c>
      <c r="BF2" s="38" t="s">
        <v>164</v>
      </c>
      <c r="BG2" s="38" t="s">
        <v>165</v>
      </c>
      <c r="BH2" s="38" t="s">
        <v>166</v>
      </c>
      <c r="BI2" s="38" t="s">
        <v>167</v>
      </c>
      <c r="BJ2" s="38" t="s">
        <v>168</v>
      </c>
      <c r="BK2" s="38" t="s">
        <v>169</v>
      </c>
      <c r="BL2" s="38" t="s">
        <v>170</v>
      </c>
      <c r="BM2" s="38" t="s">
        <v>171</v>
      </c>
      <c r="BN2" s="38" t="s">
        <v>172</v>
      </c>
      <c r="BO2" s="38" t="s">
        <v>173</v>
      </c>
      <c r="BP2" s="38" t="s">
        <v>174</v>
      </c>
      <c r="BQ2" s="38" t="s">
        <v>175</v>
      </c>
      <c r="BR2" s="38" t="s">
        <v>176</v>
      </c>
      <c r="BS2" s="38" t="s">
        <v>177</v>
      </c>
      <c r="BT2" s="38" t="s">
        <v>178</v>
      </c>
      <c r="BU2" s="38" t="s">
        <v>179</v>
      </c>
      <c r="BV2" s="38" t="s">
        <v>180</v>
      </c>
      <c r="BW2" s="38" t="s">
        <v>181</v>
      </c>
      <c r="BX2" s="38" t="s">
        <v>182</v>
      </c>
      <c r="BY2" s="38" t="s">
        <v>183</v>
      </c>
      <c r="BZ2" s="38" t="s">
        <v>184</v>
      </c>
      <c r="CA2" s="38" t="s">
        <v>185</v>
      </c>
      <c r="CB2" s="38" t="s">
        <v>186</v>
      </c>
      <c r="CC2" s="38" t="s">
        <v>187</v>
      </c>
      <c r="CD2" s="38" t="s">
        <v>188</v>
      </c>
      <c r="CE2" s="38" t="s">
        <v>189</v>
      </c>
      <c r="CF2" s="38" t="s">
        <v>190</v>
      </c>
      <c r="CG2" s="38" t="s">
        <v>191</v>
      </c>
      <c r="CH2" s="38" t="s">
        <v>192</v>
      </c>
      <c r="CI2" s="38" t="s">
        <v>193</v>
      </c>
      <c r="CJ2" s="38" t="s">
        <v>194</v>
      </c>
      <c r="CK2" s="38" t="s">
        <v>195</v>
      </c>
      <c r="CL2" s="38" t="s">
        <v>196</v>
      </c>
      <c r="CM2" s="38" t="s">
        <v>197</v>
      </c>
      <c r="CN2" s="38" t="s">
        <v>198</v>
      </c>
      <c r="CO2" s="38" t="s">
        <v>199</v>
      </c>
      <c r="CP2" s="38" t="s">
        <v>200</v>
      </c>
      <c r="CQ2" s="38" t="s">
        <v>201</v>
      </c>
      <c r="CR2" s="38" t="s">
        <v>202</v>
      </c>
      <c r="CS2" s="38" t="s">
        <v>203</v>
      </c>
      <c r="CT2" s="38" t="s">
        <v>204</v>
      </c>
      <c r="CU2" s="38" t="s">
        <v>205</v>
      </c>
      <c r="CV2" s="38" t="s">
        <v>206</v>
      </c>
      <c r="CW2" s="38" t="s">
        <v>207</v>
      </c>
      <c r="CX2" s="38" t="s">
        <v>208</v>
      </c>
      <c r="CY2" s="38" t="s">
        <v>209</v>
      </c>
      <c r="CZ2" s="38" t="s">
        <v>210</v>
      </c>
      <c r="DA2" s="38" t="s">
        <v>211</v>
      </c>
      <c r="DB2" s="38" t="s">
        <v>212</v>
      </c>
      <c r="DC2" s="38" t="s">
        <v>213</v>
      </c>
      <c r="DD2" s="38" t="s">
        <v>214</v>
      </c>
      <c r="DE2" s="38" t="s">
        <v>215</v>
      </c>
      <c r="DF2" s="38" t="s">
        <v>216</v>
      </c>
      <c r="DG2" s="38" t="s">
        <v>217</v>
      </c>
      <c r="DH2" s="38" t="s">
        <v>218</v>
      </c>
      <c r="DI2" s="38" t="s">
        <v>219</v>
      </c>
      <c r="DJ2" s="38" t="s">
        <v>220</v>
      </c>
      <c r="DK2" s="38" t="s">
        <v>221</v>
      </c>
      <c r="DL2" s="38" t="s">
        <v>222</v>
      </c>
      <c r="DM2" s="38" t="s">
        <v>223</v>
      </c>
      <c r="DN2" s="38" t="s">
        <v>224</v>
      </c>
      <c r="DO2" s="38" t="s">
        <v>225</v>
      </c>
      <c r="DP2" s="38" t="s">
        <v>226</v>
      </c>
      <c r="DQ2" s="38" t="s">
        <v>227</v>
      </c>
      <c r="DR2" s="38" t="s">
        <v>228</v>
      </c>
      <c r="DS2" s="38" t="s">
        <v>229</v>
      </c>
      <c r="DT2" s="38" t="s">
        <v>230</v>
      </c>
      <c r="DU2" s="38" t="s">
        <v>231</v>
      </c>
      <c r="DV2" s="38" t="s">
        <v>232</v>
      </c>
      <c r="DW2" s="38" t="s">
        <v>233</v>
      </c>
      <c r="DX2" s="38" t="s">
        <v>234</v>
      </c>
      <c r="DY2" s="38" t="s">
        <v>235</v>
      </c>
      <c r="DZ2" s="38" t="s">
        <v>236</v>
      </c>
      <c r="EA2" s="38" t="s">
        <v>237</v>
      </c>
      <c r="EB2" s="38" t="s">
        <v>238</v>
      </c>
      <c r="EC2" s="38" t="s">
        <v>239</v>
      </c>
      <c r="ED2" s="38" t="s">
        <v>240</v>
      </c>
      <c r="EE2" s="38" t="s">
        <v>241</v>
      </c>
      <c r="EF2" s="38" t="s">
        <v>242</v>
      </c>
      <c r="EG2" s="38" t="s">
        <v>243</v>
      </c>
      <c r="EH2" s="38" t="s">
        <v>244</v>
      </c>
      <c r="EI2" s="38" t="s">
        <v>245</v>
      </c>
      <c r="EJ2" s="38" t="s">
        <v>246</v>
      </c>
      <c r="EK2" s="38" t="s">
        <v>247</v>
      </c>
      <c r="EL2" s="38" t="s">
        <v>248</v>
      </c>
      <c r="EM2" s="38" t="s">
        <v>249</v>
      </c>
      <c r="EN2" s="38" t="s">
        <v>250</v>
      </c>
      <c r="EO2" s="38" t="s">
        <v>251</v>
      </c>
      <c r="EP2" s="38" t="s">
        <v>252</v>
      </c>
      <c r="EQ2" s="38" t="s">
        <v>253</v>
      </c>
      <c r="ER2" s="38" t="s">
        <v>254</v>
      </c>
      <c r="ES2" s="38" t="s">
        <v>255</v>
      </c>
      <c r="ET2" s="38" t="s">
        <v>256</v>
      </c>
      <c r="EU2" s="38" t="s">
        <v>257</v>
      </c>
      <c r="EV2" s="38" t="s">
        <v>258</v>
      </c>
      <c r="EW2" s="38" t="s">
        <v>259</v>
      </c>
      <c r="EX2" s="38" t="s">
        <v>260</v>
      </c>
      <c r="EY2" s="38" t="s">
        <v>261</v>
      </c>
      <c r="EZ2" s="38" t="s">
        <v>262</v>
      </c>
      <c r="FA2" s="38" t="s">
        <v>263</v>
      </c>
      <c r="FB2" s="38" t="s">
        <v>264</v>
      </c>
      <c r="FC2" s="38" t="s">
        <v>265</v>
      </c>
      <c r="FD2" s="38" t="s">
        <v>266</v>
      </c>
      <c r="FE2" s="38" t="s">
        <v>267</v>
      </c>
      <c r="FF2" s="38" t="s">
        <v>268</v>
      </c>
      <c r="FG2" s="38" t="s">
        <v>269</v>
      </c>
      <c r="FH2" s="38" t="s">
        <v>270</v>
      </c>
      <c r="FI2" s="38" t="s">
        <v>271</v>
      </c>
      <c r="FJ2" s="38" t="s">
        <v>272</v>
      </c>
      <c r="FK2" s="38" t="s">
        <v>273</v>
      </c>
      <c r="FL2" s="38" t="s">
        <v>274</v>
      </c>
      <c r="FM2" s="38" t="s">
        <v>275</v>
      </c>
      <c r="FN2" s="38" t="s">
        <v>276</v>
      </c>
      <c r="FO2" s="38" t="s">
        <v>277</v>
      </c>
      <c r="FP2" s="38" t="s">
        <v>278</v>
      </c>
      <c r="FQ2" s="38" t="s">
        <v>279</v>
      </c>
      <c r="FR2" s="38" t="s">
        <v>280</v>
      </c>
      <c r="FS2" s="38" t="s">
        <v>281</v>
      </c>
      <c r="FT2" s="38" t="s">
        <v>282</v>
      </c>
      <c r="FU2" s="38" t="s">
        <v>283</v>
      </c>
      <c r="FV2" s="38" t="s">
        <v>284</v>
      </c>
      <c r="FW2" s="38" t="s">
        <v>285</v>
      </c>
      <c r="FX2" s="38" t="s">
        <v>286</v>
      </c>
      <c r="FY2" s="38" t="s">
        <v>287</v>
      </c>
      <c r="FZ2" s="38" t="s">
        <v>288</v>
      </c>
      <c r="GA2" s="38" t="s">
        <v>289</v>
      </c>
      <c r="GB2" s="38" t="s">
        <v>290</v>
      </c>
      <c r="GC2" s="38" t="s">
        <v>291</v>
      </c>
      <c r="GD2" s="38" t="s">
        <v>292</v>
      </c>
      <c r="GE2" s="38" t="s">
        <v>293</v>
      </c>
      <c r="GF2" s="38" t="s">
        <v>294</v>
      </c>
      <c r="GG2" s="38" t="s">
        <v>295</v>
      </c>
      <c r="GH2" s="38" t="s">
        <v>296</v>
      </c>
      <c r="GI2" s="38" t="s">
        <v>297</v>
      </c>
      <c r="GJ2" s="38" t="s">
        <v>298</v>
      </c>
      <c r="GK2" s="38" t="s">
        <v>299</v>
      </c>
      <c r="GL2" s="38" t="s">
        <v>300</v>
      </c>
      <c r="GM2" s="38" t="s">
        <v>301</v>
      </c>
      <c r="GN2" s="38" t="s">
        <v>302</v>
      </c>
      <c r="GO2" s="38" t="s">
        <v>387</v>
      </c>
      <c r="GP2" s="38" t="s">
        <v>388</v>
      </c>
      <c r="GQ2" s="38" t="s">
        <v>389</v>
      </c>
      <c r="GR2" s="38" t="s">
        <v>390</v>
      </c>
      <c r="GS2" s="38" t="s">
        <v>391</v>
      </c>
      <c r="GT2" s="38" t="s">
        <v>392</v>
      </c>
      <c r="GU2" s="38" t="s">
        <v>396</v>
      </c>
      <c r="GV2" s="38" t="s">
        <v>397</v>
      </c>
      <c r="GW2" s="38" t="s">
        <v>398</v>
      </c>
      <c r="GX2" s="38" t="s">
        <v>399</v>
      </c>
      <c r="GY2" s="38" t="s">
        <v>400</v>
      </c>
      <c r="GZ2" s="38" t="s">
        <v>401</v>
      </c>
      <c r="HA2" s="38" t="s">
        <v>402</v>
      </c>
      <c r="HB2" s="38" t="s">
        <v>403</v>
      </c>
      <c r="HC2" s="38" t="s">
        <v>404</v>
      </c>
      <c r="HD2" s="38" t="s">
        <v>405</v>
      </c>
      <c r="HE2" s="38" t="s">
        <v>567</v>
      </c>
      <c r="HF2" s="38" t="s">
        <v>568</v>
      </c>
      <c r="HG2" s="38" t="s">
        <v>569</v>
      </c>
      <c r="HH2" s="38" t="s">
        <v>570</v>
      </c>
      <c r="HI2" s="38" t="s">
        <v>571</v>
      </c>
      <c r="HJ2" s="38" t="s">
        <v>572</v>
      </c>
      <c r="HK2" s="38" t="s">
        <v>573</v>
      </c>
      <c r="HL2" s="38" t="s">
        <v>574</v>
      </c>
      <c r="HM2" s="38" t="s">
        <v>575</v>
      </c>
      <c r="HN2" s="38" t="s">
        <v>576</v>
      </c>
      <c r="HO2" s="38" t="s">
        <v>577</v>
      </c>
      <c r="HP2" s="38" t="s">
        <v>578</v>
      </c>
      <c r="HQ2" s="38" t="s">
        <v>579</v>
      </c>
      <c r="HR2" s="38" t="s">
        <v>580</v>
      </c>
      <c r="HS2" s="38" t="s">
        <v>581</v>
      </c>
      <c r="HT2" s="38" t="s">
        <v>582</v>
      </c>
      <c r="HU2" s="38" t="s">
        <v>583</v>
      </c>
      <c r="HV2" s="38" t="s">
        <v>584</v>
      </c>
      <c r="HW2" s="38" t="s">
        <v>585</v>
      </c>
      <c r="HX2" s="38" t="s">
        <v>586</v>
      </c>
      <c r="HY2" s="38" t="s">
        <v>587</v>
      </c>
      <c r="HZ2" s="38" t="s">
        <v>588</v>
      </c>
      <c r="IA2" s="38" t="s">
        <v>589</v>
      </c>
      <c r="IB2" s="38" t="s">
        <v>590</v>
      </c>
      <c r="IC2" s="38" t="s">
        <v>591</v>
      </c>
      <c r="ID2" s="38" t="s">
        <v>592</v>
      </c>
      <c r="IE2" s="38" t="s">
        <v>593</v>
      </c>
      <c r="IF2" s="38" t="s">
        <v>594</v>
      </c>
      <c r="IG2" s="38" t="s">
        <v>595</v>
      </c>
      <c r="IH2" s="38" t="s">
        <v>596</v>
      </c>
      <c r="II2" s="38" t="s">
        <v>597</v>
      </c>
      <c r="IJ2" s="38" t="s">
        <v>598</v>
      </c>
      <c r="IK2" s="38" t="s">
        <v>599</v>
      </c>
      <c r="IL2" s="38" t="s">
        <v>600</v>
      </c>
      <c r="IM2" s="38" t="s">
        <v>601</v>
      </c>
      <c r="IN2" s="38" t="s">
        <v>602</v>
      </c>
      <c r="IO2" s="38" t="s">
        <v>603</v>
      </c>
      <c r="IP2" s="38" t="s">
        <v>604</v>
      </c>
      <c r="IQ2" s="38" t="s">
        <v>605</v>
      </c>
      <c r="IR2" s="38" t="s">
        <v>606</v>
      </c>
      <c r="IS2" s="38" t="s">
        <v>607</v>
      </c>
      <c r="IT2" s="38" t="s">
        <v>608</v>
      </c>
      <c r="IU2" s="38" t="s">
        <v>609</v>
      </c>
      <c r="IV2" s="38" t="s">
        <v>610</v>
      </c>
      <c r="IW2" s="38" t="s">
        <v>611</v>
      </c>
      <c r="IX2" s="38" t="s">
        <v>612</v>
      </c>
      <c r="IY2" s="38" t="s">
        <v>613</v>
      </c>
      <c r="IZ2" s="38" t="s">
        <v>614</v>
      </c>
      <c r="JA2" s="38" t="s">
        <v>615</v>
      </c>
    </row>
    <row r="4" spans="1:261" x14ac:dyDescent="0.2">
      <c r="A4" s="38">
        <v>0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0</v>
      </c>
      <c r="AL4" s="38">
        <v>0</v>
      </c>
      <c r="AM4" s="38">
        <v>0</v>
      </c>
      <c r="AN4" s="38">
        <v>0</v>
      </c>
      <c r="AO4" s="38">
        <v>0</v>
      </c>
      <c r="AP4" s="38">
        <v>0</v>
      </c>
      <c r="AQ4" s="38">
        <v>0</v>
      </c>
      <c r="AR4" s="38">
        <v>0</v>
      </c>
      <c r="AS4" s="38">
        <v>0</v>
      </c>
      <c r="AT4" s="38">
        <v>0</v>
      </c>
      <c r="AU4" s="38">
        <v>0</v>
      </c>
      <c r="AV4" s="38">
        <v>0</v>
      </c>
      <c r="AW4" s="38">
        <v>0</v>
      </c>
      <c r="AX4" s="38">
        <v>0</v>
      </c>
      <c r="AY4" s="38">
        <v>0</v>
      </c>
      <c r="AZ4" s="38">
        <v>0</v>
      </c>
      <c r="BA4" s="38">
        <v>0</v>
      </c>
      <c r="BB4" s="38">
        <v>0</v>
      </c>
      <c r="BC4" s="38">
        <v>0</v>
      </c>
      <c r="BD4" s="38">
        <v>0</v>
      </c>
      <c r="BE4" s="38">
        <v>0</v>
      </c>
      <c r="BF4" s="38">
        <v>0</v>
      </c>
      <c r="BG4" s="38">
        <v>0</v>
      </c>
      <c r="BH4" s="38">
        <v>0</v>
      </c>
      <c r="BI4" s="38">
        <v>0</v>
      </c>
      <c r="BJ4" s="38">
        <v>0</v>
      </c>
      <c r="BK4" s="38">
        <v>0</v>
      </c>
      <c r="BL4" s="38">
        <v>0</v>
      </c>
      <c r="BM4" s="38">
        <v>0</v>
      </c>
      <c r="BN4" s="38">
        <v>0</v>
      </c>
      <c r="BO4" s="38">
        <v>0</v>
      </c>
      <c r="BP4" s="38">
        <v>0</v>
      </c>
      <c r="BQ4" s="38">
        <v>0</v>
      </c>
      <c r="BR4" s="38">
        <v>0</v>
      </c>
      <c r="BS4" s="38">
        <v>0</v>
      </c>
      <c r="BT4" s="38">
        <v>0</v>
      </c>
      <c r="BU4" s="38">
        <v>0</v>
      </c>
      <c r="BV4" s="38">
        <v>0</v>
      </c>
      <c r="BW4" s="38">
        <v>0</v>
      </c>
      <c r="BX4" s="38">
        <v>0</v>
      </c>
      <c r="BY4" s="38">
        <v>0</v>
      </c>
      <c r="BZ4" s="38">
        <v>0</v>
      </c>
      <c r="CA4" s="38">
        <v>0</v>
      </c>
      <c r="CB4" s="38">
        <v>0</v>
      </c>
      <c r="CC4" s="38">
        <v>0</v>
      </c>
      <c r="CD4" s="38">
        <v>0</v>
      </c>
      <c r="CE4" s="38">
        <v>0</v>
      </c>
      <c r="CF4" s="38">
        <v>0</v>
      </c>
      <c r="CG4" s="38">
        <v>0</v>
      </c>
      <c r="CH4" s="38">
        <v>0</v>
      </c>
      <c r="CI4" s="38">
        <v>0</v>
      </c>
      <c r="CJ4" s="38">
        <v>0</v>
      </c>
      <c r="CK4" s="38">
        <v>0</v>
      </c>
      <c r="CL4" s="38">
        <v>0</v>
      </c>
      <c r="CM4" s="38">
        <v>0</v>
      </c>
      <c r="CN4" s="38">
        <v>0</v>
      </c>
      <c r="CO4" s="38">
        <v>0</v>
      </c>
      <c r="CP4" s="38">
        <v>0</v>
      </c>
      <c r="CQ4" s="38">
        <v>0</v>
      </c>
      <c r="CR4" s="38">
        <v>0</v>
      </c>
      <c r="CS4" s="38">
        <v>0</v>
      </c>
      <c r="CT4" s="38">
        <v>0</v>
      </c>
      <c r="CU4" s="38">
        <v>0</v>
      </c>
      <c r="CV4" s="38">
        <v>0</v>
      </c>
      <c r="CW4" s="38">
        <v>0</v>
      </c>
      <c r="CX4" s="38">
        <v>0</v>
      </c>
      <c r="CY4" s="38">
        <v>0</v>
      </c>
      <c r="CZ4" s="38">
        <v>0</v>
      </c>
      <c r="DA4" s="38">
        <v>0</v>
      </c>
      <c r="DB4" s="38">
        <v>0</v>
      </c>
      <c r="DC4" s="38">
        <v>0</v>
      </c>
      <c r="DD4" s="38">
        <v>0</v>
      </c>
      <c r="DE4" s="38">
        <v>0</v>
      </c>
      <c r="DF4" s="38">
        <v>0</v>
      </c>
      <c r="DG4" s="38">
        <v>0</v>
      </c>
      <c r="DH4" s="38">
        <v>0</v>
      </c>
      <c r="DI4" s="38">
        <v>0</v>
      </c>
      <c r="DJ4" s="38">
        <v>0</v>
      </c>
      <c r="DK4" s="38">
        <v>0</v>
      </c>
      <c r="DL4" s="38">
        <v>0</v>
      </c>
      <c r="DM4" s="38">
        <v>0</v>
      </c>
      <c r="DN4" s="38">
        <v>0</v>
      </c>
      <c r="DO4" s="38">
        <v>0</v>
      </c>
      <c r="DP4" s="38">
        <v>0</v>
      </c>
      <c r="DQ4" s="38">
        <v>0</v>
      </c>
      <c r="DR4" s="38">
        <v>0</v>
      </c>
      <c r="DS4" s="38">
        <v>0</v>
      </c>
      <c r="DT4" s="38">
        <v>0</v>
      </c>
      <c r="DU4" s="38">
        <v>0</v>
      </c>
      <c r="DV4" s="38">
        <v>0</v>
      </c>
      <c r="DW4" s="38">
        <v>0</v>
      </c>
      <c r="DX4" s="38">
        <v>0</v>
      </c>
      <c r="DY4" s="38">
        <v>0</v>
      </c>
      <c r="DZ4" s="38">
        <v>0</v>
      </c>
      <c r="EA4" s="38">
        <v>0</v>
      </c>
      <c r="EB4" s="38">
        <v>0</v>
      </c>
      <c r="EC4" s="38">
        <v>0</v>
      </c>
      <c r="ED4" s="38">
        <v>0</v>
      </c>
      <c r="EE4" s="38">
        <v>0</v>
      </c>
      <c r="EF4" s="38">
        <v>0</v>
      </c>
      <c r="EG4" s="38">
        <v>0</v>
      </c>
      <c r="EH4" s="38">
        <v>0</v>
      </c>
      <c r="EI4" s="38">
        <v>0</v>
      </c>
      <c r="EJ4" s="38">
        <v>0</v>
      </c>
      <c r="EK4" s="38">
        <v>0</v>
      </c>
      <c r="EL4" s="38">
        <v>0</v>
      </c>
      <c r="EM4" s="38">
        <v>0</v>
      </c>
      <c r="EN4" s="38">
        <v>0</v>
      </c>
      <c r="EO4" s="38">
        <v>0</v>
      </c>
      <c r="EP4" s="38">
        <v>0</v>
      </c>
      <c r="EQ4" s="38">
        <v>0</v>
      </c>
      <c r="ER4" s="38">
        <v>0</v>
      </c>
      <c r="ES4" s="38">
        <v>0</v>
      </c>
      <c r="ET4" s="38">
        <v>0</v>
      </c>
      <c r="EU4" s="38">
        <v>0</v>
      </c>
      <c r="EV4" s="38">
        <v>0</v>
      </c>
      <c r="EW4" s="38">
        <v>0</v>
      </c>
      <c r="EX4" s="38">
        <v>0</v>
      </c>
      <c r="EY4" s="38">
        <v>0</v>
      </c>
      <c r="EZ4" s="38">
        <v>0</v>
      </c>
      <c r="FA4" s="38">
        <v>0</v>
      </c>
      <c r="FB4" s="38">
        <v>0</v>
      </c>
      <c r="FC4" s="38">
        <v>0</v>
      </c>
      <c r="FD4" s="38">
        <v>0</v>
      </c>
      <c r="FE4" s="38">
        <v>0</v>
      </c>
      <c r="FF4" s="38">
        <v>0</v>
      </c>
      <c r="FG4" s="38">
        <v>0</v>
      </c>
      <c r="FH4" s="38">
        <v>0</v>
      </c>
      <c r="FI4" s="38">
        <v>0</v>
      </c>
      <c r="FJ4" s="38">
        <v>0</v>
      </c>
      <c r="FK4" s="38">
        <v>0</v>
      </c>
      <c r="FL4" s="38">
        <v>0</v>
      </c>
      <c r="FM4" s="38">
        <v>0</v>
      </c>
      <c r="FN4" s="38">
        <v>0</v>
      </c>
      <c r="FO4" s="38">
        <v>0</v>
      </c>
      <c r="FP4" s="38">
        <v>0</v>
      </c>
      <c r="FQ4" s="38">
        <v>0</v>
      </c>
      <c r="FR4" s="38">
        <v>0</v>
      </c>
      <c r="FS4" s="38">
        <v>0</v>
      </c>
      <c r="FT4" s="38">
        <v>0</v>
      </c>
      <c r="FU4" s="38">
        <v>0</v>
      </c>
      <c r="FV4" s="38">
        <v>0</v>
      </c>
      <c r="FW4" s="38">
        <v>0</v>
      </c>
      <c r="FX4" s="38">
        <v>0</v>
      </c>
      <c r="FY4" s="38">
        <v>0</v>
      </c>
      <c r="FZ4" s="38">
        <v>0</v>
      </c>
      <c r="GA4" s="38">
        <v>0</v>
      </c>
      <c r="GB4" s="38">
        <v>0</v>
      </c>
      <c r="GC4" s="38">
        <v>0</v>
      </c>
      <c r="GD4" s="38">
        <v>0</v>
      </c>
      <c r="GE4" s="38">
        <v>0</v>
      </c>
      <c r="GF4" s="38">
        <v>0</v>
      </c>
      <c r="GG4" s="38">
        <v>0</v>
      </c>
      <c r="GH4" s="38">
        <v>0</v>
      </c>
      <c r="GI4" s="38">
        <v>0</v>
      </c>
      <c r="GJ4" s="38">
        <v>0</v>
      </c>
      <c r="GK4" s="38">
        <v>0</v>
      </c>
      <c r="GL4" s="38">
        <v>0</v>
      </c>
      <c r="GM4" s="38">
        <v>0</v>
      </c>
      <c r="GN4" s="38">
        <v>0</v>
      </c>
      <c r="GO4" s="38">
        <v>0</v>
      </c>
      <c r="GP4" s="38">
        <v>0</v>
      </c>
      <c r="GQ4" s="38">
        <v>0</v>
      </c>
      <c r="GR4" s="38">
        <v>0</v>
      </c>
      <c r="GS4" s="38">
        <v>0</v>
      </c>
      <c r="GT4" s="38">
        <v>0</v>
      </c>
      <c r="GU4" s="38">
        <v>0</v>
      </c>
      <c r="GV4" s="38">
        <v>0</v>
      </c>
      <c r="GW4" s="38">
        <v>0</v>
      </c>
      <c r="GX4" s="38">
        <v>0</v>
      </c>
      <c r="GY4" s="38">
        <v>0</v>
      </c>
      <c r="GZ4" s="38">
        <v>0</v>
      </c>
      <c r="HA4" s="38">
        <v>0</v>
      </c>
      <c r="HB4" s="38">
        <v>0</v>
      </c>
      <c r="HC4" s="38">
        <v>0</v>
      </c>
      <c r="HD4" s="38">
        <v>0</v>
      </c>
      <c r="HE4" s="38">
        <v>0</v>
      </c>
      <c r="HF4" s="38">
        <v>0</v>
      </c>
      <c r="HG4" s="38">
        <v>0</v>
      </c>
      <c r="HH4" s="38">
        <v>0</v>
      </c>
      <c r="HI4" s="38">
        <v>0</v>
      </c>
      <c r="HJ4" s="38">
        <v>0</v>
      </c>
      <c r="HK4" s="38">
        <v>0</v>
      </c>
      <c r="HL4" s="38">
        <v>0</v>
      </c>
      <c r="HM4" s="38">
        <v>0</v>
      </c>
      <c r="HN4" s="38">
        <v>0</v>
      </c>
      <c r="HO4" s="38">
        <v>0</v>
      </c>
      <c r="HP4" s="38">
        <v>0</v>
      </c>
      <c r="HQ4" s="38">
        <v>0</v>
      </c>
      <c r="HR4" s="38">
        <v>0</v>
      </c>
      <c r="HS4" s="38">
        <v>0</v>
      </c>
      <c r="HT4" s="38">
        <v>0</v>
      </c>
      <c r="HU4" s="38">
        <v>0</v>
      </c>
      <c r="HV4" s="38">
        <v>0</v>
      </c>
      <c r="HW4" s="38">
        <v>0</v>
      </c>
      <c r="HX4" s="38">
        <v>0</v>
      </c>
      <c r="HY4" s="38">
        <v>0</v>
      </c>
      <c r="HZ4" s="38">
        <v>0</v>
      </c>
      <c r="IA4" s="38">
        <v>0</v>
      </c>
      <c r="IB4" s="38">
        <v>0</v>
      </c>
      <c r="IC4" s="38">
        <v>0</v>
      </c>
      <c r="ID4" s="38">
        <v>0</v>
      </c>
      <c r="IE4" s="38">
        <v>0</v>
      </c>
      <c r="IF4" s="38">
        <v>0</v>
      </c>
      <c r="IG4" s="38">
        <v>0</v>
      </c>
      <c r="IH4" s="38">
        <v>0</v>
      </c>
      <c r="II4" s="38">
        <v>0</v>
      </c>
      <c r="IJ4" s="38">
        <v>0</v>
      </c>
      <c r="IK4" s="38">
        <v>0</v>
      </c>
      <c r="IL4" s="38">
        <v>0</v>
      </c>
      <c r="IM4" s="38">
        <v>0</v>
      </c>
      <c r="IN4" s="38">
        <v>0</v>
      </c>
      <c r="IO4" s="38">
        <v>0</v>
      </c>
      <c r="IP4" s="38">
        <v>0</v>
      </c>
      <c r="IQ4" s="38">
        <v>0</v>
      </c>
      <c r="IR4" s="38">
        <v>0</v>
      </c>
      <c r="IS4" s="38">
        <v>0</v>
      </c>
      <c r="IT4" s="38">
        <v>0</v>
      </c>
      <c r="IU4" s="38">
        <v>0</v>
      </c>
      <c r="IV4" s="38">
        <v>0</v>
      </c>
      <c r="IW4" s="38">
        <v>0</v>
      </c>
      <c r="IX4" s="38">
        <v>0</v>
      </c>
      <c r="IY4" s="38">
        <v>0</v>
      </c>
      <c r="IZ4" s="38">
        <v>0</v>
      </c>
      <c r="JA4" s="38">
        <v>0</v>
      </c>
    </row>
    <row r="5" spans="1:261" x14ac:dyDescent="0.2">
      <c r="A5" s="38">
        <v>3801</v>
      </c>
      <c r="B5" s="38">
        <v>27549</v>
      </c>
      <c r="C5" s="38">
        <v>9</v>
      </c>
      <c r="D5" s="38">
        <v>2020</v>
      </c>
      <c r="E5" s="38">
        <v>6159</v>
      </c>
      <c r="F5" s="38">
        <v>0</v>
      </c>
      <c r="G5" s="38">
        <v>904.08</v>
      </c>
      <c r="H5" s="38">
        <v>864.68700000000001</v>
      </c>
      <c r="I5" s="38">
        <v>864.68700000000001</v>
      </c>
      <c r="J5" s="38">
        <v>904.08</v>
      </c>
      <c r="K5" s="38">
        <v>0</v>
      </c>
      <c r="L5" s="38">
        <v>6159</v>
      </c>
      <c r="M5" s="38">
        <v>0</v>
      </c>
      <c r="N5" s="38">
        <v>0</v>
      </c>
      <c r="P5" s="38">
        <v>890.95699999999999</v>
      </c>
      <c r="Q5" s="38">
        <v>0</v>
      </c>
      <c r="R5" s="38">
        <v>230942</v>
      </c>
      <c r="S5" s="38">
        <v>259.20699999999999</v>
      </c>
      <c r="U5" s="38">
        <v>149696</v>
      </c>
      <c r="V5" s="38">
        <v>41.258000000000003</v>
      </c>
      <c r="W5" s="38">
        <v>25409</v>
      </c>
      <c r="X5" s="38">
        <v>25409</v>
      </c>
      <c r="Z5" s="38">
        <v>0</v>
      </c>
      <c r="AA5" s="38">
        <v>0</v>
      </c>
      <c r="AB5" s="38">
        <v>0</v>
      </c>
      <c r="AC5" s="38">
        <v>0</v>
      </c>
      <c r="AD5" s="38" t="s">
        <v>303</v>
      </c>
      <c r="AE5" s="38">
        <v>0</v>
      </c>
      <c r="AH5" s="38">
        <v>0</v>
      </c>
      <c r="AI5" s="38">
        <v>0</v>
      </c>
      <c r="AJ5" s="38">
        <v>6159</v>
      </c>
      <c r="AK5" s="38">
        <v>1</v>
      </c>
      <c r="AL5" s="38" t="s">
        <v>55</v>
      </c>
      <c r="AM5" s="38">
        <v>0</v>
      </c>
      <c r="AN5" s="38">
        <v>0</v>
      </c>
      <c r="AO5" s="38">
        <v>0</v>
      </c>
      <c r="AP5" s="38">
        <v>0</v>
      </c>
      <c r="AQ5" s="38">
        <v>0</v>
      </c>
      <c r="AR5" s="38">
        <v>0</v>
      </c>
      <c r="AS5" s="38">
        <v>0</v>
      </c>
      <c r="AT5" s="38">
        <v>0</v>
      </c>
      <c r="AU5" s="38">
        <v>0</v>
      </c>
      <c r="AV5" s="38">
        <v>0</v>
      </c>
      <c r="AW5" s="38">
        <v>9073332</v>
      </c>
      <c r="AX5" s="38">
        <v>8793886</v>
      </c>
      <c r="AY5" s="38">
        <v>6054559</v>
      </c>
      <c r="AZ5" s="38">
        <v>230942</v>
      </c>
      <c r="BA5" s="38">
        <v>53.25</v>
      </c>
      <c r="BB5" s="38">
        <v>0</v>
      </c>
      <c r="BC5" s="38">
        <v>0</v>
      </c>
      <c r="BD5" s="38">
        <v>0</v>
      </c>
      <c r="BE5" s="38">
        <v>118</v>
      </c>
      <c r="BF5" s="38">
        <v>8085614</v>
      </c>
      <c r="BG5" s="38">
        <v>0</v>
      </c>
      <c r="BH5" s="38">
        <v>0</v>
      </c>
      <c r="BI5" s="38">
        <v>0</v>
      </c>
      <c r="BJ5" s="38">
        <v>12</v>
      </c>
      <c r="BK5" s="38">
        <v>0</v>
      </c>
      <c r="BL5" s="38">
        <v>0</v>
      </c>
      <c r="BM5" s="38">
        <v>0</v>
      </c>
      <c r="BN5" s="38">
        <v>0</v>
      </c>
      <c r="BO5" s="38">
        <v>0</v>
      </c>
      <c r="BP5" s="38">
        <v>0</v>
      </c>
      <c r="BQ5" s="38">
        <v>637</v>
      </c>
      <c r="BR5" s="38">
        <v>0</v>
      </c>
      <c r="BS5" s="38">
        <v>0</v>
      </c>
      <c r="BT5" s="38">
        <v>0</v>
      </c>
      <c r="BU5" s="38">
        <v>0</v>
      </c>
      <c r="BV5" s="38">
        <v>0</v>
      </c>
      <c r="BW5" s="38">
        <v>0</v>
      </c>
      <c r="BX5" s="38">
        <v>0</v>
      </c>
      <c r="BY5" s="38">
        <v>0</v>
      </c>
      <c r="BZ5" s="38">
        <v>0</v>
      </c>
      <c r="CA5" s="38">
        <v>0</v>
      </c>
      <c r="CB5" s="38">
        <v>0</v>
      </c>
      <c r="CC5" s="38">
        <v>0</v>
      </c>
      <c r="CD5" s="38">
        <v>0</v>
      </c>
      <c r="CE5" s="38">
        <v>0</v>
      </c>
      <c r="CF5" s="38">
        <v>0</v>
      </c>
      <c r="CG5" s="38">
        <v>0</v>
      </c>
      <c r="CH5" s="38">
        <v>282338</v>
      </c>
      <c r="CI5" s="38">
        <v>0</v>
      </c>
      <c r="CJ5" s="38">
        <v>4</v>
      </c>
      <c r="CK5" s="38">
        <v>0</v>
      </c>
      <c r="CL5" s="38">
        <v>0</v>
      </c>
      <c r="CN5" s="38">
        <v>0</v>
      </c>
      <c r="CO5" s="38">
        <v>1</v>
      </c>
      <c r="CP5" s="38">
        <v>0</v>
      </c>
      <c r="CQ5" s="38">
        <v>0.5</v>
      </c>
      <c r="CR5" s="38">
        <v>973.41300000000001</v>
      </c>
      <c r="CS5" s="38">
        <v>0</v>
      </c>
      <c r="CT5" s="38">
        <v>0</v>
      </c>
      <c r="CU5" s="38">
        <v>0</v>
      </c>
      <c r="CV5" s="38">
        <v>0</v>
      </c>
      <c r="CW5" s="38">
        <v>0</v>
      </c>
      <c r="CX5" s="38">
        <v>0</v>
      </c>
      <c r="CY5" s="38">
        <v>0</v>
      </c>
      <c r="CZ5" s="38">
        <v>0</v>
      </c>
      <c r="DA5" s="38">
        <v>1</v>
      </c>
      <c r="DB5" s="38">
        <v>5298015</v>
      </c>
      <c r="DC5" s="38">
        <v>0</v>
      </c>
      <c r="DD5" s="38">
        <v>0</v>
      </c>
      <c r="DE5" s="38">
        <v>846424</v>
      </c>
      <c r="DF5" s="38">
        <v>846424</v>
      </c>
      <c r="DG5" s="38">
        <v>137.43799999999999</v>
      </c>
      <c r="DH5" s="38">
        <v>0</v>
      </c>
      <c r="DI5" s="38">
        <v>0</v>
      </c>
      <c r="DK5" s="38">
        <v>1812</v>
      </c>
      <c r="DL5" s="38">
        <v>0</v>
      </c>
      <c r="DM5" s="38">
        <v>653933</v>
      </c>
      <c r="DN5" s="38">
        <v>2775</v>
      </c>
      <c r="DO5" s="38">
        <v>0</v>
      </c>
      <c r="DP5" s="38">
        <v>0</v>
      </c>
      <c r="DQ5" s="38">
        <v>0</v>
      </c>
      <c r="DR5" s="38">
        <v>0</v>
      </c>
      <c r="DS5" s="38">
        <v>0</v>
      </c>
      <c r="DT5" s="38">
        <v>0</v>
      </c>
      <c r="DU5" s="38">
        <v>0</v>
      </c>
      <c r="DV5" s="38">
        <v>0</v>
      </c>
      <c r="DW5" s="38">
        <v>0</v>
      </c>
      <c r="DX5" s="38">
        <v>0</v>
      </c>
      <c r="DY5" s="38">
        <v>0</v>
      </c>
      <c r="DZ5" s="38">
        <v>0</v>
      </c>
      <c r="EA5" s="38">
        <v>0</v>
      </c>
      <c r="EB5" s="38">
        <v>0</v>
      </c>
      <c r="EC5" s="38">
        <v>37.087000000000003</v>
      </c>
      <c r="ED5" s="38">
        <v>262665</v>
      </c>
      <c r="EE5" s="38">
        <v>0</v>
      </c>
      <c r="EF5" s="38">
        <v>0</v>
      </c>
      <c r="EG5" s="38">
        <v>0</v>
      </c>
      <c r="EH5" s="38">
        <v>366788</v>
      </c>
      <c r="EI5" s="38">
        <v>0</v>
      </c>
      <c r="EJ5" s="38">
        <v>0</v>
      </c>
      <c r="EK5" s="38">
        <v>18.544</v>
      </c>
      <c r="EL5" s="38">
        <v>0</v>
      </c>
      <c r="EM5" s="38">
        <v>0</v>
      </c>
      <c r="EN5" s="38">
        <v>0.78500000000000003</v>
      </c>
      <c r="EO5" s="38">
        <v>0</v>
      </c>
      <c r="EP5" s="38">
        <v>0</v>
      </c>
      <c r="EQ5" s="38">
        <v>19.329000000000001</v>
      </c>
      <c r="ER5" s="38">
        <v>0</v>
      </c>
      <c r="ES5" s="38">
        <v>59.557000000000002</v>
      </c>
      <c r="ET5" s="38">
        <v>0</v>
      </c>
      <c r="EU5" s="38">
        <v>0</v>
      </c>
      <c r="EV5" s="38">
        <v>0</v>
      </c>
      <c r="EW5" s="38">
        <v>0</v>
      </c>
      <c r="EX5" s="38">
        <v>0</v>
      </c>
      <c r="EZ5" s="38">
        <v>7868954</v>
      </c>
      <c r="FA5" s="38">
        <v>0</v>
      </c>
      <c r="FB5" s="38">
        <v>8097004</v>
      </c>
      <c r="FC5" s="38">
        <v>0</v>
      </c>
      <c r="FD5" s="38">
        <v>0</v>
      </c>
      <c r="FE5" s="38">
        <v>760155</v>
      </c>
      <c r="FF5" s="38">
        <v>164777</v>
      </c>
      <c r="FG5" s="38">
        <v>5.8744999999999999E-2</v>
      </c>
      <c r="FH5" s="38">
        <v>2.5468000000000001E-2</v>
      </c>
      <c r="FI5" s="38">
        <v>0</v>
      </c>
      <c r="FJ5" s="38">
        <v>0</v>
      </c>
      <c r="FK5" s="38">
        <v>1312.896</v>
      </c>
      <c r="FL5" s="38">
        <v>9304274</v>
      </c>
      <c r="FM5" s="38">
        <v>0</v>
      </c>
      <c r="FN5" s="38">
        <v>0</v>
      </c>
      <c r="FO5" s="38">
        <v>9960</v>
      </c>
      <c r="FP5" s="38">
        <v>0</v>
      </c>
      <c r="FQ5" s="38">
        <v>9960</v>
      </c>
      <c r="FR5" s="38">
        <v>9960</v>
      </c>
      <c r="FS5" s="38">
        <v>0</v>
      </c>
      <c r="FT5" s="38">
        <v>0</v>
      </c>
      <c r="FU5" s="38">
        <v>0</v>
      </c>
      <c r="FV5" s="38">
        <v>0</v>
      </c>
      <c r="FW5" s="38">
        <v>0</v>
      </c>
      <c r="FX5" s="38">
        <v>0</v>
      </c>
      <c r="FY5" s="38">
        <v>0</v>
      </c>
      <c r="FZ5" s="38">
        <v>0</v>
      </c>
      <c r="GA5" s="38">
        <v>0</v>
      </c>
      <c r="GB5" s="38">
        <v>166815</v>
      </c>
      <c r="GC5" s="38">
        <v>166815</v>
      </c>
      <c r="GD5" s="38">
        <v>20.064</v>
      </c>
      <c r="GF5" s="38">
        <v>0</v>
      </c>
      <c r="GG5" s="38">
        <v>0</v>
      </c>
      <c r="GH5" s="38">
        <v>0</v>
      </c>
      <c r="GI5" s="38">
        <v>0</v>
      </c>
      <c r="GJ5" s="38">
        <v>0</v>
      </c>
      <c r="GK5" s="38">
        <v>4999</v>
      </c>
      <c r="GL5" s="38">
        <v>9474</v>
      </c>
      <c r="GM5" s="38">
        <v>0</v>
      </c>
      <c r="GN5" s="38">
        <v>0</v>
      </c>
      <c r="GO5" s="38">
        <v>0</v>
      </c>
      <c r="GP5" s="38">
        <v>0</v>
      </c>
      <c r="GQ5" s="38">
        <v>0</v>
      </c>
      <c r="GR5" s="38">
        <v>0</v>
      </c>
      <c r="GS5" s="38">
        <v>0</v>
      </c>
      <c r="GT5" s="38">
        <v>0</v>
      </c>
      <c r="HB5" s="38">
        <v>260701385</v>
      </c>
      <c r="HC5" s="38">
        <v>5.0967999999999999E-2</v>
      </c>
      <c r="HD5" s="38">
        <v>177774</v>
      </c>
      <c r="HE5" s="38">
        <v>0</v>
      </c>
      <c r="HF5" s="38">
        <v>916568</v>
      </c>
      <c r="HG5" s="38">
        <v>28867</v>
      </c>
      <c r="HH5" s="38">
        <v>125020</v>
      </c>
      <c r="HI5" s="38">
        <v>0</v>
      </c>
      <c r="HJ5" s="38">
        <v>8788</v>
      </c>
      <c r="HK5" s="38">
        <v>3045</v>
      </c>
      <c r="HL5" s="38">
        <v>1277</v>
      </c>
      <c r="HM5" s="38">
        <v>13000</v>
      </c>
      <c r="HN5" s="38">
        <v>0</v>
      </c>
      <c r="HO5" s="38">
        <v>0</v>
      </c>
      <c r="HP5" s="38">
        <v>0</v>
      </c>
      <c r="HQ5" s="38">
        <v>0</v>
      </c>
      <c r="HR5" s="38">
        <v>0</v>
      </c>
      <c r="HS5" s="38">
        <v>7866062</v>
      </c>
      <c r="HT5" s="38">
        <v>0</v>
      </c>
      <c r="HU5" s="38">
        <v>104564</v>
      </c>
      <c r="HV5" s="38">
        <v>0</v>
      </c>
      <c r="HW5" s="38">
        <v>0</v>
      </c>
      <c r="HX5" s="38">
        <v>127</v>
      </c>
      <c r="HY5" s="38">
        <v>122</v>
      </c>
      <c r="HZ5" s="38">
        <v>114</v>
      </c>
      <c r="IA5" s="38">
        <v>91</v>
      </c>
      <c r="IB5" s="38">
        <v>100</v>
      </c>
      <c r="IC5" s="38">
        <v>554</v>
      </c>
      <c r="ID5" s="38">
        <v>0</v>
      </c>
      <c r="IE5" s="38">
        <v>0</v>
      </c>
      <c r="IF5" s="38">
        <v>0</v>
      </c>
      <c r="IG5" s="38">
        <v>46.872</v>
      </c>
      <c r="IH5" s="38">
        <v>203</v>
      </c>
      <c r="II5" s="38">
        <v>0</v>
      </c>
      <c r="IJ5" s="38">
        <v>41.258000000000003</v>
      </c>
      <c r="IK5" s="38">
        <v>0</v>
      </c>
      <c r="IL5" s="38">
        <v>0</v>
      </c>
      <c r="IM5" s="38">
        <v>0</v>
      </c>
      <c r="IN5" s="38">
        <v>0</v>
      </c>
      <c r="IO5" s="38">
        <v>0</v>
      </c>
      <c r="IP5" s="38">
        <v>0</v>
      </c>
      <c r="IQ5" s="38">
        <v>41.258000000000003</v>
      </c>
      <c r="IR5" s="38">
        <v>25409</v>
      </c>
      <c r="IS5" s="38">
        <v>0</v>
      </c>
      <c r="IT5" s="38">
        <v>0</v>
      </c>
      <c r="IU5" s="38">
        <v>0</v>
      </c>
      <c r="IV5" s="38">
        <v>0</v>
      </c>
      <c r="IW5" s="38">
        <v>6159</v>
      </c>
      <c r="IX5" s="38">
        <v>0</v>
      </c>
      <c r="IY5" s="38">
        <v>0</v>
      </c>
      <c r="IZ5" s="38">
        <v>0</v>
      </c>
      <c r="JA5" s="38">
        <v>0</v>
      </c>
    </row>
    <row r="6" spans="1:261" x14ac:dyDescent="0.2">
      <c r="A6" s="38">
        <v>13801</v>
      </c>
      <c r="B6" s="38">
        <v>27549</v>
      </c>
      <c r="C6" s="38">
        <v>9</v>
      </c>
      <c r="D6" s="38">
        <v>2020</v>
      </c>
      <c r="E6" s="38">
        <v>6159</v>
      </c>
      <c r="F6" s="38">
        <v>0</v>
      </c>
      <c r="G6" s="38">
        <v>405.72199999999998</v>
      </c>
      <c r="H6" s="38">
        <v>396.036</v>
      </c>
      <c r="I6" s="38">
        <v>396.036</v>
      </c>
      <c r="J6" s="38">
        <v>405.72199999999998</v>
      </c>
      <c r="K6" s="38">
        <v>0</v>
      </c>
      <c r="L6" s="38">
        <v>6159</v>
      </c>
      <c r="M6" s="38">
        <v>0</v>
      </c>
      <c r="N6" s="38">
        <v>0</v>
      </c>
      <c r="P6" s="38">
        <v>410.5</v>
      </c>
      <c r="Q6" s="38">
        <v>0</v>
      </c>
      <c r="R6" s="38">
        <v>106404</v>
      </c>
      <c r="S6" s="38">
        <v>259.20699999999999</v>
      </c>
      <c r="U6" s="38">
        <v>68972</v>
      </c>
      <c r="V6" s="38">
        <v>6.952</v>
      </c>
      <c r="W6" s="38">
        <v>4281</v>
      </c>
      <c r="X6" s="38">
        <v>4281</v>
      </c>
      <c r="Z6" s="38">
        <v>0</v>
      </c>
      <c r="AA6" s="38">
        <v>0</v>
      </c>
      <c r="AB6" s="38">
        <v>0</v>
      </c>
      <c r="AC6" s="38">
        <v>0</v>
      </c>
      <c r="AD6" s="38" t="s">
        <v>303</v>
      </c>
      <c r="AE6" s="38">
        <v>0</v>
      </c>
      <c r="AH6" s="38">
        <v>0</v>
      </c>
      <c r="AI6" s="38">
        <v>0</v>
      </c>
      <c r="AJ6" s="38">
        <v>6159</v>
      </c>
      <c r="AK6" s="38">
        <v>1</v>
      </c>
      <c r="AL6" s="38" t="s">
        <v>56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38">
        <v>4100477</v>
      </c>
      <c r="AX6" s="38">
        <v>4021600</v>
      </c>
      <c r="AY6" s="38">
        <v>2764793</v>
      </c>
      <c r="AZ6" s="38">
        <v>106404</v>
      </c>
      <c r="BA6" s="38">
        <v>38.667000000000002</v>
      </c>
      <c r="BB6" s="38">
        <v>0</v>
      </c>
      <c r="BC6" s="38">
        <v>0</v>
      </c>
      <c r="BD6" s="38">
        <v>0</v>
      </c>
      <c r="BE6" s="38">
        <v>54</v>
      </c>
      <c r="BF6" s="38">
        <v>3704265</v>
      </c>
      <c r="BG6" s="38">
        <v>0</v>
      </c>
      <c r="BH6" s="38">
        <v>0</v>
      </c>
      <c r="BI6" s="38">
        <v>0</v>
      </c>
      <c r="BJ6" s="38">
        <v>12</v>
      </c>
      <c r="BK6" s="38">
        <v>0</v>
      </c>
      <c r="BL6" s="38">
        <v>0</v>
      </c>
      <c r="BM6" s="38">
        <v>0</v>
      </c>
      <c r="BN6" s="38">
        <v>0</v>
      </c>
      <c r="BO6" s="38">
        <v>0</v>
      </c>
      <c r="BP6" s="38">
        <v>0</v>
      </c>
      <c r="BQ6" s="38">
        <v>709</v>
      </c>
      <c r="BR6" s="38">
        <v>0</v>
      </c>
      <c r="BS6" s="38">
        <v>0</v>
      </c>
      <c r="BT6" s="38">
        <v>0</v>
      </c>
      <c r="BU6" s="38">
        <v>0</v>
      </c>
      <c r="BV6" s="38">
        <v>0</v>
      </c>
      <c r="BW6" s="38">
        <v>0</v>
      </c>
      <c r="BX6" s="38">
        <v>0</v>
      </c>
      <c r="BY6" s="38">
        <v>0</v>
      </c>
      <c r="BZ6" s="38">
        <v>0</v>
      </c>
      <c r="CA6" s="38">
        <v>0</v>
      </c>
      <c r="CB6" s="38">
        <v>0</v>
      </c>
      <c r="CC6" s="38">
        <v>0</v>
      </c>
      <c r="CD6" s="38">
        <v>0</v>
      </c>
      <c r="CE6" s="38">
        <v>0</v>
      </c>
      <c r="CF6" s="38">
        <v>0</v>
      </c>
      <c r="CG6" s="38">
        <v>0</v>
      </c>
      <c r="CH6" s="38">
        <v>79779</v>
      </c>
      <c r="CI6" s="38">
        <v>0</v>
      </c>
      <c r="CJ6" s="38">
        <v>4</v>
      </c>
      <c r="CK6" s="38">
        <v>0</v>
      </c>
      <c r="CL6" s="38">
        <v>0</v>
      </c>
      <c r="CN6" s="38">
        <v>0</v>
      </c>
      <c r="CO6" s="38">
        <v>1</v>
      </c>
      <c r="CP6" s="38">
        <v>0</v>
      </c>
      <c r="CQ6" s="38">
        <v>1.5</v>
      </c>
      <c r="CR6" s="38">
        <v>407.24200000000002</v>
      </c>
      <c r="CS6" s="38">
        <v>0</v>
      </c>
      <c r="CT6" s="38">
        <v>0</v>
      </c>
      <c r="CU6" s="38">
        <v>0</v>
      </c>
      <c r="CV6" s="38">
        <v>0</v>
      </c>
      <c r="CW6" s="38">
        <v>0</v>
      </c>
      <c r="CX6" s="38">
        <v>0</v>
      </c>
      <c r="CY6" s="38">
        <v>0</v>
      </c>
      <c r="CZ6" s="38">
        <v>0</v>
      </c>
      <c r="DA6" s="38">
        <v>1</v>
      </c>
      <c r="DB6" s="38">
        <v>2426986</v>
      </c>
      <c r="DC6" s="38">
        <v>0</v>
      </c>
      <c r="DD6" s="38">
        <v>0</v>
      </c>
      <c r="DE6" s="38">
        <v>493074</v>
      </c>
      <c r="DF6" s="38">
        <v>493074</v>
      </c>
      <c r="DG6" s="38">
        <v>80.063000000000002</v>
      </c>
      <c r="DH6" s="38">
        <v>0</v>
      </c>
      <c r="DI6" s="38">
        <v>0</v>
      </c>
      <c r="DK6" s="38">
        <v>2966</v>
      </c>
      <c r="DL6" s="38">
        <v>0</v>
      </c>
      <c r="DM6" s="38">
        <v>203677</v>
      </c>
      <c r="DN6" s="38">
        <v>849</v>
      </c>
      <c r="DO6" s="38">
        <v>0</v>
      </c>
      <c r="DP6" s="38">
        <v>0</v>
      </c>
      <c r="DQ6" s="38">
        <v>0</v>
      </c>
      <c r="DR6" s="38">
        <v>0</v>
      </c>
      <c r="DS6" s="38">
        <v>0</v>
      </c>
      <c r="DT6" s="38">
        <v>0</v>
      </c>
      <c r="DU6" s="38">
        <v>0</v>
      </c>
      <c r="DV6" s="38">
        <v>0</v>
      </c>
      <c r="DW6" s="38">
        <v>0</v>
      </c>
      <c r="DX6" s="38">
        <v>0</v>
      </c>
      <c r="DY6" s="38">
        <v>0</v>
      </c>
      <c r="DZ6" s="38">
        <v>0</v>
      </c>
      <c r="EA6" s="38">
        <v>0</v>
      </c>
      <c r="EB6" s="38">
        <v>0</v>
      </c>
      <c r="EC6" s="38">
        <v>0</v>
      </c>
      <c r="ED6" s="38">
        <v>0</v>
      </c>
      <c r="EE6" s="38">
        <v>0</v>
      </c>
      <c r="EF6" s="38">
        <v>0</v>
      </c>
      <c r="EG6" s="38">
        <v>0</v>
      </c>
      <c r="EH6" s="38">
        <v>192481</v>
      </c>
      <c r="EI6" s="38">
        <v>0</v>
      </c>
      <c r="EJ6" s="38">
        <v>0</v>
      </c>
      <c r="EK6" s="38">
        <v>8.1140000000000008</v>
      </c>
      <c r="EL6" s="38">
        <v>0</v>
      </c>
      <c r="EM6" s="38">
        <v>0.47399999999999998</v>
      </c>
      <c r="EN6" s="38">
        <v>1.0980000000000001</v>
      </c>
      <c r="EO6" s="38">
        <v>0</v>
      </c>
      <c r="EP6" s="38">
        <v>0</v>
      </c>
      <c r="EQ6" s="38">
        <v>9.6859999999999999</v>
      </c>
      <c r="ER6" s="38">
        <v>0</v>
      </c>
      <c r="ES6" s="38">
        <v>31.254000000000001</v>
      </c>
      <c r="ET6" s="38">
        <v>0</v>
      </c>
      <c r="EU6" s="38">
        <v>0</v>
      </c>
      <c r="EV6" s="38">
        <v>0</v>
      </c>
      <c r="EW6" s="38">
        <v>0</v>
      </c>
      <c r="EX6" s="38">
        <v>0</v>
      </c>
      <c r="EZ6" s="38">
        <v>3597861</v>
      </c>
      <c r="FA6" s="38">
        <v>0</v>
      </c>
      <c r="FB6" s="38">
        <v>3703363</v>
      </c>
      <c r="FC6" s="38">
        <v>0</v>
      </c>
      <c r="FD6" s="38">
        <v>0</v>
      </c>
      <c r="FE6" s="38">
        <v>348250</v>
      </c>
      <c r="FF6" s="38">
        <v>75489</v>
      </c>
      <c r="FG6" s="38">
        <v>5.8744999999999999E-2</v>
      </c>
      <c r="FH6" s="38">
        <v>2.5468000000000001E-2</v>
      </c>
      <c r="FI6" s="38">
        <v>0</v>
      </c>
      <c r="FJ6" s="38">
        <v>0</v>
      </c>
      <c r="FK6" s="38">
        <v>601.47799999999995</v>
      </c>
      <c r="FL6" s="38">
        <v>4206881</v>
      </c>
      <c r="FM6" s="38">
        <v>0</v>
      </c>
      <c r="FN6" s="38">
        <v>0</v>
      </c>
      <c r="FO6" s="38">
        <v>0</v>
      </c>
      <c r="FP6" s="38">
        <v>0</v>
      </c>
      <c r="FQ6" s="38">
        <v>0</v>
      </c>
      <c r="FR6" s="38">
        <v>0</v>
      </c>
      <c r="FS6" s="38">
        <v>0</v>
      </c>
      <c r="FT6" s="38">
        <v>0</v>
      </c>
      <c r="FU6" s="38">
        <v>0</v>
      </c>
      <c r="FV6" s="38">
        <v>0</v>
      </c>
      <c r="FW6" s="38">
        <v>0</v>
      </c>
      <c r="FX6" s="38">
        <v>0</v>
      </c>
      <c r="FY6" s="38">
        <v>0</v>
      </c>
      <c r="FZ6" s="38">
        <v>0</v>
      </c>
      <c r="GA6" s="38">
        <v>0</v>
      </c>
      <c r="GB6" s="38">
        <v>0</v>
      </c>
      <c r="GC6" s="38">
        <v>0</v>
      </c>
      <c r="GD6" s="38">
        <v>0</v>
      </c>
      <c r="GF6" s="38">
        <v>0</v>
      </c>
      <c r="GG6" s="38">
        <v>0</v>
      </c>
      <c r="GH6" s="38">
        <v>0</v>
      </c>
      <c r="GI6" s="38">
        <v>0</v>
      </c>
      <c r="GJ6" s="38">
        <v>0</v>
      </c>
      <c r="GK6" s="38">
        <v>5082</v>
      </c>
      <c r="GL6" s="38">
        <v>11274</v>
      </c>
      <c r="GM6" s="38">
        <v>0</v>
      </c>
      <c r="GN6" s="38">
        <v>0</v>
      </c>
      <c r="GO6" s="38">
        <v>0</v>
      </c>
      <c r="GP6" s="38">
        <v>0</v>
      </c>
      <c r="GQ6" s="38">
        <v>0</v>
      </c>
      <c r="GR6" s="38">
        <v>0</v>
      </c>
      <c r="GS6" s="38">
        <v>0</v>
      </c>
      <c r="GT6" s="38">
        <v>0</v>
      </c>
      <c r="HB6" s="38">
        <v>260701385</v>
      </c>
      <c r="HC6" s="38">
        <v>5.0967999999999999E-2</v>
      </c>
      <c r="HD6" s="38">
        <v>79779</v>
      </c>
      <c r="HE6" s="38">
        <v>0</v>
      </c>
      <c r="HF6" s="38">
        <v>419798</v>
      </c>
      <c r="HG6" s="38">
        <v>3849</v>
      </c>
      <c r="HH6" s="38">
        <v>147807</v>
      </c>
      <c r="HI6" s="38">
        <v>0</v>
      </c>
      <c r="HJ6" s="38">
        <v>3944</v>
      </c>
      <c r="HK6" s="38">
        <v>0</v>
      </c>
      <c r="HL6" s="38">
        <v>0</v>
      </c>
      <c r="HM6" s="38">
        <v>0</v>
      </c>
      <c r="HN6" s="38">
        <v>0</v>
      </c>
      <c r="HO6" s="38">
        <v>0</v>
      </c>
      <c r="HP6" s="38">
        <v>0</v>
      </c>
      <c r="HQ6" s="38">
        <v>0</v>
      </c>
      <c r="HR6" s="38">
        <v>0</v>
      </c>
      <c r="HS6" s="38">
        <v>3596959</v>
      </c>
      <c r="HT6" s="38">
        <v>0</v>
      </c>
      <c r="HU6" s="38">
        <v>0</v>
      </c>
      <c r="HV6" s="38">
        <v>0</v>
      </c>
      <c r="HW6" s="38">
        <v>0</v>
      </c>
      <c r="HX6" s="38">
        <v>33</v>
      </c>
      <c r="HY6" s="38">
        <v>40</v>
      </c>
      <c r="HZ6" s="38">
        <v>89</v>
      </c>
      <c r="IA6" s="38">
        <v>51</v>
      </c>
      <c r="IB6" s="38">
        <v>100</v>
      </c>
      <c r="IC6" s="38">
        <v>313</v>
      </c>
      <c r="ID6" s="38">
        <v>0</v>
      </c>
      <c r="IE6" s="38">
        <v>0</v>
      </c>
      <c r="IF6" s="38">
        <v>0</v>
      </c>
      <c r="IG6" s="38">
        <v>6.25</v>
      </c>
      <c r="IH6" s="38">
        <v>240</v>
      </c>
      <c r="II6" s="38">
        <v>0</v>
      </c>
      <c r="IJ6" s="38">
        <v>6.952</v>
      </c>
      <c r="IK6" s="38">
        <v>0</v>
      </c>
      <c r="IL6" s="38">
        <v>0</v>
      </c>
      <c r="IM6" s="38">
        <v>0</v>
      </c>
      <c r="IN6" s="38">
        <v>0</v>
      </c>
      <c r="IO6" s="38">
        <v>0</v>
      </c>
      <c r="IP6" s="38">
        <v>0</v>
      </c>
      <c r="IQ6" s="38">
        <v>6.952</v>
      </c>
      <c r="IR6" s="38">
        <v>4281</v>
      </c>
      <c r="IS6" s="38">
        <v>0</v>
      </c>
      <c r="IT6" s="38">
        <v>0</v>
      </c>
      <c r="IU6" s="38">
        <v>0</v>
      </c>
      <c r="IV6" s="38">
        <v>0</v>
      </c>
      <c r="IW6" s="38">
        <v>6159</v>
      </c>
      <c r="IX6" s="38">
        <v>0</v>
      </c>
      <c r="IY6" s="38">
        <v>0</v>
      </c>
      <c r="IZ6" s="38">
        <v>0</v>
      </c>
      <c r="JA6" s="38">
        <v>0</v>
      </c>
    </row>
    <row r="7" spans="1:261" x14ac:dyDescent="0.2">
      <c r="A7" s="38">
        <v>14801</v>
      </c>
      <c r="B7" s="38">
        <v>27549</v>
      </c>
      <c r="C7" s="38">
        <v>9</v>
      </c>
      <c r="D7" s="38">
        <v>2020</v>
      </c>
      <c r="E7" s="38">
        <v>6159</v>
      </c>
      <c r="F7" s="38">
        <v>0</v>
      </c>
      <c r="G7" s="38">
        <v>1520.85</v>
      </c>
      <c r="H7" s="38">
        <v>1372.6379999999999</v>
      </c>
      <c r="I7" s="38">
        <v>1372.6379999999999</v>
      </c>
      <c r="J7" s="38">
        <v>1520.85</v>
      </c>
      <c r="K7" s="38">
        <v>0</v>
      </c>
      <c r="L7" s="38">
        <v>6159</v>
      </c>
      <c r="M7" s="38">
        <v>0</v>
      </c>
      <c r="N7" s="38">
        <v>0</v>
      </c>
      <c r="P7" s="38">
        <v>1556.0630000000001</v>
      </c>
      <c r="Q7" s="38">
        <v>0</v>
      </c>
      <c r="R7" s="38">
        <v>403342</v>
      </c>
      <c r="S7" s="38">
        <v>259.20699999999999</v>
      </c>
      <c r="U7" s="38">
        <v>261448</v>
      </c>
      <c r="V7" s="38">
        <v>52.95</v>
      </c>
      <c r="W7" s="38">
        <v>32610</v>
      </c>
      <c r="X7" s="38">
        <v>32610</v>
      </c>
      <c r="Z7" s="38">
        <v>0</v>
      </c>
      <c r="AA7" s="38">
        <v>0</v>
      </c>
      <c r="AB7" s="38">
        <v>0</v>
      </c>
      <c r="AC7" s="38">
        <v>0</v>
      </c>
      <c r="AD7" s="38" t="s">
        <v>303</v>
      </c>
      <c r="AE7" s="38">
        <v>0</v>
      </c>
      <c r="AH7" s="38">
        <v>0</v>
      </c>
      <c r="AI7" s="38">
        <v>0</v>
      </c>
      <c r="AJ7" s="38">
        <v>6159</v>
      </c>
      <c r="AK7" s="38">
        <v>1</v>
      </c>
      <c r="AL7" s="38" t="s">
        <v>36</v>
      </c>
      <c r="AM7" s="38">
        <v>0</v>
      </c>
      <c r="AN7" s="38">
        <v>0</v>
      </c>
      <c r="AO7" s="38">
        <v>0</v>
      </c>
      <c r="AP7" s="38">
        <v>0</v>
      </c>
      <c r="AQ7" s="38">
        <v>0</v>
      </c>
      <c r="AR7" s="38">
        <v>0</v>
      </c>
      <c r="AS7" s="38">
        <v>0</v>
      </c>
      <c r="AT7" s="38">
        <v>0</v>
      </c>
      <c r="AU7" s="38">
        <v>0</v>
      </c>
      <c r="AV7" s="38">
        <v>0</v>
      </c>
      <c r="AW7" s="38">
        <v>17712564</v>
      </c>
      <c r="AX7" s="38">
        <v>16573620</v>
      </c>
      <c r="AY7" s="38">
        <v>11646542</v>
      </c>
      <c r="AZ7" s="38">
        <v>403342</v>
      </c>
      <c r="BA7" s="38">
        <v>0</v>
      </c>
      <c r="BB7" s="38">
        <v>0</v>
      </c>
      <c r="BC7" s="38">
        <v>0</v>
      </c>
      <c r="BD7" s="38">
        <v>0</v>
      </c>
      <c r="BE7" s="38">
        <v>222</v>
      </c>
      <c r="BF7" s="38">
        <v>14876305</v>
      </c>
      <c r="BG7" s="38">
        <v>0</v>
      </c>
      <c r="BH7" s="38">
        <v>0</v>
      </c>
      <c r="BI7" s="38">
        <v>0</v>
      </c>
      <c r="BJ7" s="38">
        <v>12</v>
      </c>
      <c r="BK7" s="38">
        <v>0</v>
      </c>
      <c r="BL7" s="38">
        <v>0</v>
      </c>
      <c r="BM7" s="38">
        <v>0</v>
      </c>
      <c r="BN7" s="38">
        <v>0</v>
      </c>
      <c r="BO7" s="38">
        <v>0</v>
      </c>
      <c r="BP7" s="38">
        <v>0</v>
      </c>
      <c r="BQ7" s="38">
        <v>559</v>
      </c>
      <c r="BR7" s="38">
        <v>0</v>
      </c>
      <c r="BS7" s="38">
        <v>0</v>
      </c>
      <c r="BT7" s="38">
        <v>0</v>
      </c>
      <c r="BU7" s="38">
        <v>0</v>
      </c>
      <c r="BV7" s="38">
        <v>0</v>
      </c>
      <c r="BW7" s="38">
        <v>0</v>
      </c>
      <c r="BX7" s="38">
        <v>0</v>
      </c>
      <c r="BY7" s="38">
        <v>0</v>
      </c>
      <c r="BZ7" s="38">
        <v>0</v>
      </c>
      <c r="CA7" s="38">
        <v>0</v>
      </c>
      <c r="CB7" s="38">
        <v>0</v>
      </c>
      <c r="CC7" s="38">
        <v>0</v>
      </c>
      <c r="CD7" s="38">
        <v>0</v>
      </c>
      <c r="CE7" s="38">
        <v>0</v>
      </c>
      <c r="CF7" s="38">
        <v>0</v>
      </c>
      <c r="CG7" s="38">
        <v>0</v>
      </c>
      <c r="CH7" s="38">
        <v>1145471</v>
      </c>
      <c r="CI7" s="38">
        <v>0</v>
      </c>
      <c r="CJ7" s="38">
        <v>4</v>
      </c>
      <c r="CK7" s="38">
        <v>0</v>
      </c>
      <c r="CL7" s="38">
        <v>0</v>
      </c>
      <c r="CN7" s="38">
        <v>0</v>
      </c>
      <c r="CO7" s="38">
        <v>1</v>
      </c>
      <c r="CP7" s="38">
        <v>8.3529999999999998</v>
      </c>
      <c r="CQ7" s="38">
        <v>0</v>
      </c>
      <c r="CR7" s="38">
        <v>1568.856</v>
      </c>
      <c r="CS7" s="38">
        <v>0</v>
      </c>
      <c r="CT7" s="38">
        <v>0</v>
      </c>
      <c r="CU7" s="38">
        <v>0</v>
      </c>
      <c r="CV7" s="38">
        <v>0</v>
      </c>
      <c r="CW7" s="38">
        <v>0</v>
      </c>
      <c r="CX7" s="38">
        <v>0</v>
      </c>
      <c r="CY7" s="38">
        <v>0</v>
      </c>
      <c r="CZ7" s="38">
        <v>0</v>
      </c>
      <c r="DA7" s="38">
        <v>1</v>
      </c>
      <c r="DB7" s="38">
        <v>8416771</v>
      </c>
      <c r="DC7" s="38">
        <v>0</v>
      </c>
      <c r="DD7" s="38">
        <v>0</v>
      </c>
      <c r="DE7" s="38">
        <v>2255437</v>
      </c>
      <c r="DF7" s="38">
        <v>2379414</v>
      </c>
      <c r="DG7" s="38">
        <v>366.22500000000002</v>
      </c>
      <c r="DH7" s="38">
        <v>0</v>
      </c>
      <c r="DI7" s="38">
        <v>123977</v>
      </c>
      <c r="DK7" s="38">
        <v>560</v>
      </c>
      <c r="DL7" s="38">
        <v>0</v>
      </c>
      <c r="DM7" s="38">
        <v>1460678</v>
      </c>
      <c r="DN7" s="38">
        <v>6305</v>
      </c>
      <c r="DO7" s="38">
        <v>0</v>
      </c>
      <c r="DP7" s="38">
        <v>0</v>
      </c>
      <c r="DQ7" s="38">
        <v>0</v>
      </c>
      <c r="DR7" s="38">
        <v>0</v>
      </c>
      <c r="DS7" s="38">
        <v>0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</v>
      </c>
      <c r="EB7" s="38">
        <v>0</v>
      </c>
      <c r="EC7" s="38">
        <v>161.15199999999999</v>
      </c>
      <c r="ED7" s="38">
        <v>1141343</v>
      </c>
      <c r="EE7" s="38">
        <v>0</v>
      </c>
      <c r="EF7" s="38">
        <v>0</v>
      </c>
      <c r="EG7" s="38">
        <v>0</v>
      </c>
      <c r="EH7" s="38">
        <v>288870</v>
      </c>
      <c r="EI7" s="38">
        <v>0</v>
      </c>
      <c r="EJ7" s="38">
        <v>0</v>
      </c>
      <c r="EK7" s="38">
        <v>15.205</v>
      </c>
      <c r="EL7" s="38">
        <v>0</v>
      </c>
      <c r="EM7" s="38">
        <v>0</v>
      </c>
      <c r="EN7" s="38">
        <v>0.25800000000000001</v>
      </c>
      <c r="EO7" s="38">
        <v>0</v>
      </c>
      <c r="EP7" s="38">
        <v>0</v>
      </c>
      <c r="EQ7" s="38">
        <v>15.462999999999999</v>
      </c>
      <c r="ER7" s="38">
        <v>0</v>
      </c>
      <c r="ES7" s="38">
        <v>46.905000000000001</v>
      </c>
      <c r="ET7" s="38">
        <v>0</v>
      </c>
      <c r="EU7" s="38">
        <v>0</v>
      </c>
      <c r="EV7" s="38">
        <v>0</v>
      </c>
      <c r="EW7" s="38">
        <v>0</v>
      </c>
      <c r="EX7" s="38">
        <v>0</v>
      </c>
      <c r="EZ7" s="38">
        <v>14871887</v>
      </c>
      <c r="FA7" s="38">
        <v>0</v>
      </c>
      <c r="FB7" s="38">
        <v>15268702</v>
      </c>
      <c r="FC7" s="38">
        <v>0</v>
      </c>
      <c r="FD7" s="38">
        <v>0</v>
      </c>
      <c r="FE7" s="38">
        <v>1398569</v>
      </c>
      <c r="FF7" s="38">
        <v>303164</v>
      </c>
      <c r="FG7" s="38">
        <v>5.8744999999999999E-2</v>
      </c>
      <c r="FH7" s="38">
        <v>2.5468000000000001E-2</v>
      </c>
      <c r="FI7" s="38">
        <v>0</v>
      </c>
      <c r="FJ7" s="38">
        <v>0</v>
      </c>
      <c r="FK7" s="38">
        <v>2415.5300000000002</v>
      </c>
      <c r="FL7" s="38">
        <v>18115906</v>
      </c>
      <c r="FM7" s="38">
        <v>0</v>
      </c>
      <c r="FN7" s="38">
        <v>0</v>
      </c>
      <c r="FO7" s="38">
        <v>0</v>
      </c>
      <c r="FP7" s="38">
        <v>0</v>
      </c>
      <c r="FQ7" s="38">
        <v>0</v>
      </c>
      <c r="FR7" s="38">
        <v>0</v>
      </c>
      <c r="FS7" s="38">
        <v>0</v>
      </c>
      <c r="FT7" s="38">
        <v>0</v>
      </c>
      <c r="FU7" s="38">
        <v>0</v>
      </c>
      <c r="FV7" s="38">
        <v>0</v>
      </c>
      <c r="FW7" s="38">
        <v>0</v>
      </c>
      <c r="FX7" s="38">
        <v>0</v>
      </c>
      <c r="FY7" s="38">
        <v>0</v>
      </c>
      <c r="FZ7" s="38">
        <v>0</v>
      </c>
      <c r="GA7" s="38">
        <v>0</v>
      </c>
      <c r="GB7" s="38">
        <v>1103691</v>
      </c>
      <c r="GC7" s="38">
        <v>1103691</v>
      </c>
      <c r="GD7" s="38">
        <v>132.749</v>
      </c>
      <c r="GF7" s="38">
        <v>0</v>
      </c>
      <c r="GG7" s="38">
        <v>0</v>
      </c>
      <c r="GH7" s="38">
        <v>0</v>
      </c>
      <c r="GI7" s="38">
        <v>0</v>
      </c>
      <c r="GJ7" s="38">
        <v>0</v>
      </c>
      <c r="GK7" s="38">
        <v>5111</v>
      </c>
      <c r="GL7" s="38">
        <v>5764</v>
      </c>
      <c r="GM7" s="38">
        <v>0</v>
      </c>
      <c r="GN7" s="38">
        <v>0</v>
      </c>
      <c r="GO7" s="38">
        <v>0</v>
      </c>
      <c r="GP7" s="38">
        <v>0</v>
      </c>
      <c r="GQ7" s="38">
        <v>0</v>
      </c>
      <c r="GR7" s="38">
        <v>0</v>
      </c>
      <c r="GS7" s="38">
        <v>0</v>
      </c>
      <c r="GT7" s="38">
        <v>0</v>
      </c>
      <c r="HB7" s="38">
        <v>260701385</v>
      </c>
      <c r="HC7" s="38">
        <v>5.0967999999999999E-2</v>
      </c>
      <c r="HD7" s="38">
        <v>299053</v>
      </c>
      <c r="HE7" s="38">
        <v>0</v>
      </c>
      <c r="HF7" s="38">
        <v>1454996</v>
      </c>
      <c r="HG7" s="38">
        <v>7057</v>
      </c>
      <c r="HH7" s="38">
        <v>0</v>
      </c>
      <c r="HI7" s="38">
        <v>0</v>
      </c>
      <c r="HJ7" s="38">
        <v>14783</v>
      </c>
      <c r="HK7" s="38">
        <v>29855</v>
      </c>
      <c r="HL7" s="38">
        <v>7191</v>
      </c>
      <c r="HM7" s="38">
        <v>0</v>
      </c>
      <c r="HN7" s="38">
        <v>0</v>
      </c>
      <c r="HO7" s="38">
        <v>0</v>
      </c>
      <c r="HP7" s="38">
        <v>361878</v>
      </c>
      <c r="HQ7" s="38">
        <v>0</v>
      </c>
      <c r="HR7" s="38">
        <v>0</v>
      </c>
      <c r="HS7" s="38">
        <v>14865360</v>
      </c>
      <c r="HT7" s="38">
        <v>0</v>
      </c>
      <c r="HU7" s="38">
        <v>846418</v>
      </c>
      <c r="HV7" s="38">
        <v>0</v>
      </c>
      <c r="HW7" s="38">
        <v>0</v>
      </c>
      <c r="HX7" s="38">
        <v>196</v>
      </c>
      <c r="HY7" s="38">
        <v>236</v>
      </c>
      <c r="HZ7" s="38">
        <v>280</v>
      </c>
      <c r="IA7" s="38">
        <v>352</v>
      </c>
      <c r="IB7" s="38">
        <v>377</v>
      </c>
      <c r="IC7" s="38">
        <v>1441</v>
      </c>
      <c r="ID7" s="38">
        <v>0</v>
      </c>
      <c r="IE7" s="38">
        <v>0</v>
      </c>
      <c r="IF7" s="38">
        <v>0</v>
      </c>
      <c r="IG7" s="38">
        <v>11.458</v>
      </c>
      <c r="IH7" s="38">
        <v>0</v>
      </c>
      <c r="II7" s="38">
        <v>1315.9190000000001</v>
      </c>
      <c r="IJ7" s="38">
        <v>52.95</v>
      </c>
      <c r="IK7" s="38">
        <v>0</v>
      </c>
      <c r="IL7" s="38">
        <v>0</v>
      </c>
      <c r="IM7" s="38">
        <v>0</v>
      </c>
      <c r="IN7" s="38">
        <v>0</v>
      </c>
      <c r="IO7" s="38">
        <v>0</v>
      </c>
      <c r="IP7" s="38">
        <v>0</v>
      </c>
      <c r="IQ7" s="38">
        <v>52.95</v>
      </c>
      <c r="IR7" s="38">
        <v>32610</v>
      </c>
      <c r="IS7" s="38">
        <v>0</v>
      </c>
      <c r="IT7" s="38">
        <v>0</v>
      </c>
      <c r="IU7" s="38">
        <v>0</v>
      </c>
      <c r="IV7" s="38">
        <v>0</v>
      </c>
      <c r="IW7" s="38">
        <v>6159</v>
      </c>
      <c r="IX7" s="38">
        <v>0</v>
      </c>
      <c r="IY7" s="38">
        <v>0</v>
      </c>
      <c r="IZ7" s="38">
        <v>361878</v>
      </c>
      <c r="JA7" s="38">
        <v>0</v>
      </c>
    </row>
    <row r="8" spans="1:261" x14ac:dyDescent="0.2">
      <c r="A8" s="38">
        <v>15801</v>
      </c>
      <c r="B8" s="38">
        <v>27549</v>
      </c>
      <c r="C8" s="38">
        <v>9</v>
      </c>
      <c r="D8" s="38">
        <v>2020</v>
      </c>
      <c r="E8" s="38">
        <v>6159</v>
      </c>
      <c r="F8" s="38">
        <v>0</v>
      </c>
      <c r="G8" s="38">
        <v>175.18299999999999</v>
      </c>
      <c r="H8" s="38">
        <v>82.192999999999998</v>
      </c>
      <c r="I8" s="38">
        <v>82.192999999999998</v>
      </c>
      <c r="J8" s="38">
        <v>175.18299999999999</v>
      </c>
      <c r="K8" s="38">
        <v>0</v>
      </c>
      <c r="L8" s="38">
        <v>6159</v>
      </c>
      <c r="M8" s="38">
        <v>0</v>
      </c>
      <c r="N8" s="38">
        <v>0</v>
      </c>
      <c r="P8" s="38">
        <v>208.017</v>
      </c>
      <c r="Q8" s="38">
        <v>0</v>
      </c>
      <c r="R8" s="38">
        <v>53919</v>
      </c>
      <c r="S8" s="38">
        <v>259.20699999999999</v>
      </c>
      <c r="U8" s="38">
        <v>34951</v>
      </c>
      <c r="V8" s="38">
        <v>3.3330000000000002</v>
      </c>
      <c r="W8" s="38">
        <v>2053</v>
      </c>
      <c r="X8" s="38">
        <v>2053</v>
      </c>
      <c r="Z8" s="38">
        <v>0</v>
      </c>
      <c r="AA8" s="38">
        <v>0</v>
      </c>
      <c r="AB8" s="38">
        <v>0</v>
      </c>
      <c r="AC8" s="38">
        <v>0</v>
      </c>
      <c r="AD8" s="38" t="s">
        <v>303</v>
      </c>
      <c r="AE8" s="38">
        <v>0</v>
      </c>
      <c r="AH8" s="38">
        <v>0</v>
      </c>
      <c r="AI8" s="38">
        <v>0</v>
      </c>
      <c r="AJ8" s="38">
        <v>6159</v>
      </c>
      <c r="AK8" s="38">
        <v>1</v>
      </c>
      <c r="AL8" s="38" t="s">
        <v>37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-34764</v>
      </c>
      <c r="AW8" s="38">
        <v>2114661</v>
      </c>
      <c r="AX8" s="38">
        <v>2032634</v>
      </c>
      <c r="AY8" s="38">
        <v>1437281</v>
      </c>
      <c r="AZ8" s="38">
        <v>53919</v>
      </c>
      <c r="BA8" s="38">
        <v>20.832999999999998</v>
      </c>
      <c r="BB8" s="38">
        <v>0</v>
      </c>
      <c r="BC8" s="38">
        <v>0</v>
      </c>
      <c r="BD8" s="38">
        <v>0</v>
      </c>
      <c r="BE8" s="38">
        <v>27</v>
      </c>
      <c r="BF8" s="38">
        <v>1827801</v>
      </c>
      <c r="BG8" s="38">
        <v>0</v>
      </c>
      <c r="BH8" s="38">
        <v>0</v>
      </c>
      <c r="BI8" s="38">
        <v>0</v>
      </c>
      <c r="BJ8" s="38">
        <v>12</v>
      </c>
      <c r="BK8" s="38">
        <v>0</v>
      </c>
      <c r="BL8" s="38">
        <v>0</v>
      </c>
      <c r="BM8" s="38">
        <v>0</v>
      </c>
      <c r="BN8" s="38">
        <v>0</v>
      </c>
      <c r="BO8" s="38">
        <v>0</v>
      </c>
      <c r="BP8" s="38">
        <v>0</v>
      </c>
      <c r="BQ8" s="38">
        <v>757</v>
      </c>
      <c r="BR8" s="38">
        <v>0</v>
      </c>
      <c r="BS8" s="38">
        <v>0</v>
      </c>
      <c r="BT8" s="38">
        <v>0</v>
      </c>
      <c r="BU8" s="38">
        <v>0</v>
      </c>
      <c r="BV8" s="38">
        <v>0</v>
      </c>
      <c r="BW8" s="38">
        <v>0</v>
      </c>
      <c r="BX8" s="38">
        <v>0</v>
      </c>
      <c r="BY8" s="38">
        <v>0</v>
      </c>
      <c r="BZ8" s="38">
        <v>0</v>
      </c>
      <c r="CA8" s="38">
        <v>0</v>
      </c>
      <c r="CB8" s="38">
        <v>0</v>
      </c>
      <c r="CC8" s="38">
        <v>0</v>
      </c>
      <c r="CD8" s="38">
        <v>0</v>
      </c>
      <c r="CE8" s="38">
        <v>0</v>
      </c>
      <c r="CF8" s="38">
        <v>0</v>
      </c>
      <c r="CG8" s="38">
        <v>0</v>
      </c>
      <c r="CH8" s="38">
        <v>82655</v>
      </c>
      <c r="CI8" s="38">
        <v>0</v>
      </c>
      <c r="CJ8" s="38">
        <v>4</v>
      </c>
      <c r="CK8" s="38">
        <v>0</v>
      </c>
      <c r="CL8" s="38">
        <v>0</v>
      </c>
      <c r="CN8" s="38">
        <v>0</v>
      </c>
      <c r="CO8" s="38">
        <v>1</v>
      </c>
      <c r="CP8" s="38">
        <v>0.80100000000000005</v>
      </c>
      <c r="CQ8" s="38">
        <v>1</v>
      </c>
      <c r="CR8" s="38">
        <v>199.816</v>
      </c>
      <c r="CS8" s="38">
        <v>0</v>
      </c>
      <c r="CT8" s="38">
        <v>0</v>
      </c>
      <c r="CU8" s="38">
        <v>0</v>
      </c>
      <c r="CV8" s="38">
        <v>0</v>
      </c>
      <c r="CW8" s="38">
        <v>0</v>
      </c>
      <c r="CX8" s="38">
        <v>0</v>
      </c>
      <c r="CY8" s="38">
        <v>0</v>
      </c>
      <c r="CZ8" s="38">
        <v>0</v>
      </c>
      <c r="DA8" s="38">
        <v>1</v>
      </c>
      <c r="DB8" s="38">
        <v>502597</v>
      </c>
      <c r="DC8" s="38">
        <v>0</v>
      </c>
      <c r="DD8" s="38">
        <v>0</v>
      </c>
      <c r="DE8" s="38">
        <v>320633</v>
      </c>
      <c r="DF8" s="38">
        <v>332522</v>
      </c>
      <c r="DG8" s="38">
        <v>52.063000000000002</v>
      </c>
      <c r="DH8" s="38">
        <v>0</v>
      </c>
      <c r="DI8" s="38">
        <v>11889</v>
      </c>
      <c r="DK8" s="38">
        <v>3739</v>
      </c>
      <c r="DL8" s="38">
        <v>0</v>
      </c>
      <c r="DM8" s="38">
        <v>139364</v>
      </c>
      <c r="DN8" s="38">
        <v>601</v>
      </c>
      <c r="DO8" s="38">
        <v>0</v>
      </c>
      <c r="DP8" s="38">
        <v>0</v>
      </c>
      <c r="DQ8" s="38">
        <v>0</v>
      </c>
      <c r="DR8" s="38">
        <v>0</v>
      </c>
      <c r="DS8" s="38">
        <v>0</v>
      </c>
      <c r="DT8" s="38">
        <v>0</v>
      </c>
      <c r="DU8" s="38">
        <v>0</v>
      </c>
      <c r="DV8" s="38">
        <v>0</v>
      </c>
      <c r="DW8" s="38">
        <v>0</v>
      </c>
      <c r="DX8" s="38">
        <v>0</v>
      </c>
      <c r="DY8" s="38">
        <v>0</v>
      </c>
      <c r="DZ8" s="38">
        <v>0</v>
      </c>
      <c r="EA8" s="38">
        <v>0</v>
      </c>
      <c r="EB8" s="38">
        <v>0</v>
      </c>
      <c r="EC8" s="38">
        <v>15.083</v>
      </c>
      <c r="ED8" s="38">
        <v>106824</v>
      </c>
      <c r="EE8" s="38">
        <v>0</v>
      </c>
      <c r="EF8" s="38">
        <v>0</v>
      </c>
      <c r="EG8" s="38">
        <v>0</v>
      </c>
      <c r="EH8" s="38">
        <v>29543</v>
      </c>
      <c r="EI8" s="38">
        <v>0</v>
      </c>
      <c r="EJ8" s="38">
        <v>0</v>
      </c>
      <c r="EK8" s="38">
        <v>1.599</v>
      </c>
      <c r="EL8" s="38">
        <v>0</v>
      </c>
      <c r="EM8" s="38">
        <v>0</v>
      </c>
      <c r="EN8" s="38">
        <v>0</v>
      </c>
      <c r="EO8" s="38">
        <v>0</v>
      </c>
      <c r="EP8" s="38">
        <v>0</v>
      </c>
      <c r="EQ8" s="38">
        <v>1.599</v>
      </c>
      <c r="ER8" s="38">
        <v>0</v>
      </c>
      <c r="ES8" s="38">
        <v>4.7969999999999997</v>
      </c>
      <c r="ET8" s="38">
        <v>0</v>
      </c>
      <c r="EU8" s="38">
        <v>0</v>
      </c>
      <c r="EV8" s="38">
        <v>0</v>
      </c>
      <c r="EW8" s="38">
        <v>0</v>
      </c>
      <c r="EX8" s="38">
        <v>0</v>
      </c>
      <c r="EZ8" s="38">
        <v>1823548</v>
      </c>
      <c r="FA8" s="38">
        <v>0</v>
      </c>
      <c r="FB8" s="38">
        <v>1876839</v>
      </c>
      <c r="FC8" s="38">
        <v>0</v>
      </c>
      <c r="FD8" s="38">
        <v>0</v>
      </c>
      <c r="FE8" s="38">
        <v>171837</v>
      </c>
      <c r="FF8" s="38">
        <v>37249</v>
      </c>
      <c r="FG8" s="38">
        <v>5.8744999999999999E-2</v>
      </c>
      <c r="FH8" s="38">
        <v>2.5468000000000001E-2</v>
      </c>
      <c r="FI8" s="38">
        <v>0</v>
      </c>
      <c r="FJ8" s="38">
        <v>0</v>
      </c>
      <c r="FK8" s="38">
        <v>296.78800000000001</v>
      </c>
      <c r="FL8" s="38">
        <v>2168580</v>
      </c>
      <c r="FM8" s="38">
        <v>0</v>
      </c>
      <c r="FN8" s="38">
        <v>0</v>
      </c>
      <c r="FO8" s="38">
        <v>0</v>
      </c>
      <c r="FP8" s="38">
        <v>0</v>
      </c>
      <c r="FQ8" s="38">
        <v>0</v>
      </c>
      <c r="FR8" s="38">
        <v>0</v>
      </c>
      <c r="FS8" s="38">
        <v>0</v>
      </c>
      <c r="FT8" s="38">
        <v>0</v>
      </c>
      <c r="FU8" s="38">
        <v>0</v>
      </c>
      <c r="FV8" s="38">
        <v>0</v>
      </c>
      <c r="FW8" s="38">
        <v>0</v>
      </c>
      <c r="FX8" s="38">
        <v>0</v>
      </c>
      <c r="FY8" s="38">
        <v>0</v>
      </c>
      <c r="FZ8" s="38">
        <v>0</v>
      </c>
      <c r="GA8" s="38">
        <v>0</v>
      </c>
      <c r="GB8" s="38">
        <v>759836</v>
      </c>
      <c r="GC8" s="38">
        <v>759836</v>
      </c>
      <c r="GD8" s="38">
        <v>91.391000000000005</v>
      </c>
      <c r="GF8" s="38">
        <v>0</v>
      </c>
      <c r="GG8" s="38">
        <v>0</v>
      </c>
      <c r="GH8" s="38">
        <v>0</v>
      </c>
      <c r="GI8" s="38">
        <v>0</v>
      </c>
      <c r="GJ8" s="38">
        <v>0</v>
      </c>
      <c r="GK8" s="38">
        <v>5236</v>
      </c>
      <c r="GL8" s="38">
        <v>11659</v>
      </c>
      <c r="GM8" s="38">
        <v>0</v>
      </c>
      <c r="GN8" s="38">
        <v>30454</v>
      </c>
      <c r="GO8" s="38">
        <v>0</v>
      </c>
      <c r="GP8" s="38">
        <v>0</v>
      </c>
      <c r="GQ8" s="38">
        <v>0</v>
      </c>
      <c r="GR8" s="38">
        <v>0</v>
      </c>
      <c r="GS8" s="38">
        <v>0</v>
      </c>
      <c r="GT8" s="38">
        <v>0</v>
      </c>
      <c r="HB8" s="38">
        <v>260701385</v>
      </c>
      <c r="HC8" s="38">
        <v>5.0967999999999999E-2</v>
      </c>
      <c r="HD8" s="38">
        <v>34447</v>
      </c>
      <c r="HE8" s="38">
        <v>0</v>
      </c>
      <c r="HF8" s="38">
        <v>87125</v>
      </c>
      <c r="HG8" s="38">
        <v>0</v>
      </c>
      <c r="HH8" s="38">
        <v>0</v>
      </c>
      <c r="HI8" s="38">
        <v>0</v>
      </c>
      <c r="HJ8" s="38">
        <v>1703</v>
      </c>
      <c r="HK8" s="38">
        <v>2695</v>
      </c>
      <c r="HL8" s="38">
        <v>1872</v>
      </c>
      <c r="HM8" s="38">
        <v>2000</v>
      </c>
      <c r="HN8" s="38">
        <v>0</v>
      </c>
      <c r="HO8" s="38">
        <v>0</v>
      </c>
      <c r="HP8" s="38">
        <v>45099</v>
      </c>
      <c r="HQ8" s="38">
        <v>0</v>
      </c>
      <c r="HR8" s="38">
        <v>0</v>
      </c>
      <c r="HS8" s="38">
        <v>1822920</v>
      </c>
      <c r="HT8" s="38">
        <v>0</v>
      </c>
      <c r="HU8" s="38">
        <v>48208</v>
      </c>
      <c r="HV8" s="38">
        <v>0</v>
      </c>
      <c r="HW8" s="38">
        <v>0</v>
      </c>
      <c r="HX8" s="38">
        <v>10</v>
      </c>
      <c r="HY8" s="38">
        <v>22</v>
      </c>
      <c r="HZ8" s="38">
        <v>38</v>
      </c>
      <c r="IA8" s="38">
        <v>53</v>
      </c>
      <c r="IB8" s="38">
        <v>77</v>
      </c>
      <c r="IC8" s="38">
        <v>200</v>
      </c>
      <c r="ID8" s="38">
        <v>0</v>
      </c>
      <c r="IE8" s="38">
        <v>0</v>
      </c>
      <c r="IF8" s="38">
        <v>0</v>
      </c>
      <c r="IG8" s="38">
        <v>0</v>
      </c>
      <c r="IH8" s="38">
        <v>0</v>
      </c>
      <c r="II8" s="38">
        <v>163.995</v>
      </c>
      <c r="IJ8" s="38">
        <v>3.3330000000000002</v>
      </c>
      <c r="IK8" s="38">
        <v>0</v>
      </c>
      <c r="IL8" s="38">
        <v>0</v>
      </c>
      <c r="IM8" s="38">
        <v>0</v>
      </c>
      <c r="IN8" s="38">
        <v>0</v>
      </c>
      <c r="IO8" s="38">
        <v>0</v>
      </c>
      <c r="IP8" s="38">
        <v>0</v>
      </c>
      <c r="IQ8" s="38">
        <v>3.3330000000000002</v>
      </c>
      <c r="IR8" s="38">
        <v>2053</v>
      </c>
      <c r="IS8" s="38">
        <v>0</v>
      </c>
      <c r="IT8" s="38">
        <v>0</v>
      </c>
      <c r="IU8" s="38">
        <v>0</v>
      </c>
      <c r="IV8" s="38">
        <v>0</v>
      </c>
      <c r="IW8" s="38">
        <v>6159</v>
      </c>
      <c r="IX8" s="38">
        <v>0</v>
      </c>
      <c r="IY8" s="38">
        <v>0</v>
      </c>
      <c r="IZ8" s="38">
        <v>45099</v>
      </c>
      <c r="JA8" s="38">
        <v>0</v>
      </c>
    </row>
    <row r="9" spans="1:261" x14ac:dyDescent="0.2">
      <c r="A9" s="38">
        <v>43801</v>
      </c>
      <c r="B9" s="38">
        <v>27549</v>
      </c>
      <c r="C9" s="38">
        <v>9</v>
      </c>
      <c r="D9" s="38">
        <v>2020</v>
      </c>
      <c r="E9" s="38">
        <v>6159</v>
      </c>
      <c r="F9" s="38">
        <v>0</v>
      </c>
      <c r="G9" s="38">
        <v>1346.615</v>
      </c>
      <c r="H9" s="38">
        <v>1339.7809999999999</v>
      </c>
      <c r="I9" s="38">
        <v>1339.7809999999999</v>
      </c>
      <c r="J9" s="38">
        <v>1346.615</v>
      </c>
      <c r="K9" s="38">
        <v>0</v>
      </c>
      <c r="L9" s="38">
        <v>6159</v>
      </c>
      <c r="M9" s="38">
        <v>0</v>
      </c>
      <c r="N9" s="38">
        <v>0</v>
      </c>
      <c r="P9" s="38">
        <v>1339.08</v>
      </c>
      <c r="Q9" s="38">
        <v>0</v>
      </c>
      <c r="R9" s="38">
        <v>347099</v>
      </c>
      <c r="S9" s="38">
        <v>259.20699999999999</v>
      </c>
      <c r="U9" s="38">
        <v>224991</v>
      </c>
      <c r="V9" s="38">
        <v>126.065</v>
      </c>
      <c r="W9" s="38">
        <v>77639</v>
      </c>
      <c r="X9" s="38">
        <v>77639</v>
      </c>
      <c r="Z9" s="38">
        <v>0</v>
      </c>
      <c r="AA9" s="38">
        <v>0</v>
      </c>
      <c r="AB9" s="38">
        <v>0</v>
      </c>
      <c r="AC9" s="38">
        <v>0</v>
      </c>
      <c r="AD9" s="38" t="s">
        <v>303</v>
      </c>
      <c r="AE9" s="38">
        <v>0</v>
      </c>
      <c r="AH9" s="38">
        <v>0</v>
      </c>
      <c r="AI9" s="38">
        <v>0</v>
      </c>
      <c r="AJ9" s="38">
        <v>6159</v>
      </c>
      <c r="AK9" s="38">
        <v>1</v>
      </c>
      <c r="AL9" s="38" t="s">
        <v>310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11584659</v>
      </c>
      <c r="AX9" s="38">
        <v>11321704</v>
      </c>
      <c r="AY9" s="38">
        <v>7746814</v>
      </c>
      <c r="AZ9" s="38">
        <v>347099</v>
      </c>
      <c r="BA9" s="38">
        <v>0</v>
      </c>
      <c r="BB9" s="38">
        <v>0</v>
      </c>
      <c r="BC9" s="38">
        <v>0</v>
      </c>
      <c r="BD9" s="38">
        <v>0</v>
      </c>
      <c r="BE9" s="38">
        <v>152</v>
      </c>
      <c r="BF9" s="38">
        <v>10468285</v>
      </c>
      <c r="BG9" s="38">
        <v>0</v>
      </c>
      <c r="BH9" s="38">
        <v>0</v>
      </c>
      <c r="BI9" s="38">
        <v>0</v>
      </c>
      <c r="BJ9" s="38">
        <v>12</v>
      </c>
      <c r="BK9" s="38">
        <v>0</v>
      </c>
      <c r="BL9" s="38">
        <v>0</v>
      </c>
      <c r="BM9" s="38">
        <v>0</v>
      </c>
      <c r="BN9" s="38">
        <v>0</v>
      </c>
      <c r="BO9" s="38">
        <v>0</v>
      </c>
      <c r="BP9" s="38">
        <v>0</v>
      </c>
      <c r="BQ9" s="38">
        <v>564</v>
      </c>
      <c r="BR9" s="38">
        <v>0</v>
      </c>
      <c r="BS9" s="38">
        <v>0</v>
      </c>
      <c r="BT9" s="38">
        <v>0</v>
      </c>
      <c r="BU9" s="38">
        <v>0</v>
      </c>
      <c r="BV9" s="38">
        <v>0</v>
      </c>
      <c r="BW9" s="38">
        <v>0</v>
      </c>
      <c r="BX9" s="38">
        <v>0</v>
      </c>
      <c r="BY9" s="38">
        <v>0</v>
      </c>
      <c r="BZ9" s="38">
        <v>0</v>
      </c>
      <c r="CA9" s="38">
        <v>0</v>
      </c>
      <c r="CB9" s="38">
        <v>0</v>
      </c>
      <c r="CC9" s="38">
        <v>0</v>
      </c>
      <c r="CD9" s="38">
        <v>0</v>
      </c>
      <c r="CE9" s="38">
        <v>0</v>
      </c>
      <c r="CF9" s="38">
        <v>0</v>
      </c>
      <c r="CG9" s="38">
        <v>0</v>
      </c>
      <c r="CH9" s="38">
        <v>264792</v>
      </c>
      <c r="CI9" s="38">
        <v>0</v>
      </c>
      <c r="CJ9" s="38">
        <v>4</v>
      </c>
      <c r="CK9" s="38">
        <v>0</v>
      </c>
      <c r="CL9" s="38">
        <v>0</v>
      </c>
      <c r="CN9" s="38">
        <v>0</v>
      </c>
      <c r="CO9" s="38">
        <v>1</v>
      </c>
      <c r="CP9" s="38">
        <v>0</v>
      </c>
      <c r="CQ9" s="38">
        <v>0</v>
      </c>
      <c r="CR9" s="38">
        <v>1343.549</v>
      </c>
      <c r="CS9" s="38">
        <v>0</v>
      </c>
      <c r="CT9" s="38">
        <v>0</v>
      </c>
      <c r="CU9" s="38">
        <v>0</v>
      </c>
      <c r="CV9" s="38">
        <v>0</v>
      </c>
      <c r="CW9" s="38">
        <v>0</v>
      </c>
      <c r="CX9" s="38">
        <v>0</v>
      </c>
      <c r="CY9" s="38">
        <v>0</v>
      </c>
      <c r="CZ9" s="38">
        <v>0</v>
      </c>
      <c r="DA9" s="38">
        <v>1</v>
      </c>
      <c r="DB9" s="38">
        <v>8238339</v>
      </c>
      <c r="DC9" s="38">
        <v>0</v>
      </c>
      <c r="DD9" s="38">
        <v>0</v>
      </c>
      <c r="DE9" s="38">
        <v>170593</v>
      </c>
      <c r="DF9" s="38">
        <v>170593</v>
      </c>
      <c r="DG9" s="38">
        <v>27.7</v>
      </c>
      <c r="DH9" s="38">
        <v>0</v>
      </c>
      <c r="DI9" s="38">
        <v>0</v>
      </c>
      <c r="DK9" s="38">
        <v>641</v>
      </c>
      <c r="DL9" s="38">
        <v>0</v>
      </c>
      <c r="DM9" s="38">
        <v>393476</v>
      </c>
      <c r="DN9" s="38">
        <v>1685</v>
      </c>
      <c r="DO9" s="38">
        <v>0</v>
      </c>
      <c r="DP9" s="38">
        <v>0</v>
      </c>
      <c r="DQ9" s="38">
        <v>0</v>
      </c>
      <c r="DR9" s="38">
        <v>0</v>
      </c>
      <c r="DS9" s="38">
        <v>0</v>
      </c>
      <c r="DT9" s="38">
        <v>0</v>
      </c>
      <c r="DU9" s="38">
        <v>0</v>
      </c>
      <c r="DV9" s="38">
        <v>0</v>
      </c>
      <c r="DW9" s="38">
        <v>0</v>
      </c>
      <c r="DX9" s="38">
        <v>0</v>
      </c>
      <c r="DY9" s="38">
        <v>0</v>
      </c>
      <c r="DZ9" s="38">
        <v>0</v>
      </c>
      <c r="EA9" s="38">
        <v>0</v>
      </c>
      <c r="EB9" s="38">
        <v>0</v>
      </c>
      <c r="EC9" s="38">
        <v>33.851999999999997</v>
      </c>
      <c r="ED9" s="38">
        <v>239753</v>
      </c>
      <c r="EE9" s="38">
        <v>0</v>
      </c>
      <c r="EF9" s="38">
        <v>0</v>
      </c>
      <c r="EG9" s="38">
        <v>0</v>
      </c>
      <c r="EH9" s="38">
        <v>142559</v>
      </c>
      <c r="EI9" s="38">
        <v>0</v>
      </c>
      <c r="EJ9" s="38">
        <v>0</v>
      </c>
      <c r="EK9" s="38">
        <v>5.431</v>
      </c>
      <c r="EL9" s="38">
        <v>0</v>
      </c>
      <c r="EM9" s="38">
        <v>0.08</v>
      </c>
      <c r="EN9" s="38">
        <v>1.323</v>
      </c>
      <c r="EO9" s="38">
        <v>0</v>
      </c>
      <c r="EP9" s="38">
        <v>0</v>
      </c>
      <c r="EQ9" s="38">
        <v>6.8339999999999996</v>
      </c>
      <c r="ER9" s="38">
        <v>0</v>
      </c>
      <c r="ES9" s="38">
        <v>23.148</v>
      </c>
      <c r="ET9" s="38">
        <v>0</v>
      </c>
      <c r="EU9" s="38">
        <v>0</v>
      </c>
      <c r="EV9" s="38">
        <v>0</v>
      </c>
      <c r="EW9" s="38">
        <v>0</v>
      </c>
      <c r="EX9" s="38">
        <v>0</v>
      </c>
      <c r="EZ9" s="38">
        <v>10124214</v>
      </c>
      <c r="FA9" s="38">
        <v>0</v>
      </c>
      <c r="FB9" s="38">
        <v>10469476</v>
      </c>
      <c r="FC9" s="38">
        <v>0</v>
      </c>
      <c r="FD9" s="38">
        <v>0</v>
      </c>
      <c r="FE9" s="38">
        <v>984157</v>
      </c>
      <c r="FF9" s="38">
        <v>213333</v>
      </c>
      <c r="FG9" s="38">
        <v>5.8744999999999999E-2</v>
      </c>
      <c r="FH9" s="38">
        <v>2.5468000000000001E-2</v>
      </c>
      <c r="FI9" s="38">
        <v>0</v>
      </c>
      <c r="FJ9" s="38">
        <v>0</v>
      </c>
      <c r="FK9" s="38">
        <v>1699.7809999999999</v>
      </c>
      <c r="FL9" s="38">
        <v>11931758</v>
      </c>
      <c r="FM9" s="38">
        <v>0</v>
      </c>
      <c r="FN9" s="38">
        <v>0</v>
      </c>
      <c r="FO9" s="38">
        <v>0</v>
      </c>
      <c r="FP9" s="38">
        <v>0</v>
      </c>
      <c r="FQ9" s="38">
        <v>0</v>
      </c>
      <c r="FR9" s="38">
        <v>0</v>
      </c>
      <c r="FS9" s="38">
        <v>0</v>
      </c>
      <c r="FT9" s="38">
        <v>0</v>
      </c>
      <c r="FU9" s="38">
        <v>0</v>
      </c>
      <c r="FV9" s="38">
        <v>0</v>
      </c>
      <c r="FW9" s="38">
        <v>0</v>
      </c>
      <c r="FX9" s="38">
        <v>0</v>
      </c>
      <c r="FY9" s="38">
        <v>0</v>
      </c>
      <c r="FZ9" s="38">
        <v>0</v>
      </c>
      <c r="GA9" s="38">
        <v>0</v>
      </c>
      <c r="GB9" s="38">
        <v>0</v>
      </c>
      <c r="GC9" s="38">
        <v>0</v>
      </c>
      <c r="GD9" s="38">
        <v>0</v>
      </c>
      <c r="GF9" s="38">
        <v>0</v>
      </c>
      <c r="GG9" s="38">
        <v>0</v>
      </c>
      <c r="GH9" s="38">
        <v>0</v>
      </c>
      <c r="GI9" s="38">
        <v>0</v>
      </c>
      <c r="GJ9" s="38">
        <v>0</v>
      </c>
      <c r="GK9" s="38">
        <v>4971</v>
      </c>
      <c r="GL9" s="38">
        <v>0</v>
      </c>
      <c r="GM9" s="38">
        <v>0</v>
      </c>
      <c r="GN9" s="38">
        <v>0</v>
      </c>
      <c r="GO9" s="38">
        <v>0</v>
      </c>
      <c r="GP9" s="38">
        <v>0</v>
      </c>
      <c r="GQ9" s="38">
        <v>0</v>
      </c>
      <c r="GR9" s="38">
        <v>0</v>
      </c>
      <c r="GS9" s="38">
        <v>0</v>
      </c>
      <c r="GT9" s="38">
        <v>0</v>
      </c>
      <c r="HB9" s="38">
        <v>260701385</v>
      </c>
      <c r="HC9" s="38">
        <v>5.0967999999999999E-2</v>
      </c>
      <c r="HD9" s="38">
        <v>264792</v>
      </c>
      <c r="HE9" s="38">
        <v>0</v>
      </c>
      <c r="HF9" s="38">
        <v>1420168</v>
      </c>
      <c r="HG9" s="38">
        <v>17320</v>
      </c>
      <c r="HH9" s="38">
        <v>68976</v>
      </c>
      <c r="HI9" s="38">
        <v>0</v>
      </c>
      <c r="HJ9" s="38">
        <v>13089</v>
      </c>
      <c r="HK9" s="38">
        <v>3028</v>
      </c>
      <c r="HL9" s="38">
        <v>0</v>
      </c>
      <c r="HM9" s="38">
        <v>67000</v>
      </c>
      <c r="HN9" s="38">
        <v>0</v>
      </c>
      <c r="HO9" s="38">
        <v>0</v>
      </c>
      <c r="HP9" s="38">
        <v>0</v>
      </c>
      <c r="HQ9" s="38">
        <v>0</v>
      </c>
      <c r="HR9" s="38">
        <v>0</v>
      </c>
      <c r="HS9" s="38">
        <v>10122377</v>
      </c>
      <c r="HT9" s="38">
        <v>0</v>
      </c>
      <c r="HU9" s="38">
        <v>0</v>
      </c>
      <c r="HV9" s="38">
        <v>0</v>
      </c>
      <c r="HW9" s="38">
        <v>0</v>
      </c>
      <c r="HX9" s="38">
        <v>75</v>
      </c>
      <c r="HY9" s="38">
        <v>25</v>
      </c>
      <c r="HZ9" s="38">
        <v>9</v>
      </c>
      <c r="IA9" s="38">
        <v>9</v>
      </c>
      <c r="IB9" s="38">
        <v>1</v>
      </c>
      <c r="IC9" s="38">
        <v>119</v>
      </c>
      <c r="ID9" s="38">
        <v>0</v>
      </c>
      <c r="IE9" s="38">
        <v>0</v>
      </c>
      <c r="IF9" s="38">
        <v>0</v>
      </c>
      <c r="IG9" s="38">
        <v>28.123000000000001</v>
      </c>
      <c r="IH9" s="38">
        <v>112</v>
      </c>
      <c r="II9" s="38">
        <v>0</v>
      </c>
      <c r="IJ9" s="38">
        <v>126.065</v>
      </c>
      <c r="IK9" s="38">
        <v>0</v>
      </c>
      <c r="IL9" s="38">
        <v>0</v>
      </c>
      <c r="IM9" s="38">
        <v>0</v>
      </c>
      <c r="IN9" s="38">
        <v>0</v>
      </c>
      <c r="IO9" s="38">
        <v>0</v>
      </c>
      <c r="IP9" s="38">
        <v>0</v>
      </c>
      <c r="IQ9" s="38">
        <v>126.065</v>
      </c>
      <c r="IR9" s="38">
        <v>77639</v>
      </c>
      <c r="IS9" s="38">
        <v>0</v>
      </c>
      <c r="IT9" s="38">
        <v>0</v>
      </c>
      <c r="IU9" s="38">
        <v>0</v>
      </c>
      <c r="IV9" s="38">
        <v>0</v>
      </c>
      <c r="IW9" s="38">
        <v>6159</v>
      </c>
      <c r="IX9" s="38">
        <v>0</v>
      </c>
      <c r="IY9" s="38">
        <v>0</v>
      </c>
      <c r="IZ9" s="38">
        <v>0</v>
      </c>
      <c r="JA9" s="38">
        <v>0</v>
      </c>
    </row>
    <row r="10" spans="1:261" x14ac:dyDescent="0.2">
      <c r="A10" s="38">
        <v>70801</v>
      </c>
      <c r="B10" s="38">
        <v>27549</v>
      </c>
      <c r="C10" s="38">
        <v>9</v>
      </c>
      <c r="D10" s="38">
        <v>2020</v>
      </c>
      <c r="E10" s="38">
        <v>6159</v>
      </c>
      <c r="F10" s="38">
        <v>0</v>
      </c>
      <c r="G10" s="38">
        <v>2382.7649999999999</v>
      </c>
      <c r="H10" s="38">
        <v>2227.2350000000001</v>
      </c>
      <c r="I10" s="38">
        <v>2227.2350000000001</v>
      </c>
      <c r="J10" s="38">
        <v>2382.7649999999999</v>
      </c>
      <c r="K10" s="38">
        <v>0</v>
      </c>
      <c r="L10" s="38">
        <v>6159</v>
      </c>
      <c r="M10" s="38">
        <v>0</v>
      </c>
      <c r="N10" s="38">
        <v>0</v>
      </c>
      <c r="P10" s="38">
        <v>2380.2199999999998</v>
      </c>
      <c r="Q10" s="38">
        <v>0</v>
      </c>
      <c r="R10" s="38">
        <v>616970</v>
      </c>
      <c r="S10" s="38">
        <v>259.20699999999999</v>
      </c>
      <c r="U10" s="38">
        <v>399924</v>
      </c>
      <c r="V10" s="38">
        <v>935.53499999999997</v>
      </c>
      <c r="W10" s="38">
        <v>576159</v>
      </c>
      <c r="X10" s="38">
        <v>576159</v>
      </c>
      <c r="Z10" s="38">
        <v>0</v>
      </c>
      <c r="AA10" s="38">
        <v>0</v>
      </c>
      <c r="AB10" s="38">
        <v>0</v>
      </c>
      <c r="AC10" s="38">
        <v>0</v>
      </c>
      <c r="AD10" s="38" t="s">
        <v>303</v>
      </c>
      <c r="AE10" s="38">
        <v>0</v>
      </c>
      <c r="AH10" s="38">
        <v>0</v>
      </c>
      <c r="AI10" s="38">
        <v>0</v>
      </c>
      <c r="AJ10" s="38">
        <v>6159</v>
      </c>
      <c r="AK10" s="38">
        <v>1</v>
      </c>
      <c r="AL10" s="38" t="s">
        <v>50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26400024</v>
      </c>
      <c r="AX10" s="38">
        <v>25937053</v>
      </c>
      <c r="AY10" s="38">
        <v>17757073</v>
      </c>
      <c r="AZ10" s="38">
        <v>616970</v>
      </c>
      <c r="BA10" s="38">
        <v>147.917</v>
      </c>
      <c r="BB10" s="38">
        <v>0</v>
      </c>
      <c r="BC10" s="38">
        <v>0</v>
      </c>
      <c r="BD10" s="38">
        <v>0</v>
      </c>
      <c r="BE10" s="38">
        <v>346</v>
      </c>
      <c r="BF10" s="38">
        <v>23736670</v>
      </c>
      <c r="BG10" s="38">
        <v>0</v>
      </c>
      <c r="BH10" s="38">
        <v>0</v>
      </c>
      <c r="BI10" s="38">
        <v>0</v>
      </c>
      <c r="BJ10" s="38">
        <v>12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427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8">
        <v>0</v>
      </c>
      <c r="BX10" s="38">
        <v>0</v>
      </c>
      <c r="BY10" s="38">
        <v>0</v>
      </c>
      <c r="BZ10" s="38">
        <v>0</v>
      </c>
      <c r="CA10" s="38">
        <v>0</v>
      </c>
      <c r="CB10" s="38">
        <v>0</v>
      </c>
      <c r="CC10" s="38">
        <v>0</v>
      </c>
      <c r="CD10" s="38">
        <v>0</v>
      </c>
      <c r="CE10" s="38">
        <v>0</v>
      </c>
      <c r="CF10" s="38">
        <v>0</v>
      </c>
      <c r="CG10" s="38">
        <v>0</v>
      </c>
      <c r="CH10" s="38">
        <v>468536</v>
      </c>
      <c r="CI10" s="38">
        <v>0</v>
      </c>
      <c r="CJ10" s="38">
        <v>4</v>
      </c>
      <c r="CK10" s="38">
        <v>0</v>
      </c>
      <c r="CL10" s="38">
        <v>0</v>
      </c>
      <c r="CN10" s="38">
        <v>0</v>
      </c>
      <c r="CO10" s="38">
        <v>1</v>
      </c>
      <c r="CP10" s="38">
        <v>0</v>
      </c>
      <c r="CQ10" s="38">
        <v>4.3330000000000002</v>
      </c>
      <c r="CR10" s="38">
        <v>2360.5079999999998</v>
      </c>
      <c r="CS10" s="38">
        <v>0</v>
      </c>
      <c r="CT10" s="38">
        <v>0</v>
      </c>
      <c r="CU10" s="38">
        <v>0</v>
      </c>
      <c r="CV10" s="38">
        <v>0</v>
      </c>
      <c r="CW10" s="38">
        <v>0</v>
      </c>
      <c r="CX10" s="38">
        <v>0</v>
      </c>
      <c r="CY10" s="38">
        <v>0</v>
      </c>
      <c r="CZ10" s="38">
        <v>0</v>
      </c>
      <c r="DA10" s="38">
        <v>1</v>
      </c>
      <c r="DB10" s="38">
        <v>13656280</v>
      </c>
      <c r="DC10" s="38">
        <v>0</v>
      </c>
      <c r="DD10" s="38">
        <v>0</v>
      </c>
      <c r="DE10" s="38">
        <v>4212104</v>
      </c>
      <c r="DF10" s="38">
        <v>4212104</v>
      </c>
      <c r="DG10" s="38">
        <v>683.93799999999999</v>
      </c>
      <c r="DH10" s="38">
        <v>0</v>
      </c>
      <c r="DI10" s="38">
        <v>0</v>
      </c>
      <c r="DK10" s="38">
        <v>0</v>
      </c>
      <c r="DL10" s="38">
        <v>0</v>
      </c>
      <c r="DM10" s="38">
        <v>1239097</v>
      </c>
      <c r="DN10" s="38">
        <v>5219</v>
      </c>
      <c r="DO10" s="38">
        <v>0</v>
      </c>
      <c r="DP10" s="38">
        <v>0</v>
      </c>
      <c r="DQ10" s="38">
        <v>0</v>
      </c>
      <c r="DR10" s="38">
        <v>0</v>
      </c>
      <c r="DS10" s="38">
        <v>0</v>
      </c>
      <c r="DT10" s="38">
        <v>0</v>
      </c>
      <c r="DU10" s="38">
        <v>0</v>
      </c>
      <c r="DV10" s="38">
        <v>0</v>
      </c>
      <c r="DW10" s="38">
        <v>0</v>
      </c>
      <c r="DX10" s="38">
        <v>0</v>
      </c>
      <c r="DY10" s="38">
        <v>0</v>
      </c>
      <c r="DZ10" s="38">
        <v>0</v>
      </c>
      <c r="EA10" s="38">
        <v>0</v>
      </c>
      <c r="EB10" s="38">
        <v>0</v>
      </c>
      <c r="EC10" s="38">
        <v>41.862000000000002</v>
      </c>
      <c r="ED10" s="38">
        <v>296483</v>
      </c>
      <c r="EE10" s="38">
        <v>0</v>
      </c>
      <c r="EF10" s="38">
        <v>0</v>
      </c>
      <c r="EG10" s="38">
        <v>0</v>
      </c>
      <c r="EH10" s="38">
        <v>887443</v>
      </c>
      <c r="EI10" s="38">
        <v>0</v>
      </c>
      <c r="EJ10" s="38">
        <v>0</v>
      </c>
      <c r="EK10" s="38">
        <v>44.106000000000002</v>
      </c>
      <c r="EL10" s="38">
        <v>0</v>
      </c>
      <c r="EM10" s="38">
        <v>0</v>
      </c>
      <c r="EN10" s="38">
        <v>2.3559999999999999</v>
      </c>
      <c r="EO10" s="38">
        <v>0</v>
      </c>
      <c r="EP10" s="38">
        <v>0</v>
      </c>
      <c r="EQ10" s="38">
        <v>46.462000000000003</v>
      </c>
      <c r="ER10" s="38">
        <v>0</v>
      </c>
      <c r="ES10" s="38">
        <v>144.09800000000001</v>
      </c>
      <c r="ET10" s="38">
        <v>0</v>
      </c>
      <c r="EU10" s="38">
        <v>0</v>
      </c>
      <c r="EV10" s="38">
        <v>0</v>
      </c>
      <c r="EW10" s="38">
        <v>0</v>
      </c>
      <c r="EX10" s="38">
        <v>0</v>
      </c>
      <c r="EZ10" s="38">
        <v>23221762</v>
      </c>
      <c r="FA10" s="38">
        <v>0</v>
      </c>
      <c r="FB10" s="38">
        <v>23833167</v>
      </c>
      <c r="FC10" s="38">
        <v>0</v>
      </c>
      <c r="FD10" s="38">
        <v>0</v>
      </c>
      <c r="FE10" s="38">
        <v>2231561</v>
      </c>
      <c r="FF10" s="38">
        <v>483730</v>
      </c>
      <c r="FG10" s="38">
        <v>5.8744999999999999E-2</v>
      </c>
      <c r="FH10" s="38">
        <v>2.5468000000000001E-2</v>
      </c>
      <c r="FI10" s="38">
        <v>0</v>
      </c>
      <c r="FJ10" s="38">
        <v>0</v>
      </c>
      <c r="FK10" s="38">
        <v>3854.2260000000001</v>
      </c>
      <c r="FL10" s="38">
        <v>27016994</v>
      </c>
      <c r="FM10" s="38">
        <v>0</v>
      </c>
      <c r="FN10" s="38">
        <v>0</v>
      </c>
      <c r="FO10" s="38">
        <v>60195</v>
      </c>
      <c r="FP10" s="38">
        <v>0</v>
      </c>
      <c r="FQ10" s="38">
        <v>89532</v>
      </c>
      <c r="FR10" s="38">
        <v>60195</v>
      </c>
      <c r="FS10" s="38">
        <v>29337</v>
      </c>
      <c r="FT10" s="38">
        <v>0</v>
      </c>
      <c r="FU10" s="38">
        <v>0</v>
      </c>
      <c r="FV10" s="38">
        <v>0</v>
      </c>
      <c r="FW10" s="38">
        <v>0</v>
      </c>
      <c r="FX10" s="38">
        <v>0</v>
      </c>
      <c r="FY10" s="38">
        <v>0</v>
      </c>
      <c r="FZ10" s="38">
        <v>0</v>
      </c>
      <c r="GA10" s="38">
        <v>0</v>
      </c>
      <c r="GB10" s="38">
        <v>906805</v>
      </c>
      <c r="GC10" s="38">
        <v>906805</v>
      </c>
      <c r="GD10" s="38">
        <v>109.068</v>
      </c>
      <c r="GF10" s="38">
        <v>0</v>
      </c>
      <c r="GG10" s="38">
        <v>0</v>
      </c>
      <c r="GH10" s="38">
        <v>0</v>
      </c>
      <c r="GI10" s="38">
        <v>0</v>
      </c>
      <c r="GJ10" s="38">
        <v>0</v>
      </c>
      <c r="GK10" s="38">
        <v>5151</v>
      </c>
      <c r="GL10" s="38">
        <v>7938</v>
      </c>
      <c r="GM10" s="38">
        <v>0</v>
      </c>
      <c r="GN10" s="38">
        <v>0</v>
      </c>
      <c r="GO10" s="38">
        <v>0</v>
      </c>
      <c r="GP10" s="38">
        <v>0</v>
      </c>
      <c r="GQ10" s="38">
        <v>0</v>
      </c>
      <c r="GR10" s="38">
        <v>0</v>
      </c>
      <c r="GS10" s="38">
        <v>0</v>
      </c>
      <c r="GT10" s="38">
        <v>0</v>
      </c>
      <c r="HB10" s="38">
        <v>260701385</v>
      </c>
      <c r="HC10" s="38">
        <v>5.0967999999999999E-2</v>
      </c>
      <c r="HD10" s="38">
        <v>468536</v>
      </c>
      <c r="HE10" s="38">
        <v>0</v>
      </c>
      <c r="HF10" s="38">
        <v>2360869</v>
      </c>
      <c r="HG10" s="38">
        <v>2566</v>
      </c>
      <c r="HH10" s="38">
        <v>730411</v>
      </c>
      <c r="HI10" s="38">
        <v>0</v>
      </c>
      <c r="HJ10" s="38">
        <v>23160</v>
      </c>
      <c r="HK10" s="38">
        <v>7858</v>
      </c>
      <c r="HL10" s="38">
        <v>4672</v>
      </c>
      <c r="HM10" s="38">
        <v>24000</v>
      </c>
      <c r="HN10" s="38">
        <v>0</v>
      </c>
      <c r="HO10" s="38">
        <v>0</v>
      </c>
      <c r="HP10" s="38">
        <v>0</v>
      </c>
      <c r="HQ10" s="38">
        <v>0</v>
      </c>
      <c r="HR10" s="38">
        <v>0</v>
      </c>
      <c r="HS10" s="38">
        <v>23216197</v>
      </c>
      <c r="HT10" s="38">
        <v>0</v>
      </c>
      <c r="HU10" s="38">
        <v>0</v>
      </c>
      <c r="HV10" s="38">
        <v>0</v>
      </c>
      <c r="HW10" s="38">
        <v>0</v>
      </c>
      <c r="HX10" s="38">
        <v>301</v>
      </c>
      <c r="HY10" s="38">
        <v>194</v>
      </c>
      <c r="HZ10" s="38">
        <v>228</v>
      </c>
      <c r="IA10" s="38">
        <v>727</v>
      </c>
      <c r="IB10" s="38">
        <v>1172</v>
      </c>
      <c r="IC10" s="38">
        <v>2622</v>
      </c>
      <c r="ID10" s="38">
        <v>0</v>
      </c>
      <c r="IE10" s="38">
        <v>0</v>
      </c>
      <c r="IF10" s="38">
        <v>0</v>
      </c>
      <c r="IG10" s="38">
        <v>4.1660000000000004</v>
      </c>
      <c r="IH10" s="38">
        <v>1186</v>
      </c>
      <c r="II10" s="38">
        <v>0</v>
      </c>
      <c r="IJ10" s="38">
        <v>935.53499999999997</v>
      </c>
      <c r="IK10" s="38">
        <v>0</v>
      </c>
      <c r="IL10" s="38">
        <v>0</v>
      </c>
      <c r="IM10" s="38">
        <v>0</v>
      </c>
      <c r="IN10" s="38">
        <v>0</v>
      </c>
      <c r="IO10" s="38">
        <v>0</v>
      </c>
      <c r="IP10" s="38">
        <v>0</v>
      </c>
      <c r="IQ10" s="38">
        <v>935.53499999999997</v>
      </c>
      <c r="IR10" s="38">
        <v>576159</v>
      </c>
      <c r="IS10" s="38">
        <v>0</v>
      </c>
      <c r="IT10" s="38">
        <v>0</v>
      </c>
      <c r="IU10" s="38">
        <v>0</v>
      </c>
      <c r="IV10" s="38">
        <v>0</v>
      </c>
      <c r="IW10" s="38">
        <v>6159</v>
      </c>
      <c r="IX10" s="38">
        <v>0</v>
      </c>
      <c r="IY10" s="38">
        <v>0</v>
      </c>
      <c r="IZ10" s="38">
        <v>0</v>
      </c>
      <c r="JA10" s="38">
        <v>0</v>
      </c>
    </row>
    <row r="11" spans="1:261" x14ac:dyDescent="0.2">
      <c r="A11" s="38">
        <v>71801</v>
      </c>
      <c r="B11" s="38">
        <v>27549</v>
      </c>
      <c r="C11" s="38">
        <v>9</v>
      </c>
      <c r="D11" s="38">
        <v>2020</v>
      </c>
      <c r="E11" s="38">
        <v>6159</v>
      </c>
      <c r="F11" s="38">
        <v>0</v>
      </c>
      <c r="G11" s="38">
        <v>975.82299999999998</v>
      </c>
      <c r="H11" s="38">
        <v>924.58299999999997</v>
      </c>
      <c r="I11" s="38">
        <v>924.58299999999997</v>
      </c>
      <c r="J11" s="38">
        <v>975.82299999999998</v>
      </c>
      <c r="K11" s="38">
        <v>0</v>
      </c>
      <c r="L11" s="38">
        <v>6159</v>
      </c>
      <c r="M11" s="38">
        <v>0</v>
      </c>
      <c r="N11" s="38">
        <v>0</v>
      </c>
      <c r="P11" s="38">
        <v>825.33799999999997</v>
      </c>
      <c r="Q11" s="38">
        <v>0</v>
      </c>
      <c r="R11" s="38">
        <v>213933</v>
      </c>
      <c r="S11" s="38">
        <v>259.20699999999999</v>
      </c>
      <c r="U11" s="38">
        <v>138674</v>
      </c>
      <c r="V11" s="38">
        <v>258.43200000000002</v>
      </c>
      <c r="W11" s="38">
        <v>159158</v>
      </c>
      <c r="X11" s="38">
        <v>159158</v>
      </c>
      <c r="Z11" s="38">
        <v>0</v>
      </c>
      <c r="AA11" s="38">
        <v>0</v>
      </c>
      <c r="AB11" s="38">
        <v>0</v>
      </c>
      <c r="AC11" s="38">
        <v>0</v>
      </c>
      <c r="AD11" s="38" t="s">
        <v>303</v>
      </c>
      <c r="AE11" s="38">
        <v>0</v>
      </c>
      <c r="AH11" s="38">
        <v>0</v>
      </c>
      <c r="AI11" s="38">
        <v>0</v>
      </c>
      <c r="AJ11" s="38">
        <v>6159</v>
      </c>
      <c r="AK11" s="38">
        <v>1</v>
      </c>
      <c r="AL11" s="38" t="s">
        <v>83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9696203</v>
      </c>
      <c r="AX11" s="38">
        <v>9505866</v>
      </c>
      <c r="AY11" s="38">
        <v>6325370</v>
      </c>
      <c r="AZ11" s="38">
        <v>213933</v>
      </c>
      <c r="BA11" s="38">
        <v>22.082999999999998</v>
      </c>
      <c r="BB11" s="38">
        <v>0</v>
      </c>
      <c r="BC11" s="38">
        <v>0</v>
      </c>
      <c r="BD11" s="38">
        <v>0</v>
      </c>
      <c r="BE11" s="38">
        <v>127</v>
      </c>
      <c r="BF11" s="38">
        <v>8596767</v>
      </c>
      <c r="BG11" s="38">
        <v>0</v>
      </c>
      <c r="BH11" s="38">
        <v>0</v>
      </c>
      <c r="BI11" s="38">
        <v>0</v>
      </c>
      <c r="BJ11" s="38">
        <v>12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628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8">
        <v>0</v>
      </c>
      <c r="BX11" s="38">
        <v>0</v>
      </c>
      <c r="BY11" s="38">
        <v>0</v>
      </c>
      <c r="BZ11" s="38">
        <v>0</v>
      </c>
      <c r="CA11" s="38">
        <v>136.143</v>
      </c>
      <c r="CB11" s="38">
        <v>136143</v>
      </c>
      <c r="CC11" s="38">
        <v>0</v>
      </c>
      <c r="CD11" s="38">
        <v>0</v>
      </c>
      <c r="CE11" s="38">
        <v>0</v>
      </c>
      <c r="CF11" s="38">
        <v>0</v>
      </c>
      <c r="CG11" s="38">
        <v>0</v>
      </c>
      <c r="CH11" s="38">
        <v>191881</v>
      </c>
      <c r="CI11" s="38">
        <v>0</v>
      </c>
      <c r="CJ11" s="38">
        <v>4</v>
      </c>
      <c r="CK11" s="38">
        <v>0</v>
      </c>
      <c r="CL11" s="38">
        <v>0</v>
      </c>
      <c r="CN11" s="38">
        <v>0</v>
      </c>
      <c r="CO11" s="38">
        <v>1</v>
      </c>
      <c r="CP11" s="38">
        <v>0</v>
      </c>
      <c r="CQ11" s="38">
        <v>0.75</v>
      </c>
      <c r="CR11" s="38">
        <v>828.41399999999999</v>
      </c>
      <c r="CS11" s="38">
        <v>0</v>
      </c>
      <c r="CT11" s="38">
        <v>0</v>
      </c>
      <c r="CU11" s="38">
        <v>0</v>
      </c>
      <c r="CV11" s="38">
        <v>0</v>
      </c>
      <c r="CW11" s="38">
        <v>0</v>
      </c>
      <c r="CX11" s="38">
        <v>0</v>
      </c>
      <c r="CY11" s="38">
        <v>0</v>
      </c>
      <c r="CZ11" s="38">
        <v>0</v>
      </c>
      <c r="DA11" s="38">
        <v>1</v>
      </c>
      <c r="DB11" s="38">
        <v>5686250</v>
      </c>
      <c r="DC11" s="38">
        <v>0</v>
      </c>
      <c r="DD11" s="38">
        <v>0</v>
      </c>
      <c r="DE11" s="38">
        <v>891613</v>
      </c>
      <c r="DF11" s="38">
        <v>891613</v>
      </c>
      <c r="DG11" s="38">
        <v>144.77500000000001</v>
      </c>
      <c r="DH11" s="38">
        <v>0</v>
      </c>
      <c r="DI11" s="38">
        <v>0</v>
      </c>
      <c r="DK11" s="38">
        <v>1664</v>
      </c>
      <c r="DL11" s="38">
        <v>0</v>
      </c>
      <c r="DM11" s="38">
        <v>327836</v>
      </c>
      <c r="DN11" s="38">
        <v>1417</v>
      </c>
      <c r="DO11" s="38">
        <v>0</v>
      </c>
      <c r="DP11" s="38">
        <v>0</v>
      </c>
      <c r="DQ11" s="38">
        <v>0</v>
      </c>
      <c r="DR11" s="38">
        <v>0</v>
      </c>
      <c r="DS11" s="38">
        <v>0</v>
      </c>
      <c r="DT11" s="38">
        <v>0</v>
      </c>
      <c r="DU11" s="38">
        <v>0</v>
      </c>
      <c r="DV11" s="38">
        <v>0</v>
      </c>
      <c r="DW11" s="38">
        <v>0</v>
      </c>
      <c r="DX11" s="38">
        <v>0</v>
      </c>
      <c r="DY11" s="38">
        <v>0</v>
      </c>
      <c r="DZ11" s="38">
        <v>0</v>
      </c>
      <c r="EA11" s="38">
        <v>0</v>
      </c>
      <c r="EB11" s="38">
        <v>0</v>
      </c>
      <c r="EC11" s="38">
        <v>37.326999999999998</v>
      </c>
      <c r="ED11" s="38">
        <v>264365</v>
      </c>
      <c r="EE11" s="38">
        <v>0</v>
      </c>
      <c r="EF11" s="38">
        <v>0</v>
      </c>
      <c r="EG11" s="38">
        <v>0</v>
      </c>
      <c r="EH11" s="38">
        <v>56992</v>
      </c>
      <c r="EI11" s="38">
        <v>0</v>
      </c>
      <c r="EJ11" s="38">
        <v>0</v>
      </c>
      <c r="EK11" s="38">
        <v>1.3180000000000001</v>
      </c>
      <c r="EL11" s="38">
        <v>0</v>
      </c>
      <c r="EM11" s="38">
        <v>0</v>
      </c>
      <c r="EN11" s="38">
        <v>1.06</v>
      </c>
      <c r="EO11" s="38">
        <v>0</v>
      </c>
      <c r="EP11" s="38">
        <v>0</v>
      </c>
      <c r="EQ11" s="38">
        <v>2.3780000000000001</v>
      </c>
      <c r="ER11" s="38">
        <v>0</v>
      </c>
      <c r="ES11" s="38">
        <v>9.2539999999999996</v>
      </c>
      <c r="ET11" s="38">
        <v>0</v>
      </c>
      <c r="EU11" s="38">
        <v>0</v>
      </c>
      <c r="EV11" s="38">
        <v>0</v>
      </c>
      <c r="EW11" s="38">
        <v>0</v>
      </c>
      <c r="EX11" s="38">
        <v>0</v>
      </c>
      <c r="EZ11" s="38">
        <v>8522463</v>
      </c>
      <c r="FA11" s="38">
        <v>0</v>
      </c>
      <c r="FB11" s="38">
        <v>8734852</v>
      </c>
      <c r="FC11" s="38">
        <v>0</v>
      </c>
      <c r="FD11" s="38">
        <v>0</v>
      </c>
      <c r="FE11" s="38">
        <v>808210</v>
      </c>
      <c r="FF11" s="38">
        <v>175193</v>
      </c>
      <c r="FG11" s="38">
        <v>5.8744999999999999E-2</v>
      </c>
      <c r="FH11" s="38">
        <v>2.5468000000000001E-2</v>
      </c>
      <c r="FI11" s="38">
        <v>0</v>
      </c>
      <c r="FJ11" s="38">
        <v>0</v>
      </c>
      <c r="FK11" s="38">
        <v>1395.894</v>
      </c>
      <c r="FL11" s="38">
        <v>9910136</v>
      </c>
      <c r="FM11" s="38">
        <v>0</v>
      </c>
      <c r="FN11" s="38">
        <v>0</v>
      </c>
      <c r="FO11" s="38">
        <v>0</v>
      </c>
      <c r="FP11" s="38">
        <v>0</v>
      </c>
      <c r="FQ11" s="38">
        <v>0</v>
      </c>
      <c r="FR11" s="38">
        <v>0</v>
      </c>
      <c r="FS11" s="38">
        <v>0</v>
      </c>
      <c r="FT11" s="38">
        <v>0</v>
      </c>
      <c r="FU11" s="38">
        <v>0</v>
      </c>
      <c r="FV11" s="38">
        <v>0</v>
      </c>
      <c r="FW11" s="38">
        <v>0</v>
      </c>
      <c r="FX11" s="38">
        <v>0</v>
      </c>
      <c r="FY11" s="38">
        <v>0</v>
      </c>
      <c r="FZ11" s="38">
        <v>0</v>
      </c>
      <c r="GA11" s="38">
        <v>0</v>
      </c>
      <c r="GB11" s="38">
        <v>406245</v>
      </c>
      <c r="GC11" s="38">
        <v>406245</v>
      </c>
      <c r="GD11" s="38">
        <v>48.862000000000002</v>
      </c>
      <c r="GF11" s="38">
        <v>0</v>
      </c>
      <c r="GG11" s="38">
        <v>0</v>
      </c>
      <c r="GH11" s="38">
        <v>0</v>
      </c>
      <c r="GI11" s="38">
        <v>0</v>
      </c>
      <c r="GJ11" s="38">
        <v>0</v>
      </c>
      <c r="GK11" s="38">
        <v>5032</v>
      </c>
      <c r="GL11" s="38">
        <v>19953</v>
      </c>
      <c r="GM11" s="38">
        <v>0</v>
      </c>
      <c r="GN11" s="38">
        <v>0</v>
      </c>
      <c r="GO11" s="38">
        <v>0</v>
      </c>
      <c r="GP11" s="38">
        <v>0</v>
      </c>
      <c r="GQ11" s="38">
        <v>0</v>
      </c>
      <c r="GR11" s="38">
        <v>0</v>
      </c>
      <c r="GS11" s="38">
        <v>0</v>
      </c>
      <c r="GT11" s="38">
        <v>0</v>
      </c>
      <c r="HB11" s="38">
        <v>260701385</v>
      </c>
      <c r="HC11" s="38">
        <v>5.0967999999999999E-2</v>
      </c>
      <c r="HD11" s="38">
        <v>191881</v>
      </c>
      <c r="HE11" s="38">
        <v>0</v>
      </c>
      <c r="HF11" s="38">
        <v>980058</v>
      </c>
      <c r="HG11" s="38">
        <v>7698</v>
      </c>
      <c r="HH11" s="38">
        <v>109007</v>
      </c>
      <c r="HI11" s="38">
        <v>0</v>
      </c>
      <c r="HJ11" s="38">
        <v>9485</v>
      </c>
      <c r="HK11" s="38">
        <v>1733</v>
      </c>
      <c r="HL11" s="38">
        <v>1753</v>
      </c>
      <c r="HM11" s="38">
        <v>18000</v>
      </c>
      <c r="HN11" s="38">
        <v>0</v>
      </c>
      <c r="HO11" s="38">
        <v>0</v>
      </c>
      <c r="HP11" s="38">
        <v>0</v>
      </c>
      <c r="HQ11" s="38">
        <v>0</v>
      </c>
      <c r="HR11" s="38">
        <v>0</v>
      </c>
      <c r="HS11" s="38">
        <v>8520919</v>
      </c>
      <c r="HT11" s="38">
        <v>0</v>
      </c>
      <c r="HU11" s="38">
        <v>0</v>
      </c>
      <c r="HV11" s="38">
        <v>0</v>
      </c>
      <c r="HW11" s="38">
        <v>0</v>
      </c>
      <c r="HX11" s="38">
        <v>210</v>
      </c>
      <c r="HY11" s="38">
        <v>122</v>
      </c>
      <c r="HZ11" s="38">
        <v>122</v>
      </c>
      <c r="IA11" s="38">
        <v>58</v>
      </c>
      <c r="IB11" s="38">
        <v>83</v>
      </c>
      <c r="IC11" s="38">
        <v>595</v>
      </c>
      <c r="ID11" s="38">
        <v>0</v>
      </c>
      <c r="IE11" s="38">
        <v>0</v>
      </c>
      <c r="IF11" s="38">
        <v>0</v>
      </c>
      <c r="IG11" s="38">
        <v>12.499000000000001</v>
      </c>
      <c r="IH11" s="38">
        <v>177</v>
      </c>
      <c r="II11" s="38">
        <v>0</v>
      </c>
      <c r="IJ11" s="38">
        <v>258.43200000000002</v>
      </c>
      <c r="IK11" s="38">
        <v>0</v>
      </c>
      <c r="IL11" s="38">
        <v>0</v>
      </c>
      <c r="IM11" s="38">
        <v>0</v>
      </c>
      <c r="IN11" s="38">
        <v>0</v>
      </c>
      <c r="IO11" s="38">
        <v>0</v>
      </c>
      <c r="IP11" s="38">
        <v>0</v>
      </c>
      <c r="IQ11" s="38">
        <v>258.43200000000002</v>
      </c>
      <c r="IR11" s="38">
        <v>159158</v>
      </c>
      <c r="IS11" s="38">
        <v>0</v>
      </c>
      <c r="IT11" s="38">
        <v>0</v>
      </c>
      <c r="IU11" s="38">
        <v>0</v>
      </c>
      <c r="IV11" s="38">
        <v>0</v>
      </c>
      <c r="IW11" s="38">
        <v>6159</v>
      </c>
      <c r="IX11" s="38">
        <v>0</v>
      </c>
      <c r="IY11" s="38">
        <v>0</v>
      </c>
      <c r="IZ11" s="38">
        <v>0</v>
      </c>
      <c r="JA11" s="38">
        <v>0</v>
      </c>
    </row>
    <row r="12" spans="1:261" x14ac:dyDescent="0.2">
      <c r="A12" s="38">
        <v>72801</v>
      </c>
      <c r="B12" s="38">
        <v>27549</v>
      </c>
      <c r="C12" s="38">
        <v>9</v>
      </c>
      <c r="D12" s="38">
        <v>2020</v>
      </c>
      <c r="E12" s="38">
        <v>6159</v>
      </c>
      <c r="F12" s="38">
        <v>0</v>
      </c>
      <c r="G12" s="38">
        <v>4346.3549999999996</v>
      </c>
      <c r="H12" s="38">
        <v>3922.779</v>
      </c>
      <c r="I12" s="38">
        <v>3922.779</v>
      </c>
      <c r="J12" s="38">
        <v>4346.3549999999996</v>
      </c>
      <c r="K12" s="38">
        <v>0</v>
      </c>
      <c r="L12" s="38">
        <v>6159</v>
      </c>
      <c r="M12" s="38">
        <v>0</v>
      </c>
      <c r="N12" s="38">
        <v>0</v>
      </c>
      <c r="P12" s="38">
        <v>4438.5730000000003</v>
      </c>
      <c r="Q12" s="38">
        <v>0</v>
      </c>
      <c r="R12" s="38">
        <v>1150509</v>
      </c>
      <c r="S12" s="38">
        <v>259.20699999999999</v>
      </c>
      <c r="U12" s="38">
        <v>745765</v>
      </c>
      <c r="V12" s="38">
        <v>625.76700000000005</v>
      </c>
      <c r="W12" s="38">
        <v>385385</v>
      </c>
      <c r="X12" s="38">
        <v>385385</v>
      </c>
      <c r="Z12" s="38">
        <v>0</v>
      </c>
      <c r="AA12" s="38">
        <v>0</v>
      </c>
      <c r="AB12" s="38">
        <v>0</v>
      </c>
      <c r="AC12" s="38">
        <v>0</v>
      </c>
      <c r="AD12" s="38" t="s">
        <v>303</v>
      </c>
      <c r="AE12" s="38">
        <v>0</v>
      </c>
      <c r="AH12" s="38">
        <v>0</v>
      </c>
      <c r="AI12" s="38">
        <v>0</v>
      </c>
      <c r="AJ12" s="38">
        <v>6159</v>
      </c>
      <c r="AK12" s="38">
        <v>1</v>
      </c>
      <c r="AL12" s="38" t="s">
        <v>97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-545936</v>
      </c>
      <c r="AW12" s="38">
        <v>47076688</v>
      </c>
      <c r="AX12" s="38">
        <v>45858066</v>
      </c>
      <c r="AY12" s="38">
        <v>31031478</v>
      </c>
      <c r="AZ12" s="38">
        <v>1150509</v>
      </c>
      <c r="BA12" s="38">
        <v>76</v>
      </c>
      <c r="BB12" s="38">
        <v>0</v>
      </c>
      <c r="BC12" s="38">
        <v>0</v>
      </c>
      <c r="BD12" s="38">
        <v>0</v>
      </c>
      <c r="BE12" s="38">
        <v>614</v>
      </c>
      <c r="BF12" s="38">
        <v>41068244</v>
      </c>
      <c r="BG12" s="38">
        <v>0</v>
      </c>
      <c r="BH12" s="38">
        <v>0</v>
      </c>
      <c r="BI12" s="38">
        <v>0</v>
      </c>
      <c r="BJ12" s="38">
        <v>12</v>
      </c>
      <c r="BK12" s="38">
        <v>0</v>
      </c>
      <c r="BL12" s="38">
        <v>0</v>
      </c>
      <c r="BM12" s="38">
        <v>0</v>
      </c>
      <c r="BN12" s="38">
        <v>0</v>
      </c>
      <c r="BO12" s="38">
        <v>0</v>
      </c>
      <c r="BP12" s="38">
        <v>0</v>
      </c>
      <c r="BQ12" s="38">
        <v>166</v>
      </c>
      <c r="BR12" s="38">
        <v>0</v>
      </c>
      <c r="BS12" s="38">
        <v>0</v>
      </c>
      <c r="BT12" s="38">
        <v>0</v>
      </c>
      <c r="BU12" s="38">
        <v>0</v>
      </c>
      <c r="BV12" s="38">
        <v>0</v>
      </c>
      <c r="BW12" s="38">
        <v>0</v>
      </c>
      <c r="BX12" s="38">
        <v>0</v>
      </c>
      <c r="BY12" s="38">
        <v>0</v>
      </c>
      <c r="BZ12" s="38">
        <v>0</v>
      </c>
      <c r="CA12" s="38">
        <v>0</v>
      </c>
      <c r="CB12" s="38">
        <v>0</v>
      </c>
      <c r="CC12" s="38">
        <v>0</v>
      </c>
      <c r="CD12" s="38">
        <v>0</v>
      </c>
      <c r="CE12" s="38">
        <v>0</v>
      </c>
      <c r="CF12" s="38">
        <v>0</v>
      </c>
      <c r="CG12" s="38">
        <v>0</v>
      </c>
      <c r="CH12" s="38">
        <v>1242984</v>
      </c>
      <c r="CI12" s="38">
        <v>0</v>
      </c>
      <c r="CJ12" s="38">
        <v>4</v>
      </c>
      <c r="CK12" s="38">
        <v>0</v>
      </c>
      <c r="CL12" s="38">
        <v>0</v>
      </c>
      <c r="CN12" s="38">
        <v>0</v>
      </c>
      <c r="CO12" s="38">
        <v>1</v>
      </c>
      <c r="CP12" s="38">
        <v>0</v>
      </c>
      <c r="CQ12" s="38">
        <v>7</v>
      </c>
      <c r="CR12" s="38">
        <v>4327.5990000000002</v>
      </c>
      <c r="CS12" s="38">
        <v>0</v>
      </c>
      <c r="CT12" s="38">
        <v>0</v>
      </c>
      <c r="CU12" s="38">
        <v>0</v>
      </c>
      <c r="CV12" s="38">
        <v>0</v>
      </c>
      <c r="CW12" s="38">
        <v>0</v>
      </c>
      <c r="CX12" s="38">
        <v>0</v>
      </c>
      <c r="CY12" s="38">
        <v>0</v>
      </c>
      <c r="CZ12" s="38">
        <v>0</v>
      </c>
      <c r="DA12" s="38">
        <v>1</v>
      </c>
      <c r="DB12" s="38">
        <v>23920306</v>
      </c>
      <c r="DC12" s="38">
        <v>0</v>
      </c>
      <c r="DD12" s="38">
        <v>0</v>
      </c>
      <c r="DE12" s="38">
        <v>4638896</v>
      </c>
      <c r="DF12" s="38">
        <v>4638896</v>
      </c>
      <c r="DG12" s="38">
        <v>753.23800000000006</v>
      </c>
      <c r="DH12" s="38">
        <v>0</v>
      </c>
      <c r="DI12" s="38">
        <v>0</v>
      </c>
      <c r="DK12" s="38">
        <v>0</v>
      </c>
      <c r="DL12" s="38">
        <v>0</v>
      </c>
      <c r="DM12" s="38">
        <v>5601639</v>
      </c>
      <c r="DN12" s="38">
        <v>23747</v>
      </c>
      <c r="DO12" s="38">
        <v>0</v>
      </c>
      <c r="DP12" s="38">
        <v>0</v>
      </c>
      <c r="DQ12" s="38">
        <v>0</v>
      </c>
      <c r="DR12" s="38">
        <v>0</v>
      </c>
      <c r="DS12" s="38">
        <v>0</v>
      </c>
      <c r="DT12" s="38">
        <v>0</v>
      </c>
      <c r="DU12" s="38">
        <v>0</v>
      </c>
      <c r="DV12" s="38">
        <v>0</v>
      </c>
      <c r="DW12" s="38">
        <v>0</v>
      </c>
      <c r="DX12" s="38">
        <v>0</v>
      </c>
      <c r="DY12" s="38">
        <v>0</v>
      </c>
      <c r="DZ12" s="38">
        <v>0</v>
      </c>
      <c r="EA12" s="38">
        <v>0</v>
      </c>
      <c r="EB12" s="38">
        <v>2.6640000000000001</v>
      </c>
      <c r="EC12" s="38">
        <v>301.14999999999998</v>
      </c>
      <c r="ED12" s="38">
        <v>2132865</v>
      </c>
      <c r="EE12" s="38">
        <v>0</v>
      </c>
      <c r="EF12" s="38">
        <v>0</v>
      </c>
      <c r="EG12" s="38">
        <v>0</v>
      </c>
      <c r="EH12" s="38">
        <v>3211863</v>
      </c>
      <c r="EI12" s="38">
        <v>42100</v>
      </c>
      <c r="EJ12" s="38">
        <v>1.7090000000000001</v>
      </c>
      <c r="EK12" s="38">
        <v>148.13</v>
      </c>
      <c r="EL12" s="38">
        <v>8.2959999999999994</v>
      </c>
      <c r="EM12" s="38">
        <v>22.919</v>
      </c>
      <c r="EN12" s="38">
        <v>7.6999999999999999E-2</v>
      </c>
      <c r="EO12" s="38">
        <v>0</v>
      </c>
      <c r="EP12" s="38">
        <v>0</v>
      </c>
      <c r="EQ12" s="38">
        <v>175.499</v>
      </c>
      <c r="ER12" s="38">
        <v>0</v>
      </c>
      <c r="ES12" s="38">
        <v>521.524</v>
      </c>
      <c r="ET12" s="38">
        <v>0</v>
      </c>
      <c r="EU12" s="38">
        <v>0</v>
      </c>
      <c r="EV12" s="38">
        <v>0</v>
      </c>
      <c r="EW12" s="38">
        <v>0</v>
      </c>
      <c r="EX12" s="38">
        <v>0</v>
      </c>
      <c r="EZ12" s="38">
        <v>41160178</v>
      </c>
      <c r="FA12" s="38">
        <v>0</v>
      </c>
      <c r="FB12" s="38">
        <v>42286326</v>
      </c>
      <c r="FC12" s="38">
        <v>0</v>
      </c>
      <c r="FD12" s="38">
        <v>0</v>
      </c>
      <c r="FE12" s="38">
        <v>3860958</v>
      </c>
      <c r="FF12" s="38">
        <v>836930</v>
      </c>
      <c r="FG12" s="38">
        <v>5.8744999999999999E-2</v>
      </c>
      <c r="FH12" s="38">
        <v>2.5468000000000001E-2</v>
      </c>
      <c r="FI12" s="38">
        <v>0</v>
      </c>
      <c r="FJ12" s="38">
        <v>0</v>
      </c>
      <c r="FK12" s="38">
        <v>6668.4279999999999</v>
      </c>
      <c r="FL12" s="38">
        <v>48227197</v>
      </c>
      <c r="FM12" s="38">
        <v>0</v>
      </c>
      <c r="FN12" s="38">
        <v>0</v>
      </c>
      <c r="FO12" s="38">
        <v>44196</v>
      </c>
      <c r="FP12" s="38">
        <v>0</v>
      </c>
      <c r="FQ12" s="38">
        <v>44196</v>
      </c>
      <c r="FR12" s="38">
        <v>44196</v>
      </c>
      <c r="FS12" s="38">
        <v>0</v>
      </c>
      <c r="FT12" s="38">
        <v>0</v>
      </c>
      <c r="FU12" s="38">
        <v>1</v>
      </c>
      <c r="FV12" s="38">
        <v>0</v>
      </c>
      <c r="FW12" s="38">
        <v>0</v>
      </c>
      <c r="FX12" s="38">
        <v>0</v>
      </c>
      <c r="FY12" s="38">
        <v>0</v>
      </c>
      <c r="FZ12" s="38">
        <v>0</v>
      </c>
      <c r="GA12" s="38">
        <v>0</v>
      </c>
      <c r="GB12" s="38">
        <v>2062543</v>
      </c>
      <c r="GC12" s="38">
        <v>2062543</v>
      </c>
      <c r="GD12" s="38">
        <v>248.077</v>
      </c>
      <c r="GF12" s="38">
        <v>0</v>
      </c>
      <c r="GG12" s="38">
        <v>0</v>
      </c>
      <c r="GH12" s="38">
        <v>0</v>
      </c>
      <c r="GI12" s="38">
        <v>0</v>
      </c>
      <c r="GJ12" s="38">
        <v>0</v>
      </c>
      <c r="GK12" s="38">
        <v>5147</v>
      </c>
      <c r="GL12" s="38">
        <v>8036</v>
      </c>
      <c r="GM12" s="38">
        <v>0</v>
      </c>
      <c r="GN12" s="38">
        <v>0</v>
      </c>
      <c r="GO12" s="38">
        <v>0</v>
      </c>
      <c r="GP12" s="38">
        <v>0</v>
      </c>
      <c r="GQ12" s="38">
        <v>0</v>
      </c>
      <c r="GR12" s="38">
        <v>0</v>
      </c>
      <c r="GS12" s="38">
        <v>0</v>
      </c>
      <c r="GT12" s="38">
        <v>0</v>
      </c>
      <c r="HB12" s="38">
        <v>260701385</v>
      </c>
      <c r="HC12" s="38">
        <v>5.0967999999999999E-2</v>
      </c>
      <c r="HD12" s="38">
        <v>854647</v>
      </c>
      <c r="HE12" s="38">
        <v>0</v>
      </c>
      <c r="HF12" s="38">
        <v>4158146</v>
      </c>
      <c r="HG12" s="38">
        <v>110335</v>
      </c>
      <c r="HH12" s="38">
        <v>0</v>
      </c>
      <c r="HI12" s="38">
        <v>0</v>
      </c>
      <c r="HJ12" s="38">
        <v>42247</v>
      </c>
      <c r="HK12" s="38">
        <v>72503</v>
      </c>
      <c r="HL12" s="38">
        <v>10484</v>
      </c>
      <c r="HM12" s="38">
        <v>125000</v>
      </c>
      <c r="HN12" s="38">
        <v>0</v>
      </c>
      <c r="HO12" s="38">
        <v>0</v>
      </c>
      <c r="HP12" s="38">
        <v>1115260</v>
      </c>
      <c r="HQ12" s="38">
        <v>0</v>
      </c>
      <c r="HR12" s="38">
        <v>0</v>
      </c>
      <c r="HS12" s="38">
        <v>41135817</v>
      </c>
      <c r="HT12" s="38">
        <v>0</v>
      </c>
      <c r="HU12" s="38">
        <v>388337</v>
      </c>
      <c r="HV12" s="38">
        <v>0</v>
      </c>
      <c r="HW12" s="38">
        <v>0</v>
      </c>
      <c r="HX12" s="38">
        <v>530</v>
      </c>
      <c r="HY12" s="38">
        <v>561</v>
      </c>
      <c r="HZ12" s="38">
        <v>636</v>
      </c>
      <c r="IA12" s="38">
        <v>644</v>
      </c>
      <c r="IB12" s="38">
        <v>628</v>
      </c>
      <c r="IC12" s="38">
        <v>2999</v>
      </c>
      <c r="ID12" s="38">
        <v>0</v>
      </c>
      <c r="IE12" s="38">
        <v>0</v>
      </c>
      <c r="IF12" s="38">
        <v>0</v>
      </c>
      <c r="IG12" s="38">
        <v>179.155</v>
      </c>
      <c r="IH12" s="38">
        <v>0</v>
      </c>
      <c r="II12" s="38">
        <v>4055.49</v>
      </c>
      <c r="IJ12" s="38">
        <v>625.76700000000005</v>
      </c>
      <c r="IK12" s="38">
        <v>0</v>
      </c>
      <c r="IL12" s="38">
        <v>0</v>
      </c>
      <c r="IM12" s="38">
        <v>0</v>
      </c>
      <c r="IN12" s="38">
        <v>0</v>
      </c>
      <c r="IO12" s="38">
        <v>0</v>
      </c>
      <c r="IP12" s="38">
        <v>0</v>
      </c>
      <c r="IQ12" s="38">
        <v>625.76700000000005</v>
      </c>
      <c r="IR12" s="38">
        <v>385385</v>
      </c>
      <c r="IS12" s="38">
        <v>0</v>
      </c>
      <c r="IT12" s="38">
        <v>0</v>
      </c>
      <c r="IU12" s="38">
        <v>0</v>
      </c>
      <c r="IV12" s="38">
        <v>0</v>
      </c>
      <c r="IW12" s="38">
        <v>6159</v>
      </c>
      <c r="IX12" s="38">
        <v>0</v>
      </c>
      <c r="IY12" s="38">
        <v>0</v>
      </c>
      <c r="IZ12" s="38">
        <v>1115260</v>
      </c>
      <c r="JA12" s="38">
        <v>0</v>
      </c>
    </row>
    <row r="13" spans="1:261" x14ac:dyDescent="0.2">
      <c r="A13" s="38">
        <v>92801</v>
      </c>
      <c r="B13" s="38">
        <v>27549</v>
      </c>
      <c r="C13" s="38">
        <v>9</v>
      </c>
      <c r="D13" s="38">
        <v>2020</v>
      </c>
      <c r="E13" s="38">
        <v>6159</v>
      </c>
      <c r="F13" s="38">
        <v>0</v>
      </c>
      <c r="G13" s="38">
        <v>132.78200000000001</v>
      </c>
      <c r="H13" s="38">
        <v>92.301000000000002</v>
      </c>
      <c r="I13" s="38">
        <v>92.301000000000002</v>
      </c>
      <c r="J13" s="38">
        <v>132.78200000000001</v>
      </c>
      <c r="K13" s="38">
        <v>0</v>
      </c>
      <c r="L13" s="38">
        <v>6159</v>
      </c>
      <c r="M13" s="38">
        <v>0</v>
      </c>
      <c r="N13" s="38">
        <v>0</v>
      </c>
      <c r="P13" s="38">
        <v>130.66</v>
      </c>
      <c r="Q13" s="38">
        <v>0</v>
      </c>
      <c r="R13" s="38">
        <v>33868</v>
      </c>
      <c r="S13" s="38">
        <v>259.20699999999999</v>
      </c>
      <c r="U13" s="38">
        <v>21952</v>
      </c>
      <c r="V13" s="38">
        <v>0</v>
      </c>
      <c r="W13" s="38">
        <v>0</v>
      </c>
      <c r="X13" s="38">
        <v>0</v>
      </c>
      <c r="Z13" s="38">
        <v>0</v>
      </c>
      <c r="AA13" s="38">
        <v>0</v>
      </c>
      <c r="AB13" s="38">
        <v>0</v>
      </c>
      <c r="AC13" s="38">
        <v>0</v>
      </c>
      <c r="AD13" s="38" t="s">
        <v>303</v>
      </c>
      <c r="AE13" s="38">
        <v>0</v>
      </c>
      <c r="AH13" s="38">
        <v>0</v>
      </c>
      <c r="AI13" s="38">
        <v>0</v>
      </c>
      <c r="AJ13" s="38">
        <v>6159</v>
      </c>
      <c r="AK13" s="38">
        <v>1</v>
      </c>
      <c r="AL13" s="38" t="s">
        <v>29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1390293</v>
      </c>
      <c r="AX13" s="38">
        <v>1269512</v>
      </c>
      <c r="AY13" s="38">
        <v>919633</v>
      </c>
      <c r="AZ13" s="38">
        <v>33868</v>
      </c>
      <c r="BA13" s="38">
        <v>2</v>
      </c>
      <c r="BB13" s="38">
        <v>0</v>
      </c>
      <c r="BC13" s="38">
        <v>0</v>
      </c>
      <c r="BD13" s="38">
        <v>0</v>
      </c>
      <c r="BE13" s="38">
        <v>17</v>
      </c>
      <c r="BF13" s="38">
        <v>1166934</v>
      </c>
      <c r="BG13" s="38">
        <v>0</v>
      </c>
      <c r="BH13" s="38">
        <v>0</v>
      </c>
      <c r="BI13" s="38">
        <v>0</v>
      </c>
      <c r="BJ13" s="38">
        <v>12</v>
      </c>
      <c r="BK13" s="38">
        <v>0</v>
      </c>
      <c r="BL13" s="38">
        <v>0</v>
      </c>
      <c r="BM13" s="38">
        <v>0</v>
      </c>
      <c r="BN13" s="38">
        <v>0</v>
      </c>
      <c r="BO13" s="38">
        <v>0</v>
      </c>
      <c r="BP13" s="38">
        <v>0</v>
      </c>
      <c r="BQ13" s="38">
        <v>756</v>
      </c>
      <c r="BR13" s="38">
        <v>0</v>
      </c>
      <c r="BS13" s="38">
        <v>0</v>
      </c>
      <c r="BT13" s="38">
        <v>0</v>
      </c>
      <c r="BU13" s="38">
        <v>0</v>
      </c>
      <c r="BV13" s="38">
        <v>0</v>
      </c>
      <c r="BW13" s="38">
        <v>0</v>
      </c>
      <c r="BX13" s="38">
        <v>0</v>
      </c>
      <c r="BY13" s="38">
        <v>0</v>
      </c>
      <c r="BZ13" s="38">
        <v>0</v>
      </c>
      <c r="CA13" s="38">
        <v>0</v>
      </c>
      <c r="CB13" s="38">
        <v>0</v>
      </c>
      <c r="CC13" s="38">
        <v>0</v>
      </c>
      <c r="CD13" s="38">
        <v>0</v>
      </c>
      <c r="CE13" s="38">
        <v>0</v>
      </c>
      <c r="CF13" s="38">
        <v>0</v>
      </c>
      <c r="CG13" s="38">
        <v>0</v>
      </c>
      <c r="CH13" s="38">
        <v>121146</v>
      </c>
      <c r="CI13" s="38">
        <v>0</v>
      </c>
      <c r="CJ13" s="38">
        <v>4</v>
      </c>
      <c r="CK13" s="38">
        <v>0</v>
      </c>
      <c r="CL13" s="38">
        <v>0</v>
      </c>
      <c r="CN13" s="38">
        <v>0</v>
      </c>
      <c r="CO13" s="38">
        <v>1</v>
      </c>
      <c r="CP13" s="38">
        <v>0</v>
      </c>
      <c r="CQ13" s="38">
        <v>0</v>
      </c>
      <c r="CR13" s="38">
        <v>130.91200000000001</v>
      </c>
      <c r="CS13" s="38">
        <v>0</v>
      </c>
      <c r="CT13" s="38">
        <v>0</v>
      </c>
      <c r="CU13" s="38">
        <v>0</v>
      </c>
      <c r="CV13" s="38">
        <v>0</v>
      </c>
      <c r="CW13" s="38">
        <v>0</v>
      </c>
      <c r="CX13" s="38">
        <v>0</v>
      </c>
      <c r="CY13" s="38">
        <v>0</v>
      </c>
      <c r="CZ13" s="38">
        <v>0</v>
      </c>
      <c r="DA13" s="38">
        <v>1</v>
      </c>
      <c r="DB13" s="38">
        <v>567115</v>
      </c>
      <c r="DC13" s="38">
        <v>0</v>
      </c>
      <c r="DD13" s="38">
        <v>0</v>
      </c>
      <c r="DE13" s="38">
        <v>71286</v>
      </c>
      <c r="DF13" s="38">
        <v>71286</v>
      </c>
      <c r="DG13" s="38">
        <v>11.574999999999999</v>
      </c>
      <c r="DH13" s="38">
        <v>0</v>
      </c>
      <c r="DI13" s="38">
        <v>0</v>
      </c>
      <c r="DK13" s="38">
        <v>3714</v>
      </c>
      <c r="DL13" s="38">
        <v>0</v>
      </c>
      <c r="DM13" s="38">
        <v>80009</v>
      </c>
      <c r="DN13" s="38">
        <v>348</v>
      </c>
      <c r="DO13" s="38">
        <v>0</v>
      </c>
      <c r="DP13" s="38">
        <v>0</v>
      </c>
      <c r="DQ13" s="38">
        <v>0</v>
      </c>
      <c r="DR13" s="38">
        <v>0</v>
      </c>
      <c r="DS13" s="38">
        <v>0</v>
      </c>
      <c r="DT13" s="38">
        <v>0</v>
      </c>
      <c r="DU13" s="38">
        <v>0</v>
      </c>
      <c r="DV13" s="38">
        <v>0</v>
      </c>
      <c r="DW13" s="38">
        <v>0</v>
      </c>
      <c r="DX13" s="38">
        <v>0</v>
      </c>
      <c r="DY13" s="38">
        <v>0</v>
      </c>
      <c r="DZ13" s="38">
        <v>0</v>
      </c>
      <c r="EA13" s="38">
        <v>0</v>
      </c>
      <c r="EB13" s="38">
        <v>0</v>
      </c>
      <c r="EC13" s="38">
        <v>11.045</v>
      </c>
      <c r="ED13" s="38">
        <v>78225</v>
      </c>
      <c r="EE13" s="38">
        <v>0</v>
      </c>
      <c r="EF13" s="38">
        <v>0</v>
      </c>
      <c r="EG13" s="38">
        <v>0</v>
      </c>
      <c r="EH13" s="38">
        <v>801</v>
      </c>
      <c r="EI13" s="38">
        <v>0</v>
      </c>
      <c r="EJ13" s="38">
        <v>0</v>
      </c>
      <c r="EK13" s="38">
        <v>0</v>
      </c>
      <c r="EL13" s="38">
        <v>0</v>
      </c>
      <c r="EM13" s="38">
        <v>0</v>
      </c>
      <c r="EN13" s="38">
        <v>2.5999999999999999E-2</v>
      </c>
      <c r="EO13" s="38">
        <v>0</v>
      </c>
      <c r="EP13" s="38">
        <v>0</v>
      </c>
      <c r="EQ13" s="38">
        <v>2.5999999999999999E-2</v>
      </c>
      <c r="ER13" s="38">
        <v>0</v>
      </c>
      <c r="ES13" s="38">
        <v>0.13</v>
      </c>
      <c r="ET13" s="38">
        <v>0</v>
      </c>
      <c r="EU13" s="38">
        <v>0</v>
      </c>
      <c r="EV13" s="38">
        <v>0</v>
      </c>
      <c r="EW13" s="38">
        <v>0</v>
      </c>
      <c r="EX13" s="38">
        <v>0</v>
      </c>
      <c r="EZ13" s="38">
        <v>1136024</v>
      </c>
      <c r="FA13" s="38">
        <v>0</v>
      </c>
      <c r="FB13" s="38">
        <v>1169527</v>
      </c>
      <c r="FC13" s="38">
        <v>0</v>
      </c>
      <c r="FD13" s="38">
        <v>0</v>
      </c>
      <c r="FE13" s="38">
        <v>109707</v>
      </c>
      <c r="FF13" s="38">
        <v>23781</v>
      </c>
      <c r="FG13" s="38">
        <v>5.8744999999999999E-2</v>
      </c>
      <c r="FH13" s="38">
        <v>2.5468000000000001E-2</v>
      </c>
      <c r="FI13" s="38">
        <v>0</v>
      </c>
      <c r="FJ13" s="38">
        <v>0</v>
      </c>
      <c r="FK13" s="38">
        <v>189.48</v>
      </c>
      <c r="FL13" s="38">
        <v>1424161</v>
      </c>
      <c r="FM13" s="38">
        <v>0</v>
      </c>
      <c r="FN13" s="38">
        <v>0</v>
      </c>
      <c r="FO13" s="38">
        <v>0</v>
      </c>
      <c r="FP13" s="38">
        <v>0</v>
      </c>
      <c r="FQ13" s="38">
        <v>0</v>
      </c>
      <c r="FR13" s="38">
        <v>0</v>
      </c>
      <c r="FS13" s="38">
        <v>0</v>
      </c>
      <c r="FT13" s="38">
        <v>0</v>
      </c>
      <c r="FU13" s="38">
        <v>0</v>
      </c>
      <c r="FV13" s="38">
        <v>0</v>
      </c>
      <c r="FW13" s="38">
        <v>0</v>
      </c>
      <c r="FX13" s="38">
        <v>0</v>
      </c>
      <c r="FY13" s="38">
        <v>0</v>
      </c>
      <c r="FZ13" s="38">
        <v>0</v>
      </c>
      <c r="GA13" s="38">
        <v>0</v>
      </c>
      <c r="GB13" s="38">
        <v>336348</v>
      </c>
      <c r="GC13" s="38">
        <v>336348</v>
      </c>
      <c r="GD13" s="38">
        <v>40.454999999999998</v>
      </c>
      <c r="GF13" s="38">
        <v>0</v>
      </c>
      <c r="GG13" s="38">
        <v>0</v>
      </c>
      <c r="GH13" s="38">
        <v>0</v>
      </c>
      <c r="GI13" s="38">
        <v>0</v>
      </c>
      <c r="GJ13" s="38">
        <v>0</v>
      </c>
      <c r="GK13" s="38">
        <v>5224</v>
      </c>
      <c r="GL13" s="38">
        <v>4981</v>
      </c>
      <c r="GM13" s="38">
        <v>0</v>
      </c>
      <c r="GN13" s="38">
        <v>0</v>
      </c>
      <c r="GO13" s="38">
        <v>0</v>
      </c>
      <c r="GP13" s="38">
        <v>0</v>
      </c>
      <c r="GQ13" s="38">
        <v>0</v>
      </c>
      <c r="GR13" s="38">
        <v>0</v>
      </c>
      <c r="GS13" s="38">
        <v>0</v>
      </c>
      <c r="GT13" s="38">
        <v>0</v>
      </c>
      <c r="HB13" s="38">
        <v>260701385</v>
      </c>
      <c r="HC13" s="38">
        <v>5.0967999999999999E-2</v>
      </c>
      <c r="HD13" s="38">
        <v>26110</v>
      </c>
      <c r="HE13" s="38">
        <v>0</v>
      </c>
      <c r="HF13" s="38">
        <v>97839</v>
      </c>
      <c r="HG13" s="38">
        <v>7698</v>
      </c>
      <c r="HH13" s="38">
        <v>0</v>
      </c>
      <c r="HI13" s="38">
        <v>0</v>
      </c>
      <c r="HJ13" s="38">
        <v>1291</v>
      </c>
      <c r="HK13" s="38">
        <v>2030</v>
      </c>
      <c r="HL13" s="38">
        <v>928</v>
      </c>
      <c r="HM13" s="38">
        <v>5000</v>
      </c>
      <c r="HN13" s="38">
        <v>0</v>
      </c>
      <c r="HO13" s="38">
        <v>0</v>
      </c>
      <c r="HP13" s="38">
        <v>0</v>
      </c>
      <c r="HQ13" s="38">
        <v>0</v>
      </c>
      <c r="HR13" s="38">
        <v>0</v>
      </c>
      <c r="HS13" s="38">
        <v>1135659</v>
      </c>
      <c r="HT13" s="38">
        <v>0</v>
      </c>
      <c r="HU13" s="38">
        <v>95036</v>
      </c>
      <c r="HV13" s="38">
        <v>0</v>
      </c>
      <c r="HW13" s="38">
        <v>0</v>
      </c>
      <c r="HX13" s="38">
        <v>11</v>
      </c>
      <c r="HY13" s="38">
        <v>14</v>
      </c>
      <c r="HZ13" s="38">
        <v>7</v>
      </c>
      <c r="IA13" s="38">
        <v>8</v>
      </c>
      <c r="IB13" s="38">
        <v>7</v>
      </c>
      <c r="IC13" s="38">
        <v>47</v>
      </c>
      <c r="ID13" s="38">
        <v>0</v>
      </c>
      <c r="IE13" s="38">
        <v>0</v>
      </c>
      <c r="IF13" s="38">
        <v>0</v>
      </c>
      <c r="IG13" s="38">
        <v>12.499000000000001</v>
      </c>
      <c r="IH13" s="38">
        <v>0</v>
      </c>
      <c r="II13" s="38">
        <v>0</v>
      </c>
      <c r="IJ13" s="38">
        <v>0</v>
      </c>
      <c r="IK13" s="38">
        <v>0</v>
      </c>
      <c r="IL13" s="38">
        <v>0</v>
      </c>
      <c r="IM13" s="38">
        <v>0</v>
      </c>
      <c r="IN13" s="38">
        <v>0</v>
      </c>
      <c r="IO13" s="38">
        <v>0</v>
      </c>
      <c r="IP13" s="38">
        <v>0</v>
      </c>
      <c r="IQ13" s="38">
        <v>0</v>
      </c>
      <c r="IR13" s="38">
        <v>0</v>
      </c>
      <c r="IS13" s="38">
        <v>0</v>
      </c>
      <c r="IT13" s="38">
        <v>0</v>
      </c>
      <c r="IU13" s="38">
        <v>0</v>
      </c>
      <c r="IV13" s="38">
        <v>0</v>
      </c>
      <c r="IW13" s="38">
        <v>6159</v>
      </c>
      <c r="IX13" s="38">
        <v>0</v>
      </c>
      <c r="IY13" s="38">
        <v>0</v>
      </c>
      <c r="IZ13" s="38">
        <v>0</v>
      </c>
      <c r="JA13" s="38">
        <v>0</v>
      </c>
    </row>
    <row r="14" spans="1:261" x14ac:dyDescent="0.2">
      <c r="A14" s="38">
        <v>105801</v>
      </c>
      <c r="B14" s="38">
        <v>27549</v>
      </c>
      <c r="C14" s="38">
        <v>9</v>
      </c>
      <c r="D14" s="38">
        <v>2020</v>
      </c>
      <c r="E14" s="38">
        <v>6159</v>
      </c>
      <c r="F14" s="38">
        <v>0</v>
      </c>
      <c r="G14" s="38">
        <v>134.67500000000001</v>
      </c>
      <c r="H14" s="38">
        <v>126.432</v>
      </c>
      <c r="I14" s="38">
        <v>126.432</v>
      </c>
      <c r="J14" s="38">
        <v>134.67500000000001</v>
      </c>
      <c r="K14" s="38">
        <v>0</v>
      </c>
      <c r="L14" s="38">
        <v>6159</v>
      </c>
      <c r="M14" s="38">
        <v>0</v>
      </c>
      <c r="N14" s="38">
        <v>0</v>
      </c>
      <c r="P14" s="38">
        <v>143.61699999999999</v>
      </c>
      <c r="Q14" s="38">
        <v>0</v>
      </c>
      <c r="R14" s="38">
        <v>37227</v>
      </c>
      <c r="S14" s="38">
        <v>259.20699999999999</v>
      </c>
      <c r="U14" s="38">
        <v>24132</v>
      </c>
      <c r="V14" s="38">
        <v>0</v>
      </c>
      <c r="W14" s="38">
        <v>0</v>
      </c>
      <c r="X14" s="38">
        <v>0</v>
      </c>
      <c r="Z14" s="38">
        <v>0</v>
      </c>
      <c r="AA14" s="38">
        <v>0</v>
      </c>
      <c r="AB14" s="38">
        <v>0</v>
      </c>
      <c r="AC14" s="38">
        <v>0</v>
      </c>
      <c r="AD14" s="38" t="s">
        <v>303</v>
      </c>
      <c r="AE14" s="38">
        <v>0</v>
      </c>
      <c r="AH14" s="38">
        <v>0</v>
      </c>
      <c r="AI14" s="38">
        <v>0</v>
      </c>
      <c r="AJ14" s="38">
        <v>6159</v>
      </c>
      <c r="AK14" s="38">
        <v>1</v>
      </c>
      <c r="AL14" s="38" t="s">
        <v>35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1536557</v>
      </c>
      <c r="AX14" s="38">
        <v>1480238</v>
      </c>
      <c r="AY14" s="38">
        <v>1031153</v>
      </c>
      <c r="AZ14" s="38">
        <v>37227</v>
      </c>
      <c r="BA14" s="38">
        <v>8.1669999999999998</v>
      </c>
      <c r="BB14" s="38">
        <v>0</v>
      </c>
      <c r="BC14" s="38">
        <v>0</v>
      </c>
      <c r="BD14" s="38">
        <v>0</v>
      </c>
      <c r="BE14" s="38">
        <v>20</v>
      </c>
      <c r="BF14" s="38">
        <v>1240692</v>
      </c>
      <c r="BG14" s="38">
        <v>0</v>
      </c>
      <c r="BH14" s="38">
        <v>0</v>
      </c>
      <c r="BI14" s="38">
        <v>0</v>
      </c>
      <c r="BJ14" s="38">
        <v>12</v>
      </c>
      <c r="BK14" s="38">
        <v>0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750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8">
        <v>0</v>
      </c>
      <c r="BX14" s="38">
        <v>0</v>
      </c>
      <c r="BY14" s="38">
        <v>0</v>
      </c>
      <c r="BZ14" s="38">
        <v>0</v>
      </c>
      <c r="CA14" s="38">
        <v>0</v>
      </c>
      <c r="CB14" s="38">
        <v>0</v>
      </c>
      <c r="CC14" s="38">
        <v>0</v>
      </c>
      <c r="CD14" s="38">
        <v>0</v>
      </c>
      <c r="CE14" s="38">
        <v>0</v>
      </c>
      <c r="CF14" s="38">
        <v>0</v>
      </c>
      <c r="CG14" s="38">
        <v>0</v>
      </c>
      <c r="CH14" s="38">
        <v>56989</v>
      </c>
      <c r="CI14" s="38">
        <v>0</v>
      </c>
      <c r="CJ14" s="38">
        <v>4</v>
      </c>
      <c r="CK14" s="38">
        <v>0</v>
      </c>
      <c r="CL14" s="38">
        <v>0</v>
      </c>
      <c r="CN14" s="38">
        <v>0</v>
      </c>
      <c r="CO14" s="38">
        <v>1</v>
      </c>
      <c r="CP14" s="38">
        <v>0</v>
      </c>
      <c r="CQ14" s="38">
        <v>5</v>
      </c>
      <c r="CR14" s="38">
        <v>144.21899999999999</v>
      </c>
      <c r="CS14" s="38">
        <v>0</v>
      </c>
      <c r="CT14" s="38">
        <v>0</v>
      </c>
      <c r="CU14" s="38">
        <v>0</v>
      </c>
      <c r="CV14" s="38">
        <v>0</v>
      </c>
      <c r="CW14" s="38">
        <v>0</v>
      </c>
      <c r="CX14" s="38">
        <v>0</v>
      </c>
      <c r="CY14" s="38">
        <v>0</v>
      </c>
      <c r="CZ14" s="38">
        <v>0</v>
      </c>
      <c r="DA14" s="38">
        <v>1</v>
      </c>
      <c r="DB14" s="38">
        <v>775202</v>
      </c>
      <c r="DC14" s="38">
        <v>0</v>
      </c>
      <c r="DD14" s="38">
        <v>0</v>
      </c>
      <c r="DE14" s="38">
        <v>96921</v>
      </c>
      <c r="DF14" s="38">
        <v>96921</v>
      </c>
      <c r="DG14" s="38">
        <v>15.738</v>
      </c>
      <c r="DH14" s="38">
        <v>0</v>
      </c>
      <c r="DI14" s="38">
        <v>0</v>
      </c>
      <c r="DK14" s="38">
        <v>3630</v>
      </c>
      <c r="DL14" s="38">
        <v>0</v>
      </c>
      <c r="DM14" s="38">
        <v>150152</v>
      </c>
      <c r="DN14" s="38">
        <v>650</v>
      </c>
      <c r="DO14" s="38">
        <v>0</v>
      </c>
      <c r="DP14" s="38">
        <v>0</v>
      </c>
      <c r="DQ14" s="38">
        <v>0</v>
      </c>
      <c r="DR14" s="38">
        <v>0</v>
      </c>
      <c r="DS14" s="38">
        <v>0</v>
      </c>
      <c r="DT14" s="38">
        <v>0</v>
      </c>
      <c r="DU14" s="38">
        <v>0</v>
      </c>
      <c r="DV14" s="38">
        <v>0</v>
      </c>
      <c r="DW14" s="38">
        <v>0</v>
      </c>
      <c r="DX14" s="38">
        <v>0</v>
      </c>
      <c r="DY14" s="38">
        <v>0</v>
      </c>
      <c r="DZ14" s="38">
        <v>0</v>
      </c>
      <c r="EA14" s="38">
        <v>0</v>
      </c>
      <c r="EB14" s="38">
        <v>0</v>
      </c>
      <c r="EC14" s="38">
        <v>17.663</v>
      </c>
      <c r="ED14" s="38">
        <v>125096</v>
      </c>
      <c r="EE14" s="38">
        <v>0</v>
      </c>
      <c r="EF14" s="38">
        <v>0</v>
      </c>
      <c r="EG14" s="38">
        <v>0</v>
      </c>
      <c r="EH14" s="38">
        <v>22263</v>
      </c>
      <c r="EI14" s="38">
        <v>0</v>
      </c>
      <c r="EJ14" s="38">
        <v>0</v>
      </c>
      <c r="EK14" s="38">
        <v>1.2050000000000001</v>
      </c>
      <c r="EL14" s="38">
        <v>0</v>
      </c>
      <c r="EM14" s="38">
        <v>0</v>
      </c>
      <c r="EN14" s="38">
        <v>0</v>
      </c>
      <c r="EO14" s="38">
        <v>0</v>
      </c>
      <c r="EP14" s="38">
        <v>0</v>
      </c>
      <c r="EQ14" s="38">
        <v>1.2050000000000001</v>
      </c>
      <c r="ER14" s="38">
        <v>0</v>
      </c>
      <c r="ES14" s="38">
        <v>3.6150000000000002</v>
      </c>
      <c r="ET14" s="38">
        <v>0</v>
      </c>
      <c r="EU14" s="38">
        <v>0</v>
      </c>
      <c r="EV14" s="38">
        <v>0</v>
      </c>
      <c r="EW14" s="38">
        <v>0</v>
      </c>
      <c r="EX14" s="38">
        <v>0</v>
      </c>
      <c r="EZ14" s="38">
        <v>1338312</v>
      </c>
      <c r="FA14" s="38">
        <v>0</v>
      </c>
      <c r="FB14" s="38">
        <v>1374869</v>
      </c>
      <c r="FC14" s="38">
        <v>0</v>
      </c>
      <c r="FD14" s="38">
        <v>0</v>
      </c>
      <c r="FE14" s="38">
        <v>116642</v>
      </c>
      <c r="FF14" s="38">
        <v>25284</v>
      </c>
      <c r="FG14" s="38">
        <v>5.8744999999999999E-2</v>
      </c>
      <c r="FH14" s="38">
        <v>2.5468000000000001E-2</v>
      </c>
      <c r="FI14" s="38">
        <v>0</v>
      </c>
      <c r="FJ14" s="38">
        <v>0</v>
      </c>
      <c r="FK14" s="38">
        <v>201.45699999999999</v>
      </c>
      <c r="FL14" s="38">
        <v>1573784</v>
      </c>
      <c r="FM14" s="38">
        <v>0</v>
      </c>
      <c r="FN14" s="38">
        <v>0</v>
      </c>
      <c r="FO14" s="38">
        <v>131580</v>
      </c>
      <c r="FP14" s="38">
        <v>0</v>
      </c>
      <c r="FQ14" s="38">
        <v>131580</v>
      </c>
      <c r="FR14" s="38">
        <v>131580</v>
      </c>
      <c r="FS14" s="38">
        <v>0</v>
      </c>
      <c r="FT14" s="38">
        <v>0</v>
      </c>
      <c r="FU14" s="38">
        <v>0</v>
      </c>
      <c r="FV14" s="38">
        <v>0</v>
      </c>
      <c r="FW14" s="38">
        <v>0</v>
      </c>
      <c r="FX14" s="38">
        <v>0</v>
      </c>
      <c r="FY14" s="38">
        <v>0</v>
      </c>
      <c r="FZ14" s="38">
        <v>0</v>
      </c>
      <c r="GA14" s="38">
        <v>0</v>
      </c>
      <c r="GB14" s="38">
        <v>58515</v>
      </c>
      <c r="GC14" s="38">
        <v>58515</v>
      </c>
      <c r="GD14" s="38">
        <v>7.0380000000000003</v>
      </c>
      <c r="GF14" s="38">
        <v>0</v>
      </c>
      <c r="GG14" s="38">
        <v>0</v>
      </c>
      <c r="GH14" s="38">
        <v>0</v>
      </c>
      <c r="GI14" s="38">
        <v>0</v>
      </c>
      <c r="GJ14" s="38">
        <v>0</v>
      </c>
      <c r="GK14" s="38">
        <v>5779</v>
      </c>
      <c r="GL14" s="38">
        <v>3597</v>
      </c>
      <c r="GM14" s="38">
        <v>0</v>
      </c>
      <c r="GN14" s="38">
        <v>44710</v>
      </c>
      <c r="GO14" s="38">
        <v>0</v>
      </c>
      <c r="GP14" s="38">
        <v>0</v>
      </c>
      <c r="GQ14" s="38">
        <v>0</v>
      </c>
      <c r="GR14" s="38">
        <v>0</v>
      </c>
      <c r="GS14" s="38">
        <v>0</v>
      </c>
      <c r="GT14" s="38">
        <v>0</v>
      </c>
      <c r="HB14" s="38">
        <v>260701385</v>
      </c>
      <c r="HC14" s="38">
        <v>5.0967999999999999E-2</v>
      </c>
      <c r="HD14" s="38">
        <v>26482</v>
      </c>
      <c r="HE14" s="38">
        <v>0</v>
      </c>
      <c r="HF14" s="38">
        <v>134018</v>
      </c>
      <c r="HG14" s="38">
        <v>1925</v>
      </c>
      <c r="HH14" s="38">
        <v>0</v>
      </c>
      <c r="HI14" s="38">
        <v>0</v>
      </c>
      <c r="HJ14" s="38">
        <v>1309</v>
      </c>
      <c r="HK14" s="38">
        <v>2433</v>
      </c>
      <c r="HL14" s="38">
        <v>834</v>
      </c>
      <c r="HM14" s="38">
        <v>22000</v>
      </c>
      <c r="HN14" s="38">
        <v>0</v>
      </c>
      <c r="HO14" s="38">
        <v>0</v>
      </c>
      <c r="HP14" s="38">
        <v>0</v>
      </c>
      <c r="HQ14" s="38">
        <v>0</v>
      </c>
      <c r="HR14" s="38">
        <v>0</v>
      </c>
      <c r="HS14" s="38">
        <v>1337642</v>
      </c>
      <c r="HT14" s="38">
        <v>0</v>
      </c>
      <c r="HU14" s="38">
        <v>30507</v>
      </c>
      <c r="HV14" s="38">
        <v>0</v>
      </c>
      <c r="HW14" s="38">
        <v>0</v>
      </c>
      <c r="HX14" s="38">
        <v>38</v>
      </c>
      <c r="HY14" s="38">
        <v>17</v>
      </c>
      <c r="HZ14" s="38">
        <v>3</v>
      </c>
      <c r="IA14" s="38">
        <v>6</v>
      </c>
      <c r="IB14" s="38">
        <v>3</v>
      </c>
      <c r="IC14" s="38">
        <v>67</v>
      </c>
      <c r="ID14" s="38">
        <v>0</v>
      </c>
      <c r="IE14" s="38">
        <v>0</v>
      </c>
      <c r="IF14" s="38">
        <v>0</v>
      </c>
      <c r="IG14" s="38">
        <v>3.125</v>
      </c>
      <c r="IH14" s="38">
        <v>0</v>
      </c>
      <c r="II14" s="38">
        <v>0</v>
      </c>
      <c r="IJ14" s="38">
        <v>0</v>
      </c>
      <c r="IK14" s="38">
        <v>0</v>
      </c>
      <c r="IL14" s="38">
        <v>0</v>
      </c>
      <c r="IM14" s="38">
        <v>0</v>
      </c>
      <c r="IN14" s="38">
        <v>0</v>
      </c>
      <c r="IO14" s="38">
        <v>0</v>
      </c>
      <c r="IP14" s="38">
        <v>0</v>
      </c>
      <c r="IQ14" s="38">
        <v>0</v>
      </c>
      <c r="IR14" s="38">
        <v>0</v>
      </c>
      <c r="IS14" s="38">
        <v>0</v>
      </c>
      <c r="IT14" s="38">
        <v>0</v>
      </c>
      <c r="IU14" s="38">
        <v>0</v>
      </c>
      <c r="IV14" s="38">
        <v>0</v>
      </c>
      <c r="IW14" s="38">
        <v>6159</v>
      </c>
      <c r="IX14" s="38">
        <v>0</v>
      </c>
      <c r="IY14" s="38">
        <v>0</v>
      </c>
      <c r="IZ14" s="38">
        <v>0</v>
      </c>
      <c r="JA14" s="38">
        <v>0</v>
      </c>
    </row>
    <row r="15" spans="1:261" x14ac:dyDescent="0.2">
      <c r="A15" s="38">
        <v>111801</v>
      </c>
      <c r="B15" s="38">
        <v>27549</v>
      </c>
      <c r="C15" s="38">
        <v>9</v>
      </c>
      <c r="D15" s="38">
        <v>2020</v>
      </c>
      <c r="E15" s="38">
        <v>6159</v>
      </c>
      <c r="F15" s="38">
        <v>0</v>
      </c>
      <c r="G15" s="38">
        <v>76.313000000000002</v>
      </c>
      <c r="H15" s="38">
        <v>66.385000000000005</v>
      </c>
      <c r="I15" s="38">
        <v>66.385000000000005</v>
      </c>
      <c r="J15" s="38">
        <v>76.313000000000002</v>
      </c>
      <c r="K15" s="38">
        <v>0</v>
      </c>
      <c r="L15" s="38">
        <v>6159</v>
      </c>
      <c r="M15" s="38">
        <v>0</v>
      </c>
      <c r="N15" s="38">
        <v>0</v>
      </c>
      <c r="P15" s="38">
        <v>82.031999999999996</v>
      </c>
      <c r="Q15" s="38">
        <v>0</v>
      </c>
      <c r="R15" s="38">
        <v>21263</v>
      </c>
      <c r="S15" s="38">
        <v>259.20699999999999</v>
      </c>
      <c r="U15" s="38">
        <v>13782</v>
      </c>
      <c r="V15" s="38">
        <v>7.2999999999999995E-2</v>
      </c>
      <c r="W15" s="38">
        <v>45</v>
      </c>
      <c r="X15" s="38">
        <v>45</v>
      </c>
      <c r="Z15" s="38">
        <v>0</v>
      </c>
      <c r="AA15" s="38">
        <v>0</v>
      </c>
      <c r="AB15" s="38">
        <v>0</v>
      </c>
      <c r="AC15" s="38">
        <v>0</v>
      </c>
      <c r="AD15" s="38" t="s">
        <v>303</v>
      </c>
      <c r="AE15" s="38">
        <v>0</v>
      </c>
      <c r="AH15" s="38">
        <v>0</v>
      </c>
      <c r="AI15" s="38">
        <v>0</v>
      </c>
      <c r="AJ15" s="38">
        <v>6159</v>
      </c>
      <c r="AK15" s="38">
        <v>1</v>
      </c>
      <c r="AL15" s="38" t="s">
        <v>479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952427</v>
      </c>
      <c r="AX15" s="38">
        <v>938512</v>
      </c>
      <c r="AY15" s="38">
        <v>690868</v>
      </c>
      <c r="AZ15" s="38">
        <v>21263</v>
      </c>
      <c r="BA15" s="38">
        <v>0</v>
      </c>
      <c r="BB15" s="38">
        <v>0</v>
      </c>
      <c r="BC15" s="38">
        <v>0</v>
      </c>
      <c r="BD15" s="38">
        <v>0</v>
      </c>
      <c r="BE15" s="38">
        <v>12</v>
      </c>
      <c r="BF15" s="38">
        <v>860516</v>
      </c>
      <c r="BG15" s="38">
        <v>0</v>
      </c>
      <c r="BH15" s="38">
        <v>0</v>
      </c>
      <c r="BI15" s="38">
        <v>0</v>
      </c>
      <c r="BJ15" s="38">
        <v>12</v>
      </c>
      <c r="BK15" s="38">
        <v>0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760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8">
        <v>0</v>
      </c>
      <c r="BX15" s="38">
        <v>0</v>
      </c>
      <c r="BY15" s="38">
        <v>0</v>
      </c>
      <c r="BZ15" s="38">
        <v>0</v>
      </c>
      <c r="CA15" s="38">
        <v>0</v>
      </c>
      <c r="CB15" s="38">
        <v>0</v>
      </c>
      <c r="CC15" s="38">
        <v>0</v>
      </c>
      <c r="CD15" s="38">
        <v>0</v>
      </c>
      <c r="CE15" s="38">
        <v>0</v>
      </c>
      <c r="CF15" s="38">
        <v>0</v>
      </c>
      <c r="CG15" s="38">
        <v>0</v>
      </c>
      <c r="CH15" s="38">
        <v>15006</v>
      </c>
      <c r="CI15" s="38">
        <v>0</v>
      </c>
      <c r="CJ15" s="38">
        <v>4</v>
      </c>
      <c r="CK15" s="38">
        <v>0</v>
      </c>
      <c r="CL15" s="38">
        <v>0</v>
      </c>
      <c r="CN15" s="38">
        <v>0</v>
      </c>
      <c r="CO15" s="38">
        <v>1</v>
      </c>
      <c r="CP15" s="38">
        <v>0</v>
      </c>
      <c r="CQ15" s="38">
        <v>0</v>
      </c>
      <c r="CR15" s="38">
        <v>82.263999999999996</v>
      </c>
      <c r="CS15" s="38">
        <v>0</v>
      </c>
      <c r="CT15" s="38">
        <v>0</v>
      </c>
      <c r="CU15" s="38">
        <v>0</v>
      </c>
      <c r="CV15" s="38">
        <v>0</v>
      </c>
      <c r="CW15" s="38">
        <v>0</v>
      </c>
      <c r="CX15" s="38">
        <v>0</v>
      </c>
      <c r="CY15" s="38">
        <v>0</v>
      </c>
      <c r="CZ15" s="38">
        <v>0</v>
      </c>
      <c r="DA15" s="38">
        <v>1</v>
      </c>
      <c r="DB15" s="38">
        <v>393535</v>
      </c>
      <c r="DC15" s="38">
        <v>0</v>
      </c>
      <c r="DD15" s="38">
        <v>0</v>
      </c>
      <c r="DE15" s="38">
        <v>135951</v>
      </c>
      <c r="DF15" s="38">
        <v>135951</v>
      </c>
      <c r="DG15" s="38">
        <v>22.074999999999999</v>
      </c>
      <c r="DH15" s="38">
        <v>0</v>
      </c>
      <c r="DI15" s="38">
        <v>0</v>
      </c>
      <c r="DK15" s="38">
        <v>3778</v>
      </c>
      <c r="DL15" s="38">
        <v>0</v>
      </c>
      <c r="DM15" s="38">
        <v>258797</v>
      </c>
      <c r="DN15" s="38">
        <v>1078</v>
      </c>
      <c r="DO15" s="38">
        <v>0</v>
      </c>
      <c r="DP15" s="38">
        <v>0</v>
      </c>
      <c r="DQ15" s="38">
        <v>0</v>
      </c>
      <c r="DR15" s="38">
        <v>0</v>
      </c>
      <c r="DS15" s="38">
        <v>0</v>
      </c>
      <c r="DT15" s="38">
        <v>0</v>
      </c>
      <c r="DU15" s="38">
        <v>0</v>
      </c>
      <c r="DV15" s="38">
        <v>0</v>
      </c>
      <c r="DW15" s="38">
        <v>0</v>
      </c>
      <c r="DX15" s="38">
        <v>0</v>
      </c>
      <c r="DY15" s="38">
        <v>0</v>
      </c>
      <c r="DZ15" s="38">
        <v>0</v>
      </c>
      <c r="EA15" s="38">
        <v>0</v>
      </c>
      <c r="EB15" s="38">
        <v>0</v>
      </c>
      <c r="EC15" s="38">
        <v>0</v>
      </c>
      <c r="ED15" s="38">
        <v>0</v>
      </c>
      <c r="EE15" s="38">
        <v>0</v>
      </c>
      <c r="EF15" s="38">
        <v>0</v>
      </c>
      <c r="EG15" s="38">
        <v>0</v>
      </c>
      <c r="EH15" s="38">
        <v>0</v>
      </c>
      <c r="EI15" s="38">
        <v>244571</v>
      </c>
      <c r="EJ15" s="38">
        <v>9.9280000000000008</v>
      </c>
      <c r="EK15" s="38">
        <v>0</v>
      </c>
      <c r="EL15" s="38">
        <v>0</v>
      </c>
      <c r="EM15" s="38">
        <v>0</v>
      </c>
      <c r="EN15" s="38">
        <v>0</v>
      </c>
      <c r="EO15" s="38">
        <v>0</v>
      </c>
      <c r="EP15" s="38">
        <v>0</v>
      </c>
      <c r="EQ15" s="38">
        <v>9.9280000000000008</v>
      </c>
      <c r="ER15" s="38">
        <v>0</v>
      </c>
      <c r="ES15" s="38">
        <v>0</v>
      </c>
      <c r="ET15" s="38">
        <v>0</v>
      </c>
      <c r="EU15" s="38">
        <v>0</v>
      </c>
      <c r="EV15" s="38">
        <v>0</v>
      </c>
      <c r="EW15" s="38">
        <v>0</v>
      </c>
      <c r="EX15" s="38">
        <v>0</v>
      </c>
      <c r="EZ15" s="38">
        <v>840076</v>
      </c>
      <c r="FA15" s="38">
        <v>0</v>
      </c>
      <c r="FB15" s="38">
        <v>860248</v>
      </c>
      <c r="FC15" s="38">
        <v>0</v>
      </c>
      <c r="FD15" s="38">
        <v>0</v>
      </c>
      <c r="FE15" s="38">
        <v>80900</v>
      </c>
      <c r="FF15" s="38">
        <v>17536</v>
      </c>
      <c r="FG15" s="38">
        <v>5.8744999999999999E-2</v>
      </c>
      <c r="FH15" s="38">
        <v>2.5468000000000001E-2</v>
      </c>
      <c r="FI15" s="38">
        <v>0</v>
      </c>
      <c r="FJ15" s="38">
        <v>0</v>
      </c>
      <c r="FK15" s="38">
        <v>139.726</v>
      </c>
      <c r="FL15" s="38">
        <v>973690</v>
      </c>
      <c r="FM15" s="38">
        <v>0</v>
      </c>
      <c r="FN15" s="38">
        <v>0</v>
      </c>
      <c r="FO15" s="38">
        <v>0</v>
      </c>
      <c r="FP15" s="38">
        <v>0</v>
      </c>
      <c r="FQ15" s="38">
        <v>0</v>
      </c>
      <c r="FR15" s="38">
        <v>0</v>
      </c>
      <c r="FS15" s="38">
        <v>0</v>
      </c>
      <c r="FT15" s="38">
        <v>0</v>
      </c>
      <c r="FU15" s="38">
        <v>0</v>
      </c>
      <c r="FV15" s="38">
        <v>0</v>
      </c>
      <c r="FW15" s="38">
        <v>0</v>
      </c>
      <c r="FX15" s="38">
        <v>0</v>
      </c>
      <c r="FY15" s="38">
        <v>0</v>
      </c>
      <c r="FZ15" s="38">
        <v>0</v>
      </c>
      <c r="GA15" s="38">
        <v>0</v>
      </c>
      <c r="GB15" s="38">
        <v>0</v>
      </c>
      <c r="GC15" s="38">
        <v>0</v>
      </c>
      <c r="GD15" s="38">
        <v>0</v>
      </c>
      <c r="GF15" s="38">
        <v>0</v>
      </c>
      <c r="GG15" s="38">
        <v>0</v>
      </c>
      <c r="GH15" s="38">
        <v>0</v>
      </c>
      <c r="GI15" s="38">
        <v>0</v>
      </c>
      <c r="GJ15" s="38">
        <v>0</v>
      </c>
      <c r="GK15" s="38">
        <v>0</v>
      </c>
      <c r="GL15" s="38">
        <v>0</v>
      </c>
      <c r="GM15" s="38">
        <v>0</v>
      </c>
      <c r="GN15" s="38">
        <v>0</v>
      </c>
      <c r="GO15" s="38">
        <v>0</v>
      </c>
      <c r="GP15" s="38">
        <v>0</v>
      </c>
      <c r="GQ15" s="38">
        <v>0</v>
      </c>
      <c r="GR15" s="38">
        <v>0</v>
      </c>
      <c r="GS15" s="38">
        <v>0</v>
      </c>
      <c r="GT15" s="38">
        <v>0</v>
      </c>
      <c r="HB15" s="38">
        <v>260701385</v>
      </c>
      <c r="HC15" s="38">
        <v>5.0967999999999999E-2</v>
      </c>
      <c r="HD15" s="38">
        <v>15006</v>
      </c>
      <c r="HE15" s="38">
        <v>0</v>
      </c>
      <c r="HF15" s="38">
        <v>70368</v>
      </c>
      <c r="HG15" s="38">
        <v>0</v>
      </c>
      <c r="HH15" s="38">
        <v>0</v>
      </c>
      <c r="HI15" s="38">
        <v>0</v>
      </c>
      <c r="HJ15" s="38">
        <v>742</v>
      </c>
      <c r="HK15" s="38">
        <v>823</v>
      </c>
      <c r="HL15" s="38">
        <v>0</v>
      </c>
      <c r="HM15" s="38">
        <v>0</v>
      </c>
      <c r="HN15" s="38">
        <v>0</v>
      </c>
      <c r="HO15" s="38">
        <v>0</v>
      </c>
      <c r="HP15" s="38">
        <v>0</v>
      </c>
      <c r="HQ15" s="38">
        <v>0</v>
      </c>
      <c r="HR15" s="38">
        <v>0</v>
      </c>
      <c r="HS15" s="38">
        <v>838985</v>
      </c>
      <c r="HT15" s="38">
        <v>0</v>
      </c>
      <c r="HU15" s="38">
        <v>0</v>
      </c>
      <c r="HV15" s="38">
        <v>0</v>
      </c>
      <c r="HW15" s="38">
        <v>0</v>
      </c>
      <c r="HX15" s="38">
        <v>11</v>
      </c>
      <c r="HY15" s="38">
        <v>17</v>
      </c>
      <c r="HZ15" s="38">
        <v>17</v>
      </c>
      <c r="IA15" s="38">
        <v>19</v>
      </c>
      <c r="IB15" s="38">
        <v>23</v>
      </c>
      <c r="IC15" s="38">
        <v>87</v>
      </c>
      <c r="ID15" s="38">
        <v>0</v>
      </c>
      <c r="IE15" s="38">
        <v>0</v>
      </c>
      <c r="IF15" s="38">
        <v>0</v>
      </c>
      <c r="IG15" s="38">
        <v>0</v>
      </c>
      <c r="IH15" s="38">
        <v>0</v>
      </c>
      <c r="II15" s="38">
        <v>0</v>
      </c>
      <c r="IJ15" s="38">
        <v>7.2999999999999995E-2</v>
      </c>
      <c r="IK15" s="38">
        <v>0</v>
      </c>
      <c r="IL15" s="38">
        <v>0</v>
      </c>
      <c r="IM15" s="38">
        <v>0</v>
      </c>
      <c r="IN15" s="38">
        <v>0</v>
      </c>
      <c r="IO15" s="38">
        <v>0</v>
      </c>
      <c r="IP15" s="38">
        <v>0</v>
      </c>
      <c r="IQ15" s="38">
        <v>7.2999999999999995E-2</v>
      </c>
      <c r="IR15" s="38">
        <v>45</v>
      </c>
      <c r="IS15" s="38">
        <v>0</v>
      </c>
      <c r="IT15" s="38">
        <v>0</v>
      </c>
      <c r="IU15" s="38">
        <v>0</v>
      </c>
      <c r="IV15" s="38">
        <v>0</v>
      </c>
      <c r="IW15" s="38">
        <v>6159</v>
      </c>
      <c r="IX15" s="38">
        <v>0</v>
      </c>
      <c r="IY15" s="38">
        <v>0</v>
      </c>
      <c r="IZ15" s="38">
        <v>0</v>
      </c>
      <c r="JA15" s="38">
        <v>0</v>
      </c>
    </row>
    <row r="16" spans="1:261" x14ac:dyDescent="0.2">
      <c r="A16" s="38">
        <v>130801</v>
      </c>
      <c r="B16" s="38">
        <v>27549</v>
      </c>
      <c r="C16" s="38">
        <v>9</v>
      </c>
      <c r="D16" s="38">
        <v>2020</v>
      </c>
      <c r="E16" s="38">
        <v>6159</v>
      </c>
      <c r="F16" s="38">
        <v>0</v>
      </c>
      <c r="G16" s="38">
        <v>93.41</v>
      </c>
      <c r="H16" s="38">
        <v>66.405000000000001</v>
      </c>
      <c r="I16" s="38">
        <v>66.405000000000001</v>
      </c>
      <c r="J16" s="38">
        <v>93.41</v>
      </c>
      <c r="K16" s="38">
        <v>0</v>
      </c>
      <c r="L16" s="38">
        <v>6159</v>
      </c>
      <c r="M16" s="38">
        <v>0</v>
      </c>
      <c r="N16" s="38">
        <v>0</v>
      </c>
      <c r="P16" s="38">
        <v>105.13</v>
      </c>
      <c r="Q16" s="38">
        <v>0</v>
      </c>
      <c r="R16" s="38">
        <v>27250</v>
      </c>
      <c r="S16" s="38">
        <v>259.20699999999999</v>
      </c>
      <c r="U16" s="38">
        <v>17665</v>
      </c>
      <c r="V16" s="38">
        <v>0</v>
      </c>
      <c r="W16" s="38">
        <v>0</v>
      </c>
      <c r="X16" s="38">
        <v>0</v>
      </c>
      <c r="Z16" s="38">
        <v>0</v>
      </c>
      <c r="AA16" s="38">
        <v>0</v>
      </c>
      <c r="AB16" s="38">
        <v>0</v>
      </c>
      <c r="AC16" s="38">
        <v>0</v>
      </c>
      <c r="AD16" s="38" t="s">
        <v>303</v>
      </c>
      <c r="AE16" s="38">
        <v>0</v>
      </c>
      <c r="AH16" s="38">
        <v>0</v>
      </c>
      <c r="AI16" s="38">
        <v>0</v>
      </c>
      <c r="AJ16" s="38">
        <v>6159</v>
      </c>
      <c r="AK16" s="38">
        <v>1</v>
      </c>
      <c r="AL16" s="38" t="s">
        <v>411</v>
      </c>
      <c r="AM16" s="38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1484542</v>
      </c>
      <c r="AX16" s="38">
        <v>1412276</v>
      </c>
      <c r="AY16" s="38">
        <v>982298</v>
      </c>
      <c r="AZ16" s="38">
        <v>27250</v>
      </c>
      <c r="BA16" s="38">
        <v>0</v>
      </c>
      <c r="BB16" s="38">
        <v>0</v>
      </c>
      <c r="BC16" s="38">
        <v>0</v>
      </c>
      <c r="BD16" s="38">
        <v>0</v>
      </c>
      <c r="BE16" s="38">
        <v>19</v>
      </c>
      <c r="BF16" s="38">
        <v>1264428</v>
      </c>
      <c r="BG16" s="38">
        <v>0</v>
      </c>
      <c r="BH16" s="38">
        <v>0</v>
      </c>
      <c r="BI16" s="38">
        <v>0</v>
      </c>
      <c r="BJ16" s="38">
        <v>12</v>
      </c>
      <c r="BK16" s="38">
        <v>0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760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8">
        <v>0</v>
      </c>
      <c r="BX16" s="38">
        <v>0</v>
      </c>
      <c r="BY16" s="38">
        <v>0</v>
      </c>
      <c r="BZ16" s="38">
        <v>0</v>
      </c>
      <c r="CA16" s="38">
        <v>0</v>
      </c>
      <c r="CB16" s="38">
        <v>0</v>
      </c>
      <c r="CC16" s="38">
        <v>0</v>
      </c>
      <c r="CD16" s="38">
        <v>0</v>
      </c>
      <c r="CE16" s="38">
        <v>0</v>
      </c>
      <c r="CF16" s="38">
        <v>0</v>
      </c>
      <c r="CG16" s="38">
        <v>0</v>
      </c>
      <c r="CH16" s="38">
        <v>74979</v>
      </c>
      <c r="CI16" s="38">
        <v>0</v>
      </c>
      <c r="CJ16" s="38">
        <v>4</v>
      </c>
      <c r="CK16" s="38">
        <v>0</v>
      </c>
      <c r="CL16" s="38">
        <v>0</v>
      </c>
      <c r="CN16" s="38">
        <v>0</v>
      </c>
      <c r="CO16" s="38">
        <v>1</v>
      </c>
      <c r="CP16" s="38">
        <v>0</v>
      </c>
      <c r="CQ16" s="38">
        <v>0</v>
      </c>
      <c r="CR16" s="38">
        <v>107.465</v>
      </c>
      <c r="CS16" s="38">
        <v>0</v>
      </c>
      <c r="CT16" s="38">
        <v>0</v>
      </c>
      <c r="CU16" s="38">
        <v>0</v>
      </c>
      <c r="CV16" s="38">
        <v>0</v>
      </c>
      <c r="CW16" s="38">
        <v>0</v>
      </c>
      <c r="CX16" s="38">
        <v>0</v>
      </c>
      <c r="CY16" s="38">
        <v>0</v>
      </c>
      <c r="CZ16" s="38">
        <v>0</v>
      </c>
      <c r="DA16" s="38">
        <v>1</v>
      </c>
      <c r="DB16" s="38">
        <v>371469</v>
      </c>
      <c r="DC16" s="38">
        <v>0</v>
      </c>
      <c r="DD16" s="38">
        <v>0</v>
      </c>
      <c r="DE16" s="38">
        <v>140955</v>
      </c>
      <c r="DF16" s="38">
        <v>140955</v>
      </c>
      <c r="DG16" s="38">
        <v>22.888000000000002</v>
      </c>
      <c r="DH16" s="38">
        <v>0</v>
      </c>
      <c r="DI16" s="38">
        <v>0</v>
      </c>
      <c r="DK16" s="38">
        <v>3778</v>
      </c>
      <c r="DL16" s="38">
        <v>0</v>
      </c>
      <c r="DM16" s="38">
        <v>645929</v>
      </c>
      <c r="DN16" s="38">
        <v>2694</v>
      </c>
      <c r="DO16" s="38">
        <v>0</v>
      </c>
      <c r="DP16" s="38">
        <v>0</v>
      </c>
      <c r="DQ16" s="38">
        <v>0</v>
      </c>
      <c r="DR16" s="38">
        <v>0</v>
      </c>
      <c r="DS16" s="38">
        <v>0</v>
      </c>
      <c r="DT16" s="38">
        <v>0</v>
      </c>
      <c r="DU16" s="38">
        <v>0</v>
      </c>
      <c r="DV16" s="38">
        <v>0</v>
      </c>
      <c r="DW16" s="38">
        <v>0</v>
      </c>
      <c r="DX16" s="38">
        <v>0</v>
      </c>
      <c r="DY16" s="38">
        <v>0</v>
      </c>
      <c r="DZ16" s="38">
        <v>0</v>
      </c>
      <c r="EA16" s="38">
        <v>0</v>
      </c>
      <c r="EB16" s="38">
        <v>0</v>
      </c>
      <c r="EC16" s="38">
        <v>2.2919999999999998</v>
      </c>
      <c r="ED16" s="38">
        <v>16233</v>
      </c>
      <c r="EE16" s="38">
        <v>0</v>
      </c>
      <c r="EF16" s="38">
        <v>0</v>
      </c>
      <c r="EG16" s="38">
        <v>0</v>
      </c>
      <c r="EH16" s="38">
        <v>8868</v>
      </c>
      <c r="EI16" s="38">
        <v>586029</v>
      </c>
      <c r="EJ16" s="38">
        <v>23.789000000000001</v>
      </c>
      <c r="EK16" s="38">
        <v>0</v>
      </c>
      <c r="EL16" s="38">
        <v>0</v>
      </c>
      <c r="EM16" s="38">
        <v>0.26500000000000001</v>
      </c>
      <c r="EN16" s="38">
        <v>0.129</v>
      </c>
      <c r="EO16" s="38">
        <v>0</v>
      </c>
      <c r="EP16" s="38">
        <v>0</v>
      </c>
      <c r="EQ16" s="38">
        <v>24.183</v>
      </c>
      <c r="ER16" s="38">
        <v>0</v>
      </c>
      <c r="ES16" s="38">
        <v>1.44</v>
      </c>
      <c r="ET16" s="38">
        <v>0</v>
      </c>
      <c r="EU16" s="38">
        <v>0</v>
      </c>
      <c r="EV16" s="38">
        <v>0</v>
      </c>
      <c r="EW16" s="38">
        <v>0</v>
      </c>
      <c r="EX16" s="38">
        <v>0</v>
      </c>
      <c r="EZ16" s="38">
        <v>1267635</v>
      </c>
      <c r="FA16" s="38">
        <v>0</v>
      </c>
      <c r="FB16" s="38">
        <v>1292172</v>
      </c>
      <c r="FC16" s="38">
        <v>0</v>
      </c>
      <c r="FD16" s="38">
        <v>0</v>
      </c>
      <c r="FE16" s="38">
        <v>118873</v>
      </c>
      <c r="FF16" s="38">
        <v>25768</v>
      </c>
      <c r="FG16" s="38">
        <v>5.8744999999999999E-2</v>
      </c>
      <c r="FH16" s="38">
        <v>2.5468000000000001E-2</v>
      </c>
      <c r="FI16" s="38">
        <v>0</v>
      </c>
      <c r="FJ16" s="38">
        <v>0</v>
      </c>
      <c r="FK16" s="38">
        <v>205.31100000000001</v>
      </c>
      <c r="FL16" s="38">
        <v>1511792</v>
      </c>
      <c r="FM16" s="38">
        <v>0</v>
      </c>
      <c r="FN16" s="38">
        <v>0</v>
      </c>
      <c r="FO16" s="38">
        <v>0</v>
      </c>
      <c r="FP16" s="38">
        <v>0</v>
      </c>
      <c r="FQ16" s="38">
        <v>0</v>
      </c>
      <c r="FR16" s="38">
        <v>0</v>
      </c>
      <c r="FS16" s="38">
        <v>0</v>
      </c>
      <c r="FT16" s="38">
        <v>0</v>
      </c>
      <c r="FU16" s="38">
        <v>0</v>
      </c>
      <c r="FV16" s="38">
        <v>0</v>
      </c>
      <c r="FW16" s="38">
        <v>0</v>
      </c>
      <c r="FX16" s="38">
        <v>0</v>
      </c>
      <c r="FY16" s="38">
        <v>0</v>
      </c>
      <c r="FZ16" s="38">
        <v>0</v>
      </c>
      <c r="GA16" s="38">
        <v>0</v>
      </c>
      <c r="GB16" s="38">
        <v>23462</v>
      </c>
      <c r="GC16" s="38">
        <v>23462</v>
      </c>
      <c r="GD16" s="38">
        <v>2.8220000000000001</v>
      </c>
      <c r="GF16" s="38">
        <v>0</v>
      </c>
      <c r="GG16" s="38">
        <v>0</v>
      </c>
      <c r="GH16" s="38">
        <v>0</v>
      </c>
      <c r="GI16" s="38">
        <v>0</v>
      </c>
      <c r="GJ16" s="38">
        <v>0</v>
      </c>
      <c r="GK16" s="38">
        <v>5022</v>
      </c>
      <c r="GL16" s="38">
        <v>2399</v>
      </c>
      <c r="GM16" s="38">
        <v>0</v>
      </c>
      <c r="GN16" s="38">
        <v>0</v>
      </c>
      <c r="GO16" s="38">
        <v>0</v>
      </c>
      <c r="GP16" s="38">
        <v>0</v>
      </c>
      <c r="GQ16" s="38">
        <v>0</v>
      </c>
      <c r="GR16" s="38">
        <v>0</v>
      </c>
      <c r="GS16" s="38">
        <v>0</v>
      </c>
      <c r="GT16" s="38">
        <v>0</v>
      </c>
      <c r="HB16" s="38">
        <v>260701385</v>
      </c>
      <c r="HC16" s="38">
        <v>5.0967999999999999E-2</v>
      </c>
      <c r="HD16" s="38">
        <v>18368</v>
      </c>
      <c r="HE16" s="38">
        <v>0</v>
      </c>
      <c r="HF16" s="38">
        <v>70389</v>
      </c>
      <c r="HG16" s="38">
        <v>0</v>
      </c>
      <c r="HH16" s="38">
        <v>8622</v>
      </c>
      <c r="HI16" s="38">
        <v>0</v>
      </c>
      <c r="HJ16" s="38">
        <v>908</v>
      </c>
      <c r="HK16" s="38">
        <v>683</v>
      </c>
      <c r="HL16" s="38">
        <v>221</v>
      </c>
      <c r="HM16" s="38">
        <v>0</v>
      </c>
      <c r="HN16" s="38">
        <v>0</v>
      </c>
      <c r="HO16" s="38">
        <v>0</v>
      </c>
      <c r="HP16" s="38">
        <v>29553</v>
      </c>
      <c r="HQ16" s="38">
        <v>0</v>
      </c>
      <c r="HR16" s="38">
        <v>0</v>
      </c>
      <c r="HS16" s="38">
        <v>1264922</v>
      </c>
      <c r="HT16" s="38">
        <v>0</v>
      </c>
      <c r="HU16" s="38">
        <v>56611</v>
      </c>
      <c r="HV16" s="38">
        <v>0</v>
      </c>
      <c r="HW16" s="38">
        <v>0</v>
      </c>
      <c r="HX16" s="38">
        <v>7</v>
      </c>
      <c r="HY16" s="38">
        <v>1</v>
      </c>
      <c r="HZ16" s="38">
        <v>4</v>
      </c>
      <c r="IA16" s="38">
        <v>0</v>
      </c>
      <c r="IB16" s="38">
        <v>73</v>
      </c>
      <c r="IC16" s="38">
        <v>85</v>
      </c>
      <c r="ID16" s="38">
        <v>0</v>
      </c>
      <c r="IE16" s="38">
        <v>0</v>
      </c>
      <c r="IF16" s="38">
        <v>0</v>
      </c>
      <c r="IG16" s="38">
        <v>0</v>
      </c>
      <c r="IH16" s="38">
        <v>14</v>
      </c>
      <c r="II16" s="38">
        <v>107.465</v>
      </c>
      <c r="IJ16" s="38">
        <v>0</v>
      </c>
      <c r="IK16" s="38">
        <v>0</v>
      </c>
      <c r="IL16" s="38">
        <v>0</v>
      </c>
      <c r="IM16" s="38">
        <v>0</v>
      </c>
      <c r="IN16" s="38">
        <v>0</v>
      </c>
      <c r="IO16" s="38">
        <v>0</v>
      </c>
      <c r="IP16" s="38">
        <v>0</v>
      </c>
      <c r="IQ16" s="38">
        <v>0</v>
      </c>
      <c r="IR16" s="38">
        <v>0</v>
      </c>
      <c r="IS16" s="38">
        <v>0</v>
      </c>
      <c r="IT16" s="38">
        <v>0</v>
      </c>
      <c r="IU16" s="38">
        <v>0</v>
      </c>
      <c r="IV16" s="38">
        <v>0</v>
      </c>
      <c r="IW16" s="38">
        <v>6159</v>
      </c>
      <c r="IX16" s="38">
        <v>0</v>
      </c>
      <c r="IY16" s="38">
        <v>0</v>
      </c>
      <c r="IZ16" s="38">
        <v>29553</v>
      </c>
      <c r="JA16" s="38">
        <v>0</v>
      </c>
    </row>
    <row r="17" spans="1:261" x14ac:dyDescent="0.2">
      <c r="A17" s="38">
        <v>161801</v>
      </c>
      <c r="B17" s="38">
        <v>27549</v>
      </c>
      <c r="C17" s="38">
        <v>9</v>
      </c>
      <c r="D17" s="38">
        <v>2020</v>
      </c>
      <c r="E17" s="38">
        <v>6159</v>
      </c>
      <c r="F17" s="38">
        <v>0</v>
      </c>
      <c r="G17" s="38">
        <v>212.142</v>
      </c>
      <c r="H17" s="38">
        <v>207.38399999999999</v>
      </c>
      <c r="I17" s="38">
        <v>207.38399999999999</v>
      </c>
      <c r="J17" s="38">
        <v>212.142</v>
      </c>
      <c r="K17" s="38">
        <v>0</v>
      </c>
      <c r="L17" s="38">
        <v>6159</v>
      </c>
      <c r="M17" s="38">
        <v>0</v>
      </c>
      <c r="N17" s="38">
        <v>0</v>
      </c>
      <c r="P17" s="38">
        <v>191.62700000000001</v>
      </c>
      <c r="Q17" s="38">
        <v>0</v>
      </c>
      <c r="R17" s="38">
        <v>49671</v>
      </c>
      <c r="S17" s="38">
        <v>259.20699999999999</v>
      </c>
      <c r="U17" s="38">
        <v>32198</v>
      </c>
      <c r="V17" s="38">
        <v>54.237000000000002</v>
      </c>
      <c r="W17" s="38">
        <v>33402</v>
      </c>
      <c r="X17" s="38">
        <v>33402</v>
      </c>
      <c r="Z17" s="38">
        <v>0</v>
      </c>
      <c r="AA17" s="38">
        <v>0</v>
      </c>
      <c r="AB17" s="38">
        <v>0</v>
      </c>
      <c r="AC17" s="38">
        <v>0</v>
      </c>
      <c r="AD17" s="38" t="s">
        <v>303</v>
      </c>
      <c r="AE17" s="38">
        <v>0</v>
      </c>
      <c r="AH17" s="38">
        <v>0</v>
      </c>
      <c r="AI17" s="38">
        <v>0</v>
      </c>
      <c r="AJ17" s="38">
        <v>6159</v>
      </c>
      <c r="AK17" s="38">
        <v>1</v>
      </c>
      <c r="AL17" s="38" t="s">
        <v>5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2361345</v>
      </c>
      <c r="AX17" s="38">
        <v>2320087</v>
      </c>
      <c r="AY17" s="38">
        <v>1534953</v>
      </c>
      <c r="AZ17" s="38">
        <v>49671</v>
      </c>
      <c r="BA17" s="38">
        <v>0</v>
      </c>
      <c r="BB17" s="38">
        <v>0</v>
      </c>
      <c r="BC17" s="38">
        <v>0</v>
      </c>
      <c r="BD17" s="38">
        <v>0</v>
      </c>
      <c r="BE17" s="38">
        <v>31</v>
      </c>
      <c r="BF17" s="38">
        <v>2126503</v>
      </c>
      <c r="BG17" s="38">
        <v>0</v>
      </c>
      <c r="BH17" s="38">
        <v>0</v>
      </c>
      <c r="BI17" s="38">
        <v>0</v>
      </c>
      <c r="BJ17" s="38">
        <v>12</v>
      </c>
      <c r="BK17" s="38">
        <v>0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738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8">
        <v>0</v>
      </c>
      <c r="BX17" s="38">
        <v>0</v>
      </c>
      <c r="BY17" s="38">
        <v>0</v>
      </c>
      <c r="BZ17" s="38">
        <v>0</v>
      </c>
      <c r="CA17" s="38">
        <v>0</v>
      </c>
      <c r="CB17" s="38">
        <v>0</v>
      </c>
      <c r="CC17" s="38">
        <v>0</v>
      </c>
      <c r="CD17" s="38">
        <v>0</v>
      </c>
      <c r="CE17" s="38">
        <v>0</v>
      </c>
      <c r="CF17" s="38">
        <v>0</v>
      </c>
      <c r="CG17" s="38">
        <v>0</v>
      </c>
      <c r="CH17" s="38">
        <v>41715</v>
      </c>
      <c r="CI17" s="38">
        <v>0</v>
      </c>
      <c r="CJ17" s="38">
        <v>4</v>
      </c>
      <c r="CK17" s="38">
        <v>0</v>
      </c>
      <c r="CL17" s="38">
        <v>0</v>
      </c>
      <c r="CN17" s="38">
        <v>0</v>
      </c>
      <c r="CO17" s="38">
        <v>1</v>
      </c>
      <c r="CP17" s="38">
        <v>0</v>
      </c>
      <c r="CQ17" s="38">
        <v>0</v>
      </c>
      <c r="CR17" s="38">
        <v>192.73699999999999</v>
      </c>
      <c r="CS17" s="38">
        <v>0</v>
      </c>
      <c r="CT17" s="38">
        <v>0</v>
      </c>
      <c r="CU17" s="38">
        <v>0</v>
      </c>
      <c r="CV17" s="38">
        <v>0</v>
      </c>
      <c r="CW17" s="38">
        <v>0</v>
      </c>
      <c r="CX17" s="38">
        <v>0</v>
      </c>
      <c r="CY17" s="38">
        <v>0</v>
      </c>
      <c r="CZ17" s="38">
        <v>0</v>
      </c>
      <c r="DA17" s="38">
        <v>1</v>
      </c>
      <c r="DB17" s="38">
        <v>1271295</v>
      </c>
      <c r="DC17" s="38">
        <v>0</v>
      </c>
      <c r="DD17" s="38">
        <v>0</v>
      </c>
      <c r="DE17" s="38">
        <v>393150</v>
      </c>
      <c r="DF17" s="38">
        <v>393150</v>
      </c>
      <c r="DG17" s="38">
        <v>63.838000000000001</v>
      </c>
      <c r="DH17" s="38">
        <v>0</v>
      </c>
      <c r="DI17" s="38">
        <v>0</v>
      </c>
      <c r="DK17" s="38">
        <v>3431</v>
      </c>
      <c r="DL17" s="38">
        <v>0</v>
      </c>
      <c r="DM17" s="38">
        <v>102183</v>
      </c>
      <c r="DN17" s="38">
        <v>426</v>
      </c>
      <c r="DO17" s="38">
        <v>0</v>
      </c>
      <c r="DP17" s="38">
        <v>0</v>
      </c>
      <c r="DQ17" s="38">
        <v>0</v>
      </c>
      <c r="DR17" s="38">
        <v>0</v>
      </c>
      <c r="DS17" s="38">
        <v>0</v>
      </c>
      <c r="DT17" s="38">
        <v>0</v>
      </c>
      <c r="DU17" s="38">
        <v>0</v>
      </c>
      <c r="DV17" s="38">
        <v>0</v>
      </c>
      <c r="DW17" s="38">
        <v>0</v>
      </c>
      <c r="DX17" s="38">
        <v>0</v>
      </c>
      <c r="DY17" s="38">
        <v>0</v>
      </c>
      <c r="DZ17" s="38">
        <v>0</v>
      </c>
      <c r="EA17" s="38">
        <v>0</v>
      </c>
      <c r="EB17" s="38">
        <v>0</v>
      </c>
      <c r="EC17" s="38">
        <v>0.45800000000000002</v>
      </c>
      <c r="ED17" s="38">
        <v>3244</v>
      </c>
      <c r="EE17" s="38">
        <v>0</v>
      </c>
      <c r="EF17" s="38">
        <v>0</v>
      </c>
      <c r="EG17" s="38">
        <v>0</v>
      </c>
      <c r="EH17" s="38">
        <v>93463</v>
      </c>
      <c r="EI17" s="38">
        <v>0</v>
      </c>
      <c r="EJ17" s="38">
        <v>0</v>
      </c>
      <c r="EK17" s="38">
        <v>4.3070000000000004</v>
      </c>
      <c r="EL17" s="38">
        <v>0</v>
      </c>
      <c r="EM17" s="38">
        <v>0</v>
      </c>
      <c r="EN17" s="38">
        <v>0.45100000000000001</v>
      </c>
      <c r="EO17" s="38">
        <v>0</v>
      </c>
      <c r="EP17" s="38">
        <v>0</v>
      </c>
      <c r="EQ17" s="38">
        <v>4.758</v>
      </c>
      <c r="ER17" s="38">
        <v>0</v>
      </c>
      <c r="ES17" s="38">
        <v>15.176</v>
      </c>
      <c r="ET17" s="38">
        <v>0</v>
      </c>
      <c r="EU17" s="38">
        <v>0</v>
      </c>
      <c r="EV17" s="38">
        <v>0</v>
      </c>
      <c r="EW17" s="38">
        <v>0</v>
      </c>
      <c r="EX17" s="38">
        <v>0</v>
      </c>
      <c r="EZ17" s="38">
        <v>2076832</v>
      </c>
      <c r="FA17" s="38">
        <v>0</v>
      </c>
      <c r="FB17" s="38">
        <v>2126046</v>
      </c>
      <c r="FC17" s="38">
        <v>0</v>
      </c>
      <c r="FD17" s="38">
        <v>0</v>
      </c>
      <c r="FE17" s="38">
        <v>199919</v>
      </c>
      <c r="FF17" s="38">
        <v>43336</v>
      </c>
      <c r="FG17" s="38">
        <v>5.8744999999999999E-2</v>
      </c>
      <c r="FH17" s="38">
        <v>2.5468000000000001E-2</v>
      </c>
      <c r="FI17" s="38">
        <v>0</v>
      </c>
      <c r="FJ17" s="38">
        <v>0</v>
      </c>
      <c r="FK17" s="38">
        <v>345.28899999999999</v>
      </c>
      <c r="FL17" s="38">
        <v>2411016</v>
      </c>
      <c r="FM17" s="38">
        <v>0</v>
      </c>
      <c r="FN17" s="38">
        <v>0</v>
      </c>
      <c r="FO17" s="38">
        <v>0</v>
      </c>
      <c r="FP17" s="38">
        <v>0</v>
      </c>
      <c r="FQ17" s="38">
        <v>0</v>
      </c>
      <c r="FR17" s="38">
        <v>0</v>
      </c>
      <c r="FS17" s="38">
        <v>0</v>
      </c>
      <c r="FT17" s="38">
        <v>0</v>
      </c>
      <c r="FU17" s="38">
        <v>0</v>
      </c>
      <c r="FV17" s="38">
        <v>0</v>
      </c>
      <c r="FW17" s="38">
        <v>0</v>
      </c>
      <c r="FX17" s="38">
        <v>0</v>
      </c>
      <c r="FY17" s="38">
        <v>0</v>
      </c>
      <c r="FZ17" s="38">
        <v>0</v>
      </c>
      <c r="GA17" s="38">
        <v>0</v>
      </c>
      <c r="GB17" s="38">
        <v>0</v>
      </c>
      <c r="GC17" s="38">
        <v>0</v>
      </c>
      <c r="GD17" s="38">
        <v>0</v>
      </c>
      <c r="GF17" s="38">
        <v>0</v>
      </c>
      <c r="GG17" s="38">
        <v>0</v>
      </c>
      <c r="GH17" s="38">
        <v>0</v>
      </c>
      <c r="GI17" s="38">
        <v>0</v>
      </c>
      <c r="GJ17" s="38">
        <v>0</v>
      </c>
      <c r="GK17" s="38">
        <v>4957</v>
      </c>
      <c r="GL17" s="38">
        <v>5949</v>
      </c>
      <c r="GM17" s="38">
        <v>0</v>
      </c>
      <c r="GN17" s="38">
        <v>0</v>
      </c>
      <c r="GO17" s="38">
        <v>0</v>
      </c>
      <c r="GP17" s="38">
        <v>0</v>
      </c>
      <c r="GQ17" s="38">
        <v>0</v>
      </c>
      <c r="GR17" s="38">
        <v>0</v>
      </c>
      <c r="GS17" s="38">
        <v>0</v>
      </c>
      <c r="GT17" s="38">
        <v>0</v>
      </c>
      <c r="HB17" s="38">
        <v>260701385</v>
      </c>
      <c r="HC17" s="38">
        <v>5.0967999999999999E-2</v>
      </c>
      <c r="HD17" s="38">
        <v>41715</v>
      </c>
      <c r="HE17" s="38">
        <v>0</v>
      </c>
      <c r="HF17" s="38">
        <v>219827</v>
      </c>
      <c r="HG17" s="38">
        <v>1925</v>
      </c>
      <c r="HH17" s="38">
        <v>102233</v>
      </c>
      <c r="HI17" s="38">
        <v>0</v>
      </c>
      <c r="HJ17" s="38">
        <v>2062</v>
      </c>
      <c r="HK17" s="38">
        <v>0</v>
      </c>
      <c r="HL17" s="38">
        <v>0</v>
      </c>
      <c r="HM17" s="38">
        <v>0</v>
      </c>
      <c r="HN17" s="38">
        <v>0</v>
      </c>
      <c r="HO17" s="38">
        <v>0</v>
      </c>
      <c r="HP17" s="38">
        <v>0</v>
      </c>
      <c r="HQ17" s="38">
        <v>0</v>
      </c>
      <c r="HR17" s="38">
        <v>0</v>
      </c>
      <c r="HS17" s="38">
        <v>2076375</v>
      </c>
      <c r="HT17" s="38">
        <v>0</v>
      </c>
      <c r="HU17" s="38">
        <v>0</v>
      </c>
      <c r="HV17" s="38">
        <v>0</v>
      </c>
      <c r="HW17" s="38">
        <v>0</v>
      </c>
      <c r="HX17" s="38">
        <v>4</v>
      </c>
      <c r="HY17" s="38">
        <v>8</v>
      </c>
      <c r="HZ17" s="38">
        <v>8</v>
      </c>
      <c r="IA17" s="38">
        <v>73</v>
      </c>
      <c r="IB17" s="38">
        <v>145</v>
      </c>
      <c r="IC17" s="38">
        <v>238</v>
      </c>
      <c r="ID17" s="38">
        <v>0</v>
      </c>
      <c r="IE17" s="38">
        <v>0</v>
      </c>
      <c r="IF17" s="38">
        <v>0</v>
      </c>
      <c r="IG17" s="38">
        <v>3.125</v>
      </c>
      <c r="IH17" s="38">
        <v>166</v>
      </c>
      <c r="II17" s="38">
        <v>0</v>
      </c>
      <c r="IJ17" s="38">
        <v>54.237000000000002</v>
      </c>
      <c r="IK17" s="38">
        <v>0</v>
      </c>
      <c r="IL17" s="38">
        <v>0</v>
      </c>
      <c r="IM17" s="38">
        <v>0</v>
      </c>
      <c r="IN17" s="38">
        <v>0</v>
      </c>
      <c r="IO17" s="38">
        <v>0</v>
      </c>
      <c r="IP17" s="38">
        <v>0</v>
      </c>
      <c r="IQ17" s="38">
        <v>54.237000000000002</v>
      </c>
      <c r="IR17" s="38">
        <v>33402</v>
      </c>
      <c r="IS17" s="38">
        <v>0</v>
      </c>
      <c r="IT17" s="38">
        <v>0</v>
      </c>
      <c r="IU17" s="38">
        <v>0</v>
      </c>
      <c r="IV17" s="38">
        <v>0</v>
      </c>
      <c r="IW17" s="38">
        <v>6159</v>
      </c>
      <c r="IX17" s="38">
        <v>0</v>
      </c>
      <c r="IY17" s="38">
        <v>0</v>
      </c>
      <c r="IZ17" s="38">
        <v>0</v>
      </c>
      <c r="JA17" s="38">
        <v>0</v>
      </c>
    </row>
    <row r="18" spans="1:261" x14ac:dyDescent="0.2">
      <c r="A18" s="38">
        <v>170801</v>
      </c>
      <c r="B18" s="38">
        <v>27549</v>
      </c>
      <c r="C18" s="38">
        <v>9</v>
      </c>
      <c r="D18" s="38">
        <v>2020</v>
      </c>
      <c r="E18" s="38">
        <v>6159</v>
      </c>
      <c r="F18" s="38">
        <v>0</v>
      </c>
      <c r="G18" s="38">
        <v>443.29</v>
      </c>
      <c r="H18" s="38">
        <v>435.10700000000003</v>
      </c>
      <c r="I18" s="38">
        <v>435.10700000000003</v>
      </c>
      <c r="J18" s="38">
        <v>443.29</v>
      </c>
      <c r="K18" s="38">
        <v>0</v>
      </c>
      <c r="L18" s="38">
        <v>6159</v>
      </c>
      <c r="M18" s="38">
        <v>0</v>
      </c>
      <c r="N18" s="38">
        <v>0</v>
      </c>
      <c r="P18" s="38">
        <v>374.01299999999998</v>
      </c>
      <c r="Q18" s="38">
        <v>0</v>
      </c>
      <c r="R18" s="38">
        <v>96947</v>
      </c>
      <c r="S18" s="38">
        <v>259.20699999999999</v>
      </c>
      <c r="U18" s="38">
        <v>62842</v>
      </c>
      <c r="V18" s="38">
        <v>95.986999999999995</v>
      </c>
      <c r="W18" s="38">
        <v>59115</v>
      </c>
      <c r="X18" s="38">
        <v>59115</v>
      </c>
      <c r="Z18" s="38">
        <v>0</v>
      </c>
      <c r="AA18" s="38">
        <v>0</v>
      </c>
      <c r="AB18" s="38">
        <v>0</v>
      </c>
      <c r="AC18" s="38">
        <v>0</v>
      </c>
      <c r="AD18" s="38" t="s">
        <v>303</v>
      </c>
      <c r="AE18" s="38">
        <v>0</v>
      </c>
      <c r="AH18" s="38">
        <v>0</v>
      </c>
      <c r="AI18" s="38">
        <v>0</v>
      </c>
      <c r="AJ18" s="38">
        <v>6159</v>
      </c>
      <c r="AK18" s="38">
        <v>1</v>
      </c>
      <c r="AL18" s="38" t="s">
        <v>69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-19185</v>
      </c>
      <c r="AW18" s="38">
        <v>5039543</v>
      </c>
      <c r="AX18" s="38">
        <v>4953599</v>
      </c>
      <c r="AY18" s="38">
        <v>3301753</v>
      </c>
      <c r="AZ18" s="38">
        <v>96947</v>
      </c>
      <c r="BA18" s="38">
        <v>24.917000000000002</v>
      </c>
      <c r="BB18" s="38">
        <v>0</v>
      </c>
      <c r="BC18" s="38">
        <v>0</v>
      </c>
      <c r="BD18" s="38">
        <v>0</v>
      </c>
      <c r="BE18" s="38">
        <v>66</v>
      </c>
      <c r="BF18" s="38">
        <v>4387692</v>
      </c>
      <c r="BG18" s="38">
        <v>0</v>
      </c>
      <c r="BH18" s="38">
        <v>0</v>
      </c>
      <c r="BI18" s="38">
        <v>0</v>
      </c>
      <c r="BJ18" s="38">
        <v>12</v>
      </c>
      <c r="BK18" s="38">
        <v>0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703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8">
        <v>0</v>
      </c>
      <c r="BX18" s="38">
        <v>0</v>
      </c>
      <c r="BY18" s="38">
        <v>0</v>
      </c>
      <c r="BZ18" s="38">
        <v>0</v>
      </c>
      <c r="CA18" s="38">
        <v>0</v>
      </c>
      <c r="CB18" s="38">
        <v>0</v>
      </c>
      <c r="CC18" s="38">
        <v>0</v>
      </c>
      <c r="CD18" s="38">
        <v>0</v>
      </c>
      <c r="CE18" s="38">
        <v>0</v>
      </c>
      <c r="CF18" s="38">
        <v>0</v>
      </c>
      <c r="CG18" s="38">
        <v>0</v>
      </c>
      <c r="CH18" s="38">
        <v>87167</v>
      </c>
      <c r="CI18" s="38">
        <v>0</v>
      </c>
      <c r="CJ18" s="38">
        <v>4</v>
      </c>
      <c r="CK18" s="38">
        <v>0</v>
      </c>
      <c r="CL18" s="38">
        <v>0</v>
      </c>
      <c r="CN18" s="38">
        <v>0</v>
      </c>
      <c r="CO18" s="38">
        <v>1</v>
      </c>
      <c r="CP18" s="38">
        <v>0</v>
      </c>
      <c r="CQ18" s="38">
        <v>0</v>
      </c>
      <c r="CR18" s="38">
        <v>373.00299999999999</v>
      </c>
      <c r="CS18" s="38">
        <v>0</v>
      </c>
      <c r="CT18" s="38">
        <v>0</v>
      </c>
      <c r="CU18" s="38">
        <v>0</v>
      </c>
      <c r="CV18" s="38">
        <v>0</v>
      </c>
      <c r="CW18" s="38">
        <v>0</v>
      </c>
      <c r="CX18" s="38">
        <v>0</v>
      </c>
      <c r="CY18" s="38">
        <v>0</v>
      </c>
      <c r="CZ18" s="38">
        <v>0</v>
      </c>
      <c r="DA18" s="38">
        <v>1</v>
      </c>
      <c r="DB18" s="38">
        <v>2668114</v>
      </c>
      <c r="DC18" s="38">
        <v>0</v>
      </c>
      <c r="DD18" s="38">
        <v>0</v>
      </c>
      <c r="DE18" s="38">
        <v>749657</v>
      </c>
      <c r="DF18" s="38">
        <v>749657</v>
      </c>
      <c r="DG18" s="38">
        <v>121.72499999999999</v>
      </c>
      <c r="DH18" s="38">
        <v>0</v>
      </c>
      <c r="DI18" s="38">
        <v>0</v>
      </c>
      <c r="DK18" s="38">
        <v>2870</v>
      </c>
      <c r="DL18" s="38">
        <v>0</v>
      </c>
      <c r="DM18" s="38">
        <v>272714</v>
      </c>
      <c r="DN18" s="38">
        <v>1156</v>
      </c>
      <c r="DO18" s="38">
        <v>0</v>
      </c>
      <c r="DP18" s="38">
        <v>0</v>
      </c>
      <c r="DQ18" s="38">
        <v>0</v>
      </c>
      <c r="DR18" s="38">
        <v>0</v>
      </c>
      <c r="DS18" s="38">
        <v>0</v>
      </c>
      <c r="DT18" s="38">
        <v>0</v>
      </c>
      <c r="DU18" s="38">
        <v>0</v>
      </c>
      <c r="DV18" s="38">
        <v>0</v>
      </c>
      <c r="DW18" s="38">
        <v>0</v>
      </c>
      <c r="DX18" s="38">
        <v>0</v>
      </c>
      <c r="DY18" s="38">
        <v>0</v>
      </c>
      <c r="DZ18" s="38">
        <v>0</v>
      </c>
      <c r="EA18" s="38">
        <v>0</v>
      </c>
      <c r="EB18" s="38">
        <v>0</v>
      </c>
      <c r="EC18" s="38">
        <v>14.904999999999999</v>
      </c>
      <c r="ED18" s="38">
        <v>105563</v>
      </c>
      <c r="EE18" s="38">
        <v>0</v>
      </c>
      <c r="EF18" s="38">
        <v>0</v>
      </c>
      <c r="EG18" s="38">
        <v>0</v>
      </c>
      <c r="EH18" s="38">
        <v>156767</v>
      </c>
      <c r="EI18" s="38">
        <v>0</v>
      </c>
      <c r="EJ18" s="38">
        <v>0</v>
      </c>
      <c r="EK18" s="38">
        <v>7.73</v>
      </c>
      <c r="EL18" s="38">
        <v>0</v>
      </c>
      <c r="EM18" s="38">
        <v>0</v>
      </c>
      <c r="EN18" s="38">
        <v>0.45300000000000001</v>
      </c>
      <c r="EO18" s="38">
        <v>0</v>
      </c>
      <c r="EP18" s="38">
        <v>0</v>
      </c>
      <c r="EQ18" s="38">
        <v>8.1829999999999998</v>
      </c>
      <c r="ER18" s="38">
        <v>0</v>
      </c>
      <c r="ES18" s="38">
        <v>25.454999999999998</v>
      </c>
      <c r="ET18" s="38">
        <v>0</v>
      </c>
      <c r="EU18" s="38">
        <v>0</v>
      </c>
      <c r="EV18" s="38">
        <v>0</v>
      </c>
      <c r="EW18" s="38">
        <v>0</v>
      </c>
      <c r="EX18" s="38">
        <v>0</v>
      </c>
      <c r="EZ18" s="38">
        <v>4451681</v>
      </c>
      <c r="FA18" s="38">
        <v>0</v>
      </c>
      <c r="FB18" s="38">
        <v>4547405</v>
      </c>
      <c r="FC18" s="38">
        <v>0</v>
      </c>
      <c r="FD18" s="38">
        <v>0</v>
      </c>
      <c r="FE18" s="38">
        <v>412501</v>
      </c>
      <c r="FF18" s="38">
        <v>89417</v>
      </c>
      <c r="FG18" s="38">
        <v>5.8744999999999999E-2</v>
      </c>
      <c r="FH18" s="38">
        <v>2.5468000000000001E-2</v>
      </c>
      <c r="FI18" s="38">
        <v>0</v>
      </c>
      <c r="FJ18" s="38">
        <v>0</v>
      </c>
      <c r="FK18" s="38">
        <v>712.44799999999998</v>
      </c>
      <c r="FL18" s="38">
        <v>5136490</v>
      </c>
      <c r="FM18" s="38">
        <v>0</v>
      </c>
      <c r="FN18" s="38">
        <v>0</v>
      </c>
      <c r="FO18" s="38">
        <v>160936</v>
      </c>
      <c r="FP18" s="38">
        <v>0</v>
      </c>
      <c r="FQ18" s="38">
        <v>160936</v>
      </c>
      <c r="FR18" s="38">
        <v>160936</v>
      </c>
      <c r="FS18" s="38">
        <v>0</v>
      </c>
      <c r="FT18" s="38">
        <v>0</v>
      </c>
      <c r="FU18" s="38">
        <v>0</v>
      </c>
      <c r="FV18" s="38">
        <v>0</v>
      </c>
      <c r="FW18" s="38">
        <v>0</v>
      </c>
      <c r="FX18" s="38">
        <v>0</v>
      </c>
      <c r="FY18" s="38">
        <v>0</v>
      </c>
      <c r="FZ18" s="38">
        <v>0</v>
      </c>
      <c r="GA18" s="38">
        <v>0</v>
      </c>
      <c r="GB18" s="38">
        <v>0</v>
      </c>
      <c r="GC18" s="38">
        <v>0</v>
      </c>
      <c r="GD18" s="38">
        <v>0</v>
      </c>
      <c r="GF18" s="38">
        <v>0</v>
      </c>
      <c r="GG18" s="38">
        <v>0</v>
      </c>
      <c r="GH18" s="38">
        <v>0</v>
      </c>
      <c r="GI18" s="38">
        <v>0</v>
      </c>
      <c r="GJ18" s="38">
        <v>0</v>
      </c>
      <c r="GK18" s="38">
        <v>5116</v>
      </c>
      <c r="GL18" s="38">
        <v>11276</v>
      </c>
      <c r="GM18" s="38">
        <v>0</v>
      </c>
      <c r="GN18" s="38">
        <v>43177</v>
      </c>
      <c r="GO18" s="38">
        <v>0</v>
      </c>
      <c r="GP18" s="38">
        <v>0</v>
      </c>
      <c r="GQ18" s="38">
        <v>0</v>
      </c>
      <c r="GR18" s="38">
        <v>0</v>
      </c>
      <c r="GS18" s="38">
        <v>0</v>
      </c>
      <c r="GT18" s="38">
        <v>0</v>
      </c>
      <c r="HB18" s="38">
        <v>260701385</v>
      </c>
      <c r="HC18" s="38">
        <v>5.0967999999999999E-2</v>
      </c>
      <c r="HD18" s="38">
        <v>87167</v>
      </c>
      <c r="HE18" s="38">
        <v>0</v>
      </c>
      <c r="HF18" s="38">
        <v>461213</v>
      </c>
      <c r="HG18" s="38">
        <v>5132</v>
      </c>
      <c r="HH18" s="38">
        <v>166282</v>
      </c>
      <c r="HI18" s="38">
        <v>0</v>
      </c>
      <c r="HJ18" s="38">
        <v>4309</v>
      </c>
      <c r="HK18" s="38">
        <v>0</v>
      </c>
      <c r="HL18" s="38">
        <v>0</v>
      </c>
      <c r="HM18" s="38">
        <v>0</v>
      </c>
      <c r="HN18" s="38">
        <v>0</v>
      </c>
      <c r="HO18" s="38">
        <v>0</v>
      </c>
      <c r="HP18" s="38">
        <v>0</v>
      </c>
      <c r="HQ18" s="38">
        <v>0</v>
      </c>
      <c r="HR18" s="38">
        <v>0</v>
      </c>
      <c r="HS18" s="38">
        <v>4450458</v>
      </c>
      <c r="HT18" s="38">
        <v>0</v>
      </c>
      <c r="HU18" s="38">
        <v>0</v>
      </c>
      <c r="HV18" s="38">
        <v>0</v>
      </c>
      <c r="HW18" s="38">
        <v>0</v>
      </c>
      <c r="HX18" s="38">
        <v>20</v>
      </c>
      <c r="HY18" s="38">
        <v>12</v>
      </c>
      <c r="HZ18" s="38">
        <v>78</v>
      </c>
      <c r="IA18" s="38">
        <v>110</v>
      </c>
      <c r="IB18" s="38">
        <v>240</v>
      </c>
      <c r="IC18" s="38">
        <v>460</v>
      </c>
      <c r="ID18" s="38">
        <v>0</v>
      </c>
      <c r="IE18" s="38">
        <v>0</v>
      </c>
      <c r="IF18" s="38">
        <v>0</v>
      </c>
      <c r="IG18" s="38">
        <v>8.3330000000000002</v>
      </c>
      <c r="IH18" s="38">
        <v>270</v>
      </c>
      <c r="II18" s="38">
        <v>0</v>
      </c>
      <c r="IJ18" s="38">
        <v>95.986999999999995</v>
      </c>
      <c r="IK18" s="38">
        <v>0</v>
      </c>
      <c r="IL18" s="38">
        <v>0</v>
      </c>
      <c r="IM18" s="38">
        <v>0</v>
      </c>
      <c r="IN18" s="38">
        <v>0</v>
      </c>
      <c r="IO18" s="38">
        <v>0</v>
      </c>
      <c r="IP18" s="38">
        <v>0</v>
      </c>
      <c r="IQ18" s="38">
        <v>95.986999999999995</v>
      </c>
      <c r="IR18" s="38">
        <v>59115</v>
      </c>
      <c r="IS18" s="38">
        <v>0</v>
      </c>
      <c r="IT18" s="38">
        <v>0</v>
      </c>
      <c r="IU18" s="38">
        <v>0</v>
      </c>
      <c r="IV18" s="38">
        <v>0</v>
      </c>
      <c r="IW18" s="38">
        <v>6159</v>
      </c>
      <c r="IX18" s="38">
        <v>0</v>
      </c>
      <c r="IY18" s="38">
        <v>0</v>
      </c>
      <c r="IZ18" s="38">
        <v>0</v>
      </c>
      <c r="JA18" s="38">
        <v>0</v>
      </c>
    </row>
    <row r="19" spans="1:261" x14ac:dyDescent="0.2">
      <c r="A19" s="38">
        <v>174801</v>
      </c>
      <c r="B19" s="38">
        <v>27549</v>
      </c>
      <c r="C19" s="38">
        <v>9</v>
      </c>
      <c r="D19" s="38">
        <v>2020</v>
      </c>
      <c r="E19" s="38">
        <v>6159</v>
      </c>
      <c r="F19" s="38">
        <v>0</v>
      </c>
      <c r="G19" s="38">
        <v>249.45699999999999</v>
      </c>
      <c r="H19" s="38">
        <v>246.756</v>
      </c>
      <c r="I19" s="38">
        <v>246.756</v>
      </c>
      <c r="J19" s="38">
        <v>249.45699999999999</v>
      </c>
      <c r="K19" s="38">
        <v>0</v>
      </c>
      <c r="L19" s="38">
        <v>6159</v>
      </c>
      <c r="M19" s="38">
        <v>0</v>
      </c>
      <c r="N19" s="38">
        <v>0</v>
      </c>
      <c r="P19" s="38">
        <v>249.80500000000001</v>
      </c>
      <c r="Q19" s="38">
        <v>0</v>
      </c>
      <c r="R19" s="38">
        <v>64751</v>
      </c>
      <c r="S19" s="38">
        <v>259.20699999999999</v>
      </c>
      <c r="U19" s="38">
        <v>41970</v>
      </c>
      <c r="V19" s="38">
        <v>8.06</v>
      </c>
      <c r="W19" s="38">
        <v>4964</v>
      </c>
      <c r="X19" s="38">
        <v>4964</v>
      </c>
      <c r="Z19" s="38">
        <v>0</v>
      </c>
      <c r="AA19" s="38">
        <v>0</v>
      </c>
      <c r="AB19" s="38">
        <v>0</v>
      </c>
      <c r="AC19" s="38">
        <v>0</v>
      </c>
      <c r="AD19" s="38" t="s">
        <v>303</v>
      </c>
      <c r="AE19" s="38">
        <v>0</v>
      </c>
      <c r="AH19" s="38">
        <v>0</v>
      </c>
      <c r="AI19" s="38">
        <v>0</v>
      </c>
      <c r="AJ19" s="38">
        <v>6159</v>
      </c>
      <c r="AK19" s="38">
        <v>1</v>
      </c>
      <c r="AL19" s="38" t="s">
        <v>349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2111787</v>
      </c>
      <c r="AX19" s="38">
        <v>2063104</v>
      </c>
      <c r="AY19" s="38">
        <v>1408522</v>
      </c>
      <c r="AZ19" s="38">
        <v>64751</v>
      </c>
      <c r="BA19" s="38">
        <v>0</v>
      </c>
      <c r="BB19" s="38">
        <v>0</v>
      </c>
      <c r="BC19" s="38">
        <v>0</v>
      </c>
      <c r="BD19" s="38">
        <v>0</v>
      </c>
      <c r="BE19" s="38">
        <v>28</v>
      </c>
      <c r="BF19" s="38">
        <v>1909431</v>
      </c>
      <c r="BG19" s="38">
        <v>0</v>
      </c>
      <c r="BH19" s="38">
        <v>0</v>
      </c>
      <c r="BI19" s="38">
        <v>0</v>
      </c>
      <c r="BJ19" s="38">
        <v>12</v>
      </c>
      <c r="BK19" s="38">
        <v>0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732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8">
        <v>0</v>
      </c>
      <c r="BX19" s="38">
        <v>0</v>
      </c>
      <c r="BY19" s="38">
        <v>0</v>
      </c>
      <c r="BZ19" s="38">
        <v>0</v>
      </c>
      <c r="CA19" s="38">
        <v>0</v>
      </c>
      <c r="CB19" s="38">
        <v>0</v>
      </c>
      <c r="CC19" s="38">
        <v>0</v>
      </c>
      <c r="CD19" s="38">
        <v>0</v>
      </c>
      <c r="CE19" s="38">
        <v>0</v>
      </c>
      <c r="CF19" s="38">
        <v>0</v>
      </c>
      <c r="CG19" s="38">
        <v>0</v>
      </c>
      <c r="CH19" s="38">
        <v>49052</v>
      </c>
      <c r="CI19" s="38">
        <v>0</v>
      </c>
      <c r="CJ19" s="38">
        <v>4</v>
      </c>
      <c r="CK19" s="38">
        <v>0</v>
      </c>
      <c r="CL19" s="38">
        <v>0</v>
      </c>
      <c r="CN19" s="38">
        <v>0</v>
      </c>
      <c r="CO19" s="38">
        <v>1</v>
      </c>
      <c r="CP19" s="38">
        <v>0</v>
      </c>
      <c r="CQ19" s="38">
        <v>0</v>
      </c>
      <c r="CR19" s="38">
        <v>249.501</v>
      </c>
      <c r="CS19" s="38">
        <v>0</v>
      </c>
      <c r="CT19" s="38">
        <v>0</v>
      </c>
      <c r="CU19" s="38">
        <v>0</v>
      </c>
      <c r="CV19" s="38">
        <v>0</v>
      </c>
      <c r="CW19" s="38">
        <v>0</v>
      </c>
      <c r="CX19" s="38">
        <v>0</v>
      </c>
      <c r="CY19" s="38">
        <v>0</v>
      </c>
      <c r="CZ19" s="38">
        <v>0</v>
      </c>
      <c r="DA19" s="38">
        <v>1</v>
      </c>
      <c r="DB19" s="38">
        <v>1515798</v>
      </c>
      <c r="DC19" s="38">
        <v>0</v>
      </c>
      <c r="DD19" s="38">
        <v>0</v>
      </c>
      <c r="DE19" s="38">
        <v>28407</v>
      </c>
      <c r="DF19" s="38">
        <v>28407</v>
      </c>
      <c r="DG19" s="38">
        <v>4.6130000000000004</v>
      </c>
      <c r="DH19" s="38">
        <v>0</v>
      </c>
      <c r="DI19" s="38">
        <v>0</v>
      </c>
      <c r="DK19" s="38">
        <v>3334</v>
      </c>
      <c r="DL19" s="38">
        <v>0</v>
      </c>
      <c r="DM19" s="38">
        <v>81001</v>
      </c>
      <c r="DN19" s="38">
        <v>341</v>
      </c>
      <c r="DO19" s="38">
        <v>0</v>
      </c>
      <c r="DP19" s="38">
        <v>0</v>
      </c>
      <c r="DQ19" s="38">
        <v>0</v>
      </c>
      <c r="DR19" s="38">
        <v>0</v>
      </c>
      <c r="DS19" s="38">
        <v>0</v>
      </c>
      <c r="DT19" s="38">
        <v>0</v>
      </c>
      <c r="DU19" s="38">
        <v>0</v>
      </c>
      <c r="DV19" s="38">
        <v>0</v>
      </c>
      <c r="DW19" s="38">
        <v>0</v>
      </c>
      <c r="DX19" s="38">
        <v>0</v>
      </c>
      <c r="DY19" s="38">
        <v>0</v>
      </c>
      <c r="DZ19" s="38">
        <v>0</v>
      </c>
      <c r="EA19" s="38">
        <v>0</v>
      </c>
      <c r="EB19" s="38">
        <v>0</v>
      </c>
      <c r="EC19" s="38">
        <v>2.97</v>
      </c>
      <c r="ED19" s="38">
        <v>21035</v>
      </c>
      <c r="EE19" s="38">
        <v>0</v>
      </c>
      <c r="EF19" s="38">
        <v>0</v>
      </c>
      <c r="EG19" s="38">
        <v>0</v>
      </c>
      <c r="EH19" s="38">
        <v>56431</v>
      </c>
      <c r="EI19" s="38">
        <v>0</v>
      </c>
      <c r="EJ19" s="38">
        <v>0</v>
      </c>
      <c r="EK19" s="38">
        <v>2.1709999999999998</v>
      </c>
      <c r="EL19" s="38">
        <v>0</v>
      </c>
      <c r="EM19" s="38">
        <v>0</v>
      </c>
      <c r="EN19" s="38">
        <v>0.53</v>
      </c>
      <c r="EO19" s="38">
        <v>0</v>
      </c>
      <c r="EP19" s="38">
        <v>0</v>
      </c>
      <c r="EQ19" s="38">
        <v>2.7010000000000001</v>
      </c>
      <c r="ER19" s="38">
        <v>0</v>
      </c>
      <c r="ES19" s="38">
        <v>9.1630000000000003</v>
      </c>
      <c r="ET19" s="38">
        <v>0</v>
      </c>
      <c r="EU19" s="38">
        <v>0</v>
      </c>
      <c r="EV19" s="38">
        <v>0</v>
      </c>
      <c r="EW19" s="38">
        <v>0</v>
      </c>
      <c r="EX19" s="38">
        <v>0</v>
      </c>
      <c r="EZ19" s="38">
        <v>1844680</v>
      </c>
      <c r="FA19" s="38">
        <v>0</v>
      </c>
      <c r="FB19" s="38">
        <v>1909062</v>
      </c>
      <c r="FC19" s="38">
        <v>0</v>
      </c>
      <c r="FD19" s="38">
        <v>0</v>
      </c>
      <c r="FE19" s="38">
        <v>179512</v>
      </c>
      <c r="FF19" s="38">
        <v>38912</v>
      </c>
      <c r="FG19" s="38">
        <v>5.8744999999999999E-2</v>
      </c>
      <c r="FH19" s="38">
        <v>2.5468000000000001E-2</v>
      </c>
      <c r="FI19" s="38">
        <v>0</v>
      </c>
      <c r="FJ19" s="38">
        <v>0</v>
      </c>
      <c r="FK19" s="38">
        <v>310.04300000000001</v>
      </c>
      <c r="FL19" s="38">
        <v>2176538</v>
      </c>
      <c r="FM19" s="38">
        <v>0</v>
      </c>
      <c r="FN19" s="38">
        <v>0</v>
      </c>
      <c r="FO19" s="38">
        <v>0</v>
      </c>
      <c r="FP19" s="38">
        <v>0</v>
      </c>
      <c r="FQ19" s="38">
        <v>0</v>
      </c>
      <c r="FR19" s="38">
        <v>0</v>
      </c>
      <c r="FS19" s="38">
        <v>0</v>
      </c>
      <c r="FT19" s="38">
        <v>0</v>
      </c>
      <c r="FU19" s="38">
        <v>0</v>
      </c>
      <c r="FV19" s="38">
        <v>0</v>
      </c>
      <c r="FW19" s="38">
        <v>0</v>
      </c>
      <c r="FX19" s="38">
        <v>0</v>
      </c>
      <c r="FY19" s="38">
        <v>0</v>
      </c>
      <c r="FZ19" s="38">
        <v>0</v>
      </c>
      <c r="GA19" s="38">
        <v>0</v>
      </c>
      <c r="GB19" s="38">
        <v>0</v>
      </c>
      <c r="GC19" s="38">
        <v>0</v>
      </c>
      <c r="GD19" s="38">
        <v>0</v>
      </c>
      <c r="GF19" s="38">
        <v>0</v>
      </c>
      <c r="GG19" s="38">
        <v>0</v>
      </c>
      <c r="GH19" s="38">
        <v>0</v>
      </c>
      <c r="GI19" s="38">
        <v>0</v>
      </c>
      <c r="GJ19" s="38">
        <v>0</v>
      </c>
      <c r="GK19" s="38">
        <v>4971</v>
      </c>
      <c r="GL19" s="38">
        <v>4602</v>
      </c>
      <c r="GM19" s="38">
        <v>0</v>
      </c>
      <c r="GN19" s="38">
        <v>0</v>
      </c>
      <c r="GO19" s="38">
        <v>0</v>
      </c>
      <c r="GP19" s="38">
        <v>0</v>
      </c>
      <c r="GQ19" s="38">
        <v>0</v>
      </c>
      <c r="GR19" s="38">
        <v>0</v>
      </c>
      <c r="GS19" s="38">
        <v>0</v>
      </c>
      <c r="GT19" s="38">
        <v>0</v>
      </c>
      <c r="HB19" s="38">
        <v>260701385</v>
      </c>
      <c r="HC19" s="38">
        <v>5.0967999999999999E-2</v>
      </c>
      <c r="HD19" s="38">
        <v>49052</v>
      </c>
      <c r="HE19" s="38">
        <v>0</v>
      </c>
      <c r="HF19" s="38">
        <v>261561</v>
      </c>
      <c r="HG19" s="38">
        <v>3849</v>
      </c>
      <c r="HH19" s="38">
        <v>11085</v>
      </c>
      <c r="HI19" s="38">
        <v>0</v>
      </c>
      <c r="HJ19" s="38">
        <v>2425</v>
      </c>
      <c r="HK19" s="38">
        <v>0</v>
      </c>
      <c r="HL19" s="38">
        <v>0</v>
      </c>
      <c r="HM19" s="38">
        <v>0</v>
      </c>
      <c r="HN19" s="38">
        <v>0</v>
      </c>
      <c r="HO19" s="38">
        <v>0</v>
      </c>
      <c r="HP19" s="38">
        <v>0</v>
      </c>
      <c r="HQ19" s="38">
        <v>0</v>
      </c>
      <c r="HR19" s="38">
        <v>0</v>
      </c>
      <c r="HS19" s="38">
        <v>1844311</v>
      </c>
      <c r="HT19" s="38">
        <v>0</v>
      </c>
      <c r="HU19" s="38">
        <v>0</v>
      </c>
      <c r="HV19" s="38">
        <v>0</v>
      </c>
      <c r="HW19" s="38">
        <v>0</v>
      </c>
      <c r="HX19" s="38">
        <v>6</v>
      </c>
      <c r="HY19" s="38">
        <v>6</v>
      </c>
      <c r="HZ19" s="38">
        <v>1</v>
      </c>
      <c r="IA19" s="38">
        <v>5</v>
      </c>
      <c r="IB19" s="38">
        <v>1</v>
      </c>
      <c r="IC19" s="38">
        <v>19</v>
      </c>
      <c r="ID19" s="38">
        <v>0</v>
      </c>
      <c r="IE19" s="38">
        <v>0</v>
      </c>
      <c r="IF19" s="38">
        <v>0</v>
      </c>
      <c r="IG19" s="38">
        <v>6.25</v>
      </c>
      <c r="IH19" s="38">
        <v>18</v>
      </c>
      <c r="II19" s="38">
        <v>0</v>
      </c>
      <c r="IJ19" s="38">
        <v>8.06</v>
      </c>
      <c r="IK19" s="38">
        <v>0</v>
      </c>
      <c r="IL19" s="38">
        <v>0</v>
      </c>
      <c r="IM19" s="38">
        <v>0</v>
      </c>
      <c r="IN19" s="38">
        <v>0</v>
      </c>
      <c r="IO19" s="38">
        <v>0</v>
      </c>
      <c r="IP19" s="38">
        <v>0</v>
      </c>
      <c r="IQ19" s="38">
        <v>8.06</v>
      </c>
      <c r="IR19" s="38">
        <v>4964</v>
      </c>
      <c r="IS19" s="38">
        <v>0</v>
      </c>
      <c r="IT19" s="38">
        <v>0</v>
      </c>
      <c r="IU19" s="38">
        <v>0</v>
      </c>
      <c r="IV19" s="38">
        <v>0</v>
      </c>
      <c r="IW19" s="38">
        <v>6159</v>
      </c>
      <c r="IX19" s="38">
        <v>0</v>
      </c>
      <c r="IY19" s="38">
        <v>0</v>
      </c>
      <c r="IZ19" s="38">
        <v>0</v>
      </c>
      <c r="JA19" s="38">
        <v>0</v>
      </c>
    </row>
    <row r="20" spans="1:261" x14ac:dyDescent="0.2">
      <c r="A20" s="38">
        <v>178801</v>
      </c>
      <c r="B20" s="38">
        <v>27549</v>
      </c>
      <c r="C20" s="38">
        <v>9</v>
      </c>
      <c r="D20" s="38">
        <v>2020</v>
      </c>
      <c r="E20" s="38">
        <v>6159</v>
      </c>
      <c r="F20" s="38">
        <v>0</v>
      </c>
      <c r="G20" s="38">
        <v>204.702</v>
      </c>
      <c r="H20" s="38">
        <v>198.02199999999999</v>
      </c>
      <c r="I20" s="38">
        <v>198.02199999999999</v>
      </c>
      <c r="J20" s="38">
        <v>204.702</v>
      </c>
      <c r="K20" s="38">
        <v>0</v>
      </c>
      <c r="L20" s="38">
        <v>6159</v>
      </c>
      <c r="M20" s="38">
        <v>0</v>
      </c>
      <c r="N20" s="38">
        <v>0</v>
      </c>
      <c r="P20" s="38">
        <v>178.245</v>
      </c>
      <c r="Q20" s="38">
        <v>0</v>
      </c>
      <c r="R20" s="38">
        <v>46202</v>
      </c>
      <c r="S20" s="38">
        <v>259.20699999999999</v>
      </c>
      <c r="U20" s="38">
        <v>29948</v>
      </c>
      <c r="V20" s="38">
        <v>38.222000000000001</v>
      </c>
      <c r="W20" s="38">
        <v>23539</v>
      </c>
      <c r="X20" s="38">
        <v>23539</v>
      </c>
      <c r="Z20" s="38">
        <v>0</v>
      </c>
      <c r="AA20" s="38">
        <v>0</v>
      </c>
      <c r="AB20" s="38">
        <v>0</v>
      </c>
      <c r="AC20" s="38">
        <v>0</v>
      </c>
      <c r="AD20" s="38" t="s">
        <v>303</v>
      </c>
      <c r="AE20" s="38">
        <v>0</v>
      </c>
      <c r="AH20" s="38">
        <v>0</v>
      </c>
      <c r="AI20" s="38">
        <v>0</v>
      </c>
      <c r="AJ20" s="38">
        <v>6159</v>
      </c>
      <c r="AK20" s="38">
        <v>1</v>
      </c>
      <c r="AL20" s="38" t="s">
        <v>92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2200113</v>
      </c>
      <c r="AX20" s="38">
        <v>2160226</v>
      </c>
      <c r="AY20" s="38">
        <v>1435122</v>
      </c>
      <c r="AZ20" s="38">
        <v>46202</v>
      </c>
      <c r="BA20" s="38">
        <v>10.75</v>
      </c>
      <c r="BB20" s="38">
        <v>0</v>
      </c>
      <c r="BC20" s="38">
        <v>0</v>
      </c>
      <c r="BD20" s="38">
        <v>0</v>
      </c>
      <c r="BE20" s="38">
        <v>29</v>
      </c>
      <c r="BF20" s="38">
        <v>1979605</v>
      </c>
      <c r="BG20" s="38">
        <v>0</v>
      </c>
      <c r="BH20" s="38">
        <v>0</v>
      </c>
      <c r="BI20" s="38">
        <v>0</v>
      </c>
      <c r="BJ20" s="38">
        <v>12</v>
      </c>
      <c r="BK20" s="38">
        <v>0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739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8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40252</v>
      </c>
      <c r="CI20" s="38">
        <v>0</v>
      </c>
      <c r="CJ20" s="38">
        <v>4</v>
      </c>
      <c r="CK20" s="38">
        <v>0</v>
      </c>
      <c r="CL20" s="38">
        <v>0</v>
      </c>
      <c r="CN20" s="38">
        <v>0</v>
      </c>
      <c r="CO20" s="38">
        <v>1</v>
      </c>
      <c r="CP20" s="38">
        <v>0</v>
      </c>
      <c r="CQ20" s="38">
        <v>1</v>
      </c>
      <c r="CR20" s="38">
        <v>178.43700000000001</v>
      </c>
      <c r="CS20" s="38">
        <v>0</v>
      </c>
      <c r="CT20" s="38">
        <v>0</v>
      </c>
      <c r="CU20" s="38">
        <v>0</v>
      </c>
      <c r="CV20" s="38">
        <v>0</v>
      </c>
      <c r="CW20" s="38">
        <v>0</v>
      </c>
      <c r="CX20" s="38">
        <v>0</v>
      </c>
      <c r="CY20" s="38">
        <v>0</v>
      </c>
      <c r="CZ20" s="38">
        <v>0</v>
      </c>
      <c r="DA20" s="38">
        <v>1</v>
      </c>
      <c r="DB20" s="38">
        <v>1217879</v>
      </c>
      <c r="DC20" s="38">
        <v>0</v>
      </c>
      <c r="DD20" s="38">
        <v>0</v>
      </c>
      <c r="DE20" s="38">
        <v>360510</v>
      </c>
      <c r="DF20" s="38">
        <v>360510</v>
      </c>
      <c r="DG20" s="38">
        <v>58.537999999999997</v>
      </c>
      <c r="DH20" s="38">
        <v>0</v>
      </c>
      <c r="DI20" s="38">
        <v>0</v>
      </c>
      <c r="DK20" s="38">
        <v>3454</v>
      </c>
      <c r="DL20" s="38">
        <v>0</v>
      </c>
      <c r="DM20" s="38">
        <v>77687</v>
      </c>
      <c r="DN20" s="38">
        <v>337</v>
      </c>
      <c r="DO20" s="38">
        <v>0</v>
      </c>
      <c r="DP20" s="38">
        <v>0</v>
      </c>
      <c r="DQ20" s="38">
        <v>0</v>
      </c>
      <c r="DR20" s="38">
        <v>0</v>
      </c>
      <c r="DS20" s="38">
        <v>0</v>
      </c>
      <c r="DT20" s="38">
        <v>0</v>
      </c>
      <c r="DU20" s="38">
        <v>0</v>
      </c>
      <c r="DV20" s="38">
        <v>0</v>
      </c>
      <c r="DW20" s="38">
        <v>0</v>
      </c>
      <c r="DX20" s="38">
        <v>0</v>
      </c>
      <c r="DY20" s="38">
        <v>0</v>
      </c>
      <c r="DZ20" s="38">
        <v>0</v>
      </c>
      <c r="EA20" s="38">
        <v>0</v>
      </c>
      <c r="EB20" s="38">
        <v>0</v>
      </c>
      <c r="EC20" s="38">
        <v>9.5299999999999994</v>
      </c>
      <c r="ED20" s="38">
        <v>67495</v>
      </c>
      <c r="EE20" s="38">
        <v>0</v>
      </c>
      <c r="EF20" s="38">
        <v>0</v>
      </c>
      <c r="EG20" s="38">
        <v>0</v>
      </c>
      <c r="EH20" s="38">
        <v>8868</v>
      </c>
      <c r="EI20" s="38">
        <v>0</v>
      </c>
      <c r="EJ20" s="38">
        <v>0</v>
      </c>
      <c r="EK20" s="38">
        <v>0</v>
      </c>
      <c r="EL20" s="38">
        <v>0</v>
      </c>
      <c r="EM20" s="38">
        <v>0</v>
      </c>
      <c r="EN20" s="38">
        <v>0.28799999999999998</v>
      </c>
      <c r="EO20" s="38">
        <v>0</v>
      </c>
      <c r="EP20" s="38">
        <v>0</v>
      </c>
      <c r="EQ20" s="38">
        <v>0.28799999999999998</v>
      </c>
      <c r="ER20" s="38">
        <v>0</v>
      </c>
      <c r="ES20" s="38">
        <v>1.44</v>
      </c>
      <c r="ET20" s="38">
        <v>0</v>
      </c>
      <c r="EU20" s="38">
        <v>0</v>
      </c>
      <c r="EV20" s="38">
        <v>0</v>
      </c>
      <c r="EW20" s="38">
        <v>0</v>
      </c>
      <c r="EX20" s="38">
        <v>0</v>
      </c>
      <c r="EZ20" s="38">
        <v>1933775</v>
      </c>
      <c r="FA20" s="38">
        <v>0</v>
      </c>
      <c r="FB20" s="38">
        <v>1979612</v>
      </c>
      <c r="FC20" s="38">
        <v>0</v>
      </c>
      <c r="FD20" s="38">
        <v>0</v>
      </c>
      <c r="FE20" s="38">
        <v>186109</v>
      </c>
      <c r="FF20" s="38">
        <v>40342</v>
      </c>
      <c r="FG20" s="38">
        <v>5.8744999999999999E-2</v>
      </c>
      <c r="FH20" s="38">
        <v>2.5468000000000001E-2</v>
      </c>
      <c r="FI20" s="38">
        <v>0</v>
      </c>
      <c r="FJ20" s="38">
        <v>0</v>
      </c>
      <c r="FK20" s="38">
        <v>321.43700000000001</v>
      </c>
      <c r="FL20" s="38">
        <v>2246315</v>
      </c>
      <c r="FM20" s="38">
        <v>0</v>
      </c>
      <c r="FN20" s="38">
        <v>0</v>
      </c>
      <c r="FO20" s="38">
        <v>0</v>
      </c>
      <c r="FP20" s="38">
        <v>0</v>
      </c>
      <c r="FQ20" s="38">
        <v>0</v>
      </c>
      <c r="FR20" s="38">
        <v>0</v>
      </c>
      <c r="FS20" s="38">
        <v>0</v>
      </c>
      <c r="FT20" s="38">
        <v>0</v>
      </c>
      <c r="FU20" s="38">
        <v>0</v>
      </c>
      <c r="FV20" s="38">
        <v>0</v>
      </c>
      <c r="FW20" s="38">
        <v>0</v>
      </c>
      <c r="FX20" s="38">
        <v>0</v>
      </c>
      <c r="FY20" s="38">
        <v>0</v>
      </c>
      <c r="FZ20" s="38">
        <v>0</v>
      </c>
      <c r="GA20" s="38">
        <v>0</v>
      </c>
      <c r="GB20" s="38">
        <v>53144</v>
      </c>
      <c r="GC20" s="38">
        <v>53144</v>
      </c>
      <c r="GD20" s="38">
        <v>6.3920000000000003</v>
      </c>
      <c r="GF20" s="38">
        <v>0</v>
      </c>
      <c r="GG20" s="38">
        <v>0</v>
      </c>
      <c r="GH20" s="38">
        <v>0</v>
      </c>
      <c r="GI20" s="38">
        <v>0</v>
      </c>
      <c r="GJ20" s="38">
        <v>0</v>
      </c>
      <c r="GK20" s="38">
        <v>5062</v>
      </c>
      <c r="GL20" s="38">
        <v>7574</v>
      </c>
      <c r="GM20" s="38">
        <v>0</v>
      </c>
      <c r="GN20" s="38">
        <v>0</v>
      </c>
      <c r="GO20" s="38">
        <v>0</v>
      </c>
      <c r="GP20" s="38">
        <v>0</v>
      </c>
      <c r="GQ20" s="38">
        <v>0</v>
      </c>
      <c r="GR20" s="38">
        <v>0</v>
      </c>
      <c r="GS20" s="38">
        <v>0</v>
      </c>
      <c r="GT20" s="38">
        <v>0</v>
      </c>
      <c r="HB20" s="38">
        <v>260701385</v>
      </c>
      <c r="HC20" s="38">
        <v>5.0967999999999999E-2</v>
      </c>
      <c r="HD20" s="38">
        <v>40252</v>
      </c>
      <c r="HE20" s="38">
        <v>0</v>
      </c>
      <c r="HF20" s="38">
        <v>209903</v>
      </c>
      <c r="HG20" s="38">
        <v>3207</v>
      </c>
      <c r="HH20" s="38">
        <v>31409</v>
      </c>
      <c r="HI20" s="38">
        <v>0</v>
      </c>
      <c r="HJ20" s="38">
        <v>1990</v>
      </c>
      <c r="HK20" s="38">
        <v>193</v>
      </c>
      <c r="HL20" s="38">
        <v>179</v>
      </c>
      <c r="HM20" s="38">
        <v>0</v>
      </c>
      <c r="HN20" s="38">
        <v>0</v>
      </c>
      <c r="HO20" s="38">
        <v>0</v>
      </c>
      <c r="HP20" s="38">
        <v>0</v>
      </c>
      <c r="HQ20" s="38">
        <v>0</v>
      </c>
      <c r="HR20" s="38">
        <v>0</v>
      </c>
      <c r="HS20" s="38">
        <v>1933410</v>
      </c>
      <c r="HT20" s="38">
        <v>0</v>
      </c>
      <c r="HU20" s="38">
        <v>0</v>
      </c>
      <c r="HV20" s="38">
        <v>0</v>
      </c>
      <c r="HW20" s="38">
        <v>0</v>
      </c>
      <c r="HX20" s="38">
        <v>17</v>
      </c>
      <c r="HY20" s="38">
        <v>21</v>
      </c>
      <c r="HZ20" s="38">
        <v>28</v>
      </c>
      <c r="IA20" s="38">
        <v>80</v>
      </c>
      <c r="IB20" s="38">
        <v>79</v>
      </c>
      <c r="IC20" s="38">
        <v>225</v>
      </c>
      <c r="ID20" s="38">
        <v>0</v>
      </c>
      <c r="IE20" s="38">
        <v>0</v>
      </c>
      <c r="IF20" s="38">
        <v>0</v>
      </c>
      <c r="IG20" s="38">
        <v>5.2080000000000002</v>
      </c>
      <c r="IH20" s="38">
        <v>51</v>
      </c>
      <c r="II20" s="38">
        <v>0</v>
      </c>
      <c r="IJ20" s="38">
        <v>38.222000000000001</v>
      </c>
      <c r="IK20" s="38">
        <v>0</v>
      </c>
      <c r="IL20" s="38">
        <v>0</v>
      </c>
      <c r="IM20" s="38">
        <v>0</v>
      </c>
      <c r="IN20" s="38">
        <v>0</v>
      </c>
      <c r="IO20" s="38">
        <v>0</v>
      </c>
      <c r="IP20" s="38">
        <v>0</v>
      </c>
      <c r="IQ20" s="38">
        <v>38.222000000000001</v>
      </c>
      <c r="IR20" s="38">
        <v>23539</v>
      </c>
      <c r="IS20" s="38">
        <v>0</v>
      </c>
      <c r="IT20" s="38">
        <v>0</v>
      </c>
      <c r="IU20" s="38">
        <v>0</v>
      </c>
      <c r="IV20" s="38">
        <v>0</v>
      </c>
      <c r="IW20" s="38">
        <v>6159</v>
      </c>
      <c r="IX20" s="38">
        <v>0</v>
      </c>
      <c r="IY20" s="38">
        <v>0</v>
      </c>
      <c r="IZ20" s="38">
        <v>0</v>
      </c>
      <c r="JA20" s="38">
        <v>0</v>
      </c>
    </row>
    <row r="21" spans="1:261" x14ac:dyDescent="0.2">
      <c r="A21" s="38">
        <v>183801</v>
      </c>
      <c r="B21" s="38">
        <v>27549</v>
      </c>
      <c r="C21" s="38">
        <v>9</v>
      </c>
      <c r="D21" s="38">
        <v>2020</v>
      </c>
      <c r="E21" s="38">
        <v>6159</v>
      </c>
      <c r="F21" s="38">
        <v>0</v>
      </c>
      <c r="G21" s="38">
        <v>154.77500000000001</v>
      </c>
      <c r="H21" s="38">
        <v>128.22399999999999</v>
      </c>
      <c r="I21" s="38">
        <v>128.22399999999999</v>
      </c>
      <c r="J21" s="38">
        <v>154.77500000000001</v>
      </c>
      <c r="K21" s="38">
        <v>0</v>
      </c>
      <c r="L21" s="38">
        <v>6159</v>
      </c>
      <c r="M21" s="38">
        <v>0</v>
      </c>
      <c r="N21" s="38">
        <v>0</v>
      </c>
      <c r="P21" s="38">
        <v>141.63999999999999</v>
      </c>
      <c r="Q21" s="38">
        <v>0</v>
      </c>
      <c r="R21" s="38">
        <v>36714</v>
      </c>
      <c r="S21" s="38">
        <v>259.20699999999999</v>
      </c>
      <c r="U21" s="38">
        <v>23798</v>
      </c>
      <c r="V21" s="38">
        <v>0</v>
      </c>
      <c r="W21" s="38">
        <v>0</v>
      </c>
      <c r="X21" s="38">
        <v>0</v>
      </c>
      <c r="Z21" s="38">
        <v>0</v>
      </c>
      <c r="AA21" s="38">
        <v>0</v>
      </c>
      <c r="AB21" s="38">
        <v>0</v>
      </c>
      <c r="AC21" s="38">
        <v>0</v>
      </c>
      <c r="AD21" s="38" t="s">
        <v>303</v>
      </c>
      <c r="AE21" s="38">
        <v>0</v>
      </c>
      <c r="AH21" s="38">
        <v>0</v>
      </c>
      <c r="AI21" s="38">
        <v>0</v>
      </c>
      <c r="AJ21" s="38">
        <v>6159</v>
      </c>
      <c r="AK21" s="38">
        <v>1</v>
      </c>
      <c r="AL21" s="38" t="s">
        <v>70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1560445</v>
      </c>
      <c r="AX21" s="38">
        <v>1481314</v>
      </c>
      <c r="AY21" s="38">
        <v>1022321</v>
      </c>
      <c r="AZ21" s="38">
        <v>36714</v>
      </c>
      <c r="BA21" s="38">
        <v>13.417</v>
      </c>
      <c r="BB21" s="38">
        <v>0</v>
      </c>
      <c r="BC21" s="38">
        <v>0</v>
      </c>
      <c r="BD21" s="38">
        <v>0</v>
      </c>
      <c r="BE21" s="38">
        <v>20</v>
      </c>
      <c r="BF21" s="38">
        <v>1359438</v>
      </c>
      <c r="BG21" s="38">
        <v>0</v>
      </c>
      <c r="BH21" s="38">
        <v>0</v>
      </c>
      <c r="BI21" s="38">
        <v>0</v>
      </c>
      <c r="BJ21" s="38">
        <v>12</v>
      </c>
      <c r="BK21" s="38">
        <v>0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750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8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79576</v>
      </c>
      <c r="CI21" s="38">
        <v>0</v>
      </c>
      <c r="CJ21" s="38">
        <v>4</v>
      </c>
      <c r="CK21" s="38">
        <v>0</v>
      </c>
      <c r="CL21" s="38">
        <v>0</v>
      </c>
      <c r="CN21" s="38">
        <v>0</v>
      </c>
      <c r="CO21" s="38">
        <v>1</v>
      </c>
      <c r="CP21" s="38">
        <v>0.17599999999999999</v>
      </c>
      <c r="CQ21" s="38">
        <v>4.3330000000000002</v>
      </c>
      <c r="CR21" s="38">
        <v>139.93899999999999</v>
      </c>
      <c r="CS21" s="38">
        <v>0</v>
      </c>
      <c r="CT21" s="38">
        <v>0</v>
      </c>
      <c r="CU21" s="38">
        <v>0</v>
      </c>
      <c r="CV21" s="38">
        <v>0</v>
      </c>
      <c r="CW21" s="38">
        <v>0</v>
      </c>
      <c r="CX21" s="38">
        <v>0</v>
      </c>
      <c r="CY21" s="38">
        <v>0</v>
      </c>
      <c r="CZ21" s="38">
        <v>0</v>
      </c>
      <c r="DA21" s="38">
        <v>1</v>
      </c>
      <c r="DB21" s="38">
        <v>787892</v>
      </c>
      <c r="DC21" s="38">
        <v>0</v>
      </c>
      <c r="DD21" s="38">
        <v>0</v>
      </c>
      <c r="DE21" s="38">
        <v>77137</v>
      </c>
      <c r="DF21" s="38">
        <v>79749</v>
      </c>
      <c r="DG21" s="38">
        <v>12.525</v>
      </c>
      <c r="DH21" s="38">
        <v>0</v>
      </c>
      <c r="DI21" s="38">
        <v>2612</v>
      </c>
      <c r="DK21" s="38">
        <v>3626</v>
      </c>
      <c r="DL21" s="38">
        <v>0</v>
      </c>
      <c r="DM21" s="38">
        <v>97766</v>
      </c>
      <c r="DN21" s="38">
        <v>425</v>
      </c>
      <c r="DO21" s="38">
        <v>0</v>
      </c>
      <c r="DP21" s="38">
        <v>0</v>
      </c>
      <c r="DQ21" s="38">
        <v>0</v>
      </c>
      <c r="DR21" s="38">
        <v>0</v>
      </c>
      <c r="DS21" s="38">
        <v>0</v>
      </c>
      <c r="DT21" s="38">
        <v>0</v>
      </c>
      <c r="DU21" s="38">
        <v>0</v>
      </c>
      <c r="DV21" s="38">
        <v>0</v>
      </c>
      <c r="DW21" s="38">
        <v>0</v>
      </c>
      <c r="DX21" s="38">
        <v>0</v>
      </c>
      <c r="DY21" s="38">
        <v>0</v>
      </c>
      <c r="DZ21" s="38">
        <v>0</v>
      </c>
      <c r="EA21" s="38">
        <v>0</v>
      </c>
      <c r="EB21" s="38">
        <v>0</v>
      </c>
      <c r="EC21" s="38">
        <v>12.967000000000001</v>
      </c>
      <c r="ED21" s="38">
        <v>91837</v>
      </c>
      <c r="EE21" s="38">
        <v>0</v>
      </c>
      <c r="EF21" s="38">
        <v>0</v>
      </c>
      <c r="EG21" s="38">
        <v>0</v>
      </c>
      <c r="EH21" s="38">
        <v>4564</v>
      </c>
      <c r="EI21" s="38">
        <v>0</v>
      </c>
      <c r="EJ21" s="38">
        <v>0</v>
      </c>
      <c r="EK21" s="38">
        <v>0.112</v>
      </c>
      <c r="EL21" s="38">
        <v>0</v>
      </c>
      <c r="EM21" s="38">
        <v>0.13500000000000001</v>
      </c>
      <c r="EN21" s="38">
        <v>0</v>
      </c>
      <c r="EO21" s="38">
        <v>0</v>
      </c>
      <c r="EP21" s="38">
        <v>0</v>
      </c>
      <c r="EQ21" s="38">
        <v>0.247</v>
      </c>
      <c r="ER21" s="38">
        <v>0</v>
      </c>
      <c r="ES21" s="38">
        <v>0.74099999999999999</v>
      </c>
      <c r="ET21" s="38">
        <v>0</v>
      </c>
      <c r="EU21" s="38">
        <v>0</v>
      </c>
      <c r="EV21" s="38">
        <v>0</v>
      </c>
      <c r="EW21" s="38">
        <v>0</v>
      </c>
      <c r="EX21" s="38">
        <v>0</v>
      </c>
      <c r="EZ21" s="38">
        <v>1325805</v>
      </c>
      <c r="FA21" s="38">
        <v>0</v>
      </c>
      <c r="FB21" s="38">
        <v>1362074</v>
      </c>
      <c r="FC21" s="38">
        <v>0</v>
      </c>
      <c r="FD21" s="38">
        <v>0</v>
      </c>
      <c r="FE21" s="38">
        <v>127805</v>
      </c>
      <c r="FF21" s="38">
        <v>27704</v>
      </c>
      <c r="FG21" s="38">
        <v>5.8744999999999999E-2</v>
      </c>
      <c r="FH21" s="38">
        <v>2.5468000000000001E-2</v>
      </c>
      <c r="FI21" s="38">
        <v>0</v>
      </c>
      <c r="FJ21" s="38">
        <v>0</v>
      </c>
      <c r="FK21" s="38">
        <v>220.738</v>
      </c>
      <c r="FL21" s="38">
        <v>1597159</v>
      </c>
      <c r="FM21" s="38">
        <v>0</v>
      </c>
      <c r="FN21" s="38">
        <v>0</v>
      </c>
      <c r="FO21" s="38">
        <v>0</v>
      </c>
      <c r="FP21" s="38">
        <v>0</v>
      </c>
      <c r="FQ21" s="38">
        <v>0</v>
      </c>
      <c r="FR21" s="38">
        <v>0</v>
      </c>
      <c r="FS21" s="38">
        <v>0</v>
      </c>
      <c r="FT21" s="38">
        <v>0</v>
      </c>
      <c r="FU21" s="38">
        <v>0</v>
      </c>
      <c r="FV21" s="38">
        <v>0</v>
      </c>
      <c r="FW21" s="38">
        <v>0</v>
      </c>
      <c r="FX21" s="38">
        <v>0</v>
      </c>
      <c r="FY21" s="38">
        <v>0</v>
      </c>
      <c r="FZ21" s="38">
        <v>0</v>
      </c>
      <c r="GA21" s="38">
        <v>0</v>
      </c>
      <c r="GB21" s="38">
        <v>218695</v>
      </c>
      <c r="GC21" s="38">
        <v>218695</v>
      </c>
      <c r="GD21" s="38">
        <v>26.303999999999998</v>
      </c>
      <c r="GF21" s="38">
        <v>0</v>
      </c>
      <c r="GG21" s="38">
        <v>0</v>
      </c>
      <c r="GH21" s="38">
        <v>0</v>
      </c>
      <c r="GI21" s="38">
        <v>0</v>
      </c>
      <c r="GJ21" s="38">
        <v>0</v>
      </c>
      <c r="GK21" s="38">
        <v>5402</v>
      </c>
      <c r="GL21" s="38">
        <v>4530</v>
      </c>
      <c r="GM21" s="38">
        <v>0</v>
      </c>
      <c r="GN21" s="38">
        <v>0</v>
      </c>
      <c r="GO21" s="38">
        <v>0</v>
      </c>
      <c r="GP21" s="38">
        <v>0</v>
      </c>
      <c r="GQ21" s="38">
        <v>0</v>
      </c>
      <c r="GR21" s="38">
        <v>0</v>
      </c>
      <c r="GS21" s="38">
        <v>0</v>
      </c>
      <c r="GT21" s="38">
        <v>0</v>
      </c>
      <c r="HB21" s="38">
        <v>260701385</v>
      </c>
      <c r="HC21" s="38">
        <v>5.0967999999999999E-2</v>
      </c>
      <c r="HD21" s="38">
        <v>30434</v>
      </c>
      <c r="HE21" s="38">
        <v>0</v>
      </c>
      <c r="HF21" s="38">
        <v>135917</v>
      </c>
      <c r="HG21" s="38">
        <v>4490</v>
      </c>
      <c r="HH21" s="38">
        <v>0</v>
      </c>
      <c r="HI21" s="38">
        <v>0</v>
      </c>
      <c r="HJ21" s="38">
        <v>1504</v>
      </c>
      <c r="HK21" s="38">
        <v>1873</v>
      </c>
      <c r="HL21" s="38">
        <v>1208</v>
      </c>
      <c r="HM21" s="38">
        <v>33000</v>
      </c>
      <c r="HN21" s="38">
        <v>0</v>
      </c>
      <c r="HO21" s="38">
        <v>0</v>
      </c>
      <c r="HP21" s="38">
        <v>0</v>
      </c>
      <c r="HQ21" s="38">
        <v>0</v>
      </c>
      <c r="HR21" s="38">
        <v>0</v>
      </c>
      <c r="HS21" s="38">
        <v>1325360</v>
      </c>
      <c r="HT21" s="38">
        <v>0</v>
      </c>
      <c r="HU21" s="38">
        <v>49142</v>
      </c>
      <c r="HV21" s="38">
        <v>0</v>
      </c>
      <c r="HW21" s="38">
        <v>0</v>
      </c>
      <c r="HX21" s="38">
        <v>13</v>
      </c>
      <c r="HY21" s="38">
        <v>18</v>
      </c>
      <c r="HZ21" s="38">
        <v>16</v>
      </c>
      <c r="IA21" s="38">
        <v>4</v>
      </c>
      <c r="IB21" s="38">
        <v>1</v>
      </c>
      <c r="IC21" s="38">
        <v>52</v>
      </c>
      <c r="ID21" s="38">
        <v>0</v>
      </c>
      <c r="IE21" s="38">
        <v>0</v>
      </c>
      <c r="IF21" s="38">
        <v>0</v>
      </c>
      <c r="IG21" s="38">
        <v>7.2910000000000004</v>
      </c>
      <c r="IH21" s="38">
        <v>0</v>
      </c>
      <c r="II21" s="38">
        <v>0</v>
      </c>
      <c r="IJ21" s="38">
        <v>0</v>
      </c>
      <c r="IK21" s="38">
        <v>0</v>
      </c>
      <c r="IL21" s="38">
        <v>0</v>
      </c>
      <c r="IM21" s="38">
        <v>0</v>
      </c>
      <c r="IN21" s="38">
        <v>0</v>
      </c>
      <c r="IO21" s="38">
        <v>0</v>
      </c>
      <c r="IP21" s="38">
        <v>0</v>
      </c>
      <c r="IQ21" s="38">
        <v>0</v>
      </c>
      <c r="IR21" s="38">
        <v>0</v>
      </c>
      <c r="IS21" s="38">
        <v>0</v>
      </c>
      <c r="IT21" s="38">
        <v>0</v>
      </c>
      <c r="IU21" s="38">
        <v>0</v>
      </c>
      <c r="IV21" s="38">
        <v>0</v>
      </c>
      <c r="IW21" s="38">
        <v>6159</v>
      </c>
      <c r="IX21" s="38">
        <v>0</v>
      </c>
      <c r="IY21" s="38">
        <v>0</v>
      </c>
      <c r="IZ21" s="38">
        <v>0</v>
      </c>
      <c r="JA21" s="38">
        <v>0</v>
      </c>
    </row>
    <row r="22" spans="1:261" x14ac:dyDescent="0.2">
      <c r="A22" s="38">
        <v>184801</v>
      </c>
      <c r="B22" s="38">
        <v>27549</v>
      </c>
      <c r="C22" s="38">
        <v>9</v>
      </c>
      <c r="D22" s="38">
        <v>2020</v>
      </c>
      <c r="E22" s="38">
        <v>6159</v>
      </c>
      <c r="F22" s="38">
        <v>0</v>
      </c>
      <c r="G22" s="38">
        <v>130.53800000000001</v>
      </c>
      <c r="H22" s="38">
        <v>75.234999999999999</v>
      </c>
      <c r="I22" s="38">
        <v>75.234999999999999</v>
      </c>
      <c r="J22" s="38">
        <v>130.53800000000001</v>
      </c>
      <c r="K22" s="38">
        <v>0</v>
      </c>
      <c r="L22" s="38">
        <v>6159</v>
      </c>
      <c r="M22" s="38">
        <v>0</v>
      </c>
      <c r="N22" s="38">
        <v>0</v>
      </c>
      <c r="P22" s="38">
        <v>130.44</v>
      </c>
      <c r="Q22" s="38">
        <v>0</v>
      </c>
      <c r="R22" s="38">
        <v>33811</v>
      </c>
      <c r="S22" s="38">
        <v>259.20699999999999</v>
      </c>
      <c r="U22" s="38">
        <v>21917</v>
      </c>
      <c r="V22" s="38">
        <v>0.5</v>
      </c>
      <c r="W22" s="38">
        <v>308</v>
      </c>
      <c r="X22" s="38">
        <v>308</v>
      </c>
      <c r="Z22" s="38">
        <v>0</v>
      </c>
      <c r="AA22" s="38">
        <v>0</v>
      </c>
      <c r="AB22" s="38">
        <v>0</v>
      </c>
      <c r="AC22" s="38">
        <v>0</v>
      </c>
      <c r="AD22" s="38" t="s">
        <v>303</v>
      </c>
      <c r="AE22" s="38">
        <v>0</v>
      </c>
      <c r="AH22" s="38">
        <v>0</v>
      </c>
      <c r="AI22" s="38">
        <v>0</v>
      </c>
      <c r="AJ22" s="38">
        <v>6159</v>
      </c>
      <c r="AK22" s="38">
        <v>1</v>
      </c>
      <c r="AL22" s="38" t="s">
        <v>6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1429848</v>
      </c>
      <c r="AX22" s="38">
        <v>1288780</v>
      </c>
      <c r="AY22" s="38">
        <v>941200</v>
      </c>
      <c r="AZ22" s="38">
        <v>33811</v>
      </c>
      <c r="BA22" s="38">
        <v>2</v>
      </c>
      <c r="BB22" s="38">
        <v>0</v>
      </c>
      <c r="BC22" s="38">
        <v>0</v>
      </c>
      <c r="BD22" s="38">
        <v>0</v>
      </c>
      <c r="BE22" s="38">
        <v>17</v>
      </c>
      <c r="BF22" s="38">
        <v>1183418</v>
      </c>
      <c r="BG22" s="38">
        <v>0</v>
      </c>
      <c r="BH22" s="38">
        <v>0</v>
      </c>
      <c r="BI22" s="38">
        <v>0</v>
      </c>
      <c r="BJ22" s="38">
        <v>12</v>
      </c>
      <c r="BK22" s="38">
        <v>0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758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8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141416</v>
      </c>
      <c r="CI22" s="38">
        <v>0</v>
      </c>
      <c r="CJ22" s="38">
        <v>4</v>
      </c>
      <c r="CK22" s="38">
        <v>0</v>
      </c>
      <c r="CL22" s="38">
        <v>0</v>
      </c>
      <c r="CN22" s="38">
        <v>0</v>
      </c>
      <c r="CO22" s="38">
        <v>1</v>
      </c>
      <c r="CP22" s="38">
        <v>0.13300000000000001</v>
      </c>
      <c r="CQ22" s="38">
        <v>3</v>
      </c>
      <c r="CR22" s="38">
        <v>130.191</v>
      </c>
      <c r="CS22" s="38">
        <v>0</v>
      </c>
      <c r="CT22" s="38">
        <v>0</v>
      </c>
      <c r="CU22" s="38">
        <v>0</v>
      </c>
      <c r="CV22" s="38">
        <v>0</v>
      </c>
      <c r="CW22" s="38">
        <v>0</v>
      </c>
      <c r="CX22" s="38">
        <v>0</v>
      </c>
      <c r="CY22" s="38">
        <v>0</v>
      </c>
      <c r="CZ22" s="38">
        <v>0</v>
      </c>
      <c r="DA22" s="38">
        <v>1</v>
      </c>
      <c r="DB22" s="38">
        <v>462067</v>
      </c>
      <c r="DC22" s="38">
        <v>0</v>
      </c>
      <c r="DD22" s="38">
        <v>0</v>
      </c>
      <c r="DE22" s="38">
        <v>93303</v>
      </c>
      <c r="DF22" s="38">
        <v>95277</v>
      </c>
      <c r="DG22" s="38">
        <v>15.15</v>
      </c>
      <c r="DH22" s="38">
        <v>0</v>
      </c>
      <c r="DI22" s="38">
        <v>1974</v>
      </c>
      <c r="DK22" s="38">
        <v>3756</v>
      </c>
      <c r="DL22" s="38">
        <v>0</v>
      </c>
      <c r="DM22" s="38">
        <v>75916</v>
      </c>
      <c r="DN22" s="38">
        <v>330</v>
      </c>
      <c r="DO22" s="38">
        <v>0</v>
      </c>
      <c r="DP22" s="38">
        <v>0</v>
      </c>
      <c r="DQ22" s="38">
        <v>0</v>
      </c>
      <c r="DR22" s="38">
        <v>0</v>
      </c>
      <c r="DS22" s="38">
        <v>0</v>
      </c>
      <c r="DT22" s="38">
        <v>0</v>
      </c>
      <c r="DU22" s="38">
        <v>0</v>
      </c>
      <c r="DV22" s="38">
        <v>0</v>
      </c>
      <c r="DW22" s="38">
        <v>0</v>
      </c>
      <c r="DX22" s="38">
        <v>0</v>
      </c>
      <c r="DY22" s="38">
        <v>0</v>
      </c>
      <c r="DZ22" s="38">
        <v>0</v>
      </c>
      <c r="EA22" s="38">
        <v>0</v>
      </c>
      <c r="EB22" s="38">
        <v>0</v>
      </c>
      <c r="EC22" s="38">
        <v>10.442</v>
      </c>
      <c r="ED22" s="38">
        <v>73954</v>
      </c>
      <c r="EE22" s="38">
        <v>0</v>
      </c>
      <c r="EF22" s="38">
        <v>0</v>
      </c>
      <c r="EG22" s="38">
        <v>0</v>
      </c>
      <c r="EH22" s="38">
        <v>1016</v>
      </c>
      <c r="EI22" s="38">
        <v>0</v>
      </c>
      <c r="EJ22" s="38">
        <v>0</v>
      </c>
      <c r="EK22" s="38">
        <v>0</v>
      </c>
      <c r="EL22" s="38">
        <v>0</v>
      </c>
      <c r="EM22" s="38">
        <v>0</v>
      </c>
      <c r="EN22" s="38">
        <v>3.3000000000000002E-2</v>
      </c>
      <c r="EO22" s="38">
        <v>0</v>
      </c>
      <c r="EP22" s="38">
        <v>0</v>
      </c>
      <c r="EQ22" s="38">
        <v>3.3000000000000002E-2</v>
      </c>
      <c r="ER22" s="38">
        <v>0</v>
      </c>
      <c r="ES22" s="38">
        <v>0.16500000000000001</v>
      </c>
      <c r="ET22" s="38">
        <v>0</v>
      </c>
      <c r="EU22" s="38">
        <v>0</v>
      </c>
      <c r="EV22" s="38">
        <v>0</v>
      </c>
      <c r="EW22" s="38">
        <v>0</v>
      </c>
      <c r="EX22" s="38">
        <v>0</v>
      </c>
      <c r="EZ22" s="38">
        <v>1153406</v>
      </c>
      <c r="FA22" s="38">
        <v>0</v>
      </c>
      <c r="FB22" s="38">
        <v>1186869</v>
      </c>
      <c r="FC22" s="38">
        <v>0</v>
      </c>
      <c r="FD22" s="38">
        <v>0</v>
      </c>
      <c r="FE22" s="38">
        <v>111257</v>
      </c>
      <c r="FF22" s="38">
        <v>24117</v>
      </c>
      <c r="FG22" s="38">
        <v>5.8744999999999999E-2</v>
      </c>
      <c r="FH22" s="38">
        <v>2.5468000000000001E-2</v>
      </c>
      <c r="FI22" s="38">
        <v>0</v>
      </c>
      <c r="FJ22" s="38">
        <v>0</v>
      </c>
      <c r="FK22" s="38">
        <v>192.15700000000001</v>
      </c>
      <c r="FL22" s="38">
        <v>1463659</v>
      </c>
      <c r="FM22" s="38">
        <v>0</v>
      </c>
      <c r="FN22" s="38">
        <v>0</v>
      </c>
      <c r="FO22" s="38">
        <v>0</v>
      </c>
      <c r="FP22" s="38">
        <v>0</v>
      </c>
      <c r="FQ22" s="38">
        <v>0</v>
      </c>
      <c r="FR22" s="38">
        <v>0</v>
      </c>
      <c r="FS22" s="38">
        <v>0</v>
      </c>
      <c r="FT22" s="38">
        <v>0</v>
      </c>
      <c r="FU22" s="38">
        <v>0</v>
      </c>
      <c r="FV22" s="38">
        <v>0</v>
      </c>
      <c r="FW22" s="38">
        <v>0</v>
      </c>
      <c r="FX22" s="38">
        <v>0</v>
      </c>
      <c r="FY22" s="38">
        <v>0</v>
      </c>
      <c r="FZ22" s="38">
        <v>0</v>
      </c>
      <c r="GA22" s="38">
        <v>0</v>
      </c>
      <c r="GB22" s="38">
        <v>459522</v>
      </c>
      <c r="GC22" s="38">
        <v>459522</v>
      </c>
      <c r="GD22" s="38">
        <v>55.27</v>
      </c>
      <c r="GF22" s="38">
        <v>0</v>
      </c>
      <c r="GG22" s="38">
        <v>0</v>
      </c>
      <c r="GH22" s="38">
        <v>0</v>
      </c>
      <c r="GI22" s="38">
        <v>0</v>
      </c>
      <c r="GJ22" s="38">
        <v>0</v>
      </c>
      <c r="GK22" s="38">
        <v>5285</v>
      </c>
      <c r="GL22" s="38">
        <v>4613</v>
      </c>
      <c r="GM22" s="38">
        <v>0</v>
      </c>
      <c r="GN22" s="38">
        <v>0</v>
      </c>
      <c r="GO22" s="38">
        <v>0</v>
      </c>
      <c r="GP22" s="38">
        <v>0</v>
      </c>
      <c r="GQ22" s="38">
        <v>0</v>
      </c>
      <c r="GR22" s="38">
        <v>0</v>
      </c>
      <c r="GS22" s="38">
        <v>0</v>
      </c>
      <c r="GT22" s="38">
        <v>0</v>
      </c>
      <c r="HB22" s="38">
        <v>260701385</v>
      </c>
      <c r="HC22" s="38">
        <v>5.0967999999999999E-2</v>
      </c>
      <c r="HD22" s="38">
        <v>25668</v>
      </c>
      <c r="HE22" s="38">
        <v>0</v>
      </c>
      <c r="HF22" s="38">
        <v>79749</v>
      </c>
      <c r="HG22" s="38">
        <v>8980</v>
      </c>
      <c r="HH22" s="38">
        <v>0</v>
      </c>
      <c r="HI22" s="38">
        <v>0</v>
      </c>
      <c r="HJ22" s="38">
        <v>1269</v>
      </c>
      <c r="HK22" s="38">
        <v>2608</v>
      </c>
      <c r="HL22" s="38">
        <v>1191</v>
      </c>
      <c r="HM22" s="38">
        <v>0</v>
      </c>
      <c r="HN22" s="38">
        <v>0</v>
      </c>
      <c r="HO22" s="38">
        <v>0</v>
      </c>
      <c r="HP22" s="38">
        <v>0</v>
      </c>
      <c r="HQ22" s="38">
        <v>0</v>
      </c>
      <c r="HR22" s="38">
        <v>0</v>
      </c>
      <c r="HS22" s="38">
        <v>1153058</v>
      </c>
      <c r="HT22" s="38">
        <v>0</v>
      </c>
      <c r="HU22" s="38">
        <v>115748</v>
      </c>
      <c r="HV22" s="38">
        <v>0</v>
      </c>
      <c r="HW22" s="38">
        <v>0</v>
      </c>
      <c r="HX22" s="38">
        <v>29</v>
      </c>
      <c r="HY22" s="38">
        <v>21</v>
      </c>
      <c r="HZ22" s="38">
        <v>7</v>
      </c>
      <c r="IA22" s="38">
        <v>3</v>
      </c>
      <c r="IB22" s="38">
        <v>4</v>
      </c>
      <c r="IC22" s="38">
        <v>64</v>
      </c>
      <c r="ID22" s="38">
        <v>0</v>
      </c>
      <c r="IE22" s="38">
        <v>0</v>
      </c>
      <c r="IF22" s="38">
        <v>0</v>
      </c>
      <c r="IG22" s="38">
        <v>14.582000000000001</v>
      </c>
      <c r="IH22" s="38">
        <v>0</v>
      </c>
      <c r="II22" s="38">
        <v>0</v>
      </c>
      <c r="IJ22" s="38">
        <v>0.5</v>
      </c>
      <c r="IK22" s="38">
        <v>0</v>
      </c>
      <c r="IL22" s="38">
        <v>0</v>
      </c>
      <c r="IM22" s="38">
        <v>0</v>
      </c>
      <c r="IN22" s="38">
        <v>0</v>
      </c>
      <c r="IO22" s="38">
        <v>0</v>
      </c>
      <c r="IP22" s="38">
        <v>0</v>
      </c>
      <c r="IQ22" s="38">
        <v>0.5</v>
      </c>
      <c r="IR22" s="38">
        <v>308</v>
      </c>
      <c r="IS22" s="38">
        <v>0</v>
      </c>
      <c r="IT22" s="38">
        <v>0</v>
      </c>
      <c r="IU22" s="38">
        <v>0</v>
      </c>
      <c r="IV22" s="38">
        <v>0</v>
      </c>
      <c r="IW22" s="38">
        <v>6159</v>
      </c>
      <c r="IX22" s="38">
        <v>0</v>
      </c>
      <c r="IY22" s="38">
        <v>0</v>
      </c>
      <c r="IZ22" s="38">
        <v>0</v>
      </c>
      <c r="JA22" s="38">
        <v>0</v>
      </c>
    </row>
    <row r="23" spans="1:261" x14ac:dyDescent="0.2">
      <c r="A23" s="38">
        <v>193801</v>
      </c>
      <c r="B23" s="38">
        <v>27549</v>
      </c>
      <c r="C23" s="38">
        <v>9</v>
      </c>
      <c r="D23" s="38">
        <v>2020</v>
      </c>
      <c r="E23" s="38">
        <v>6159</v>
      </c>
      <c r="F23" s="38">
        <v>0</v>
      </c>
      <c r="G23" s="38">
        <v>198.27699999999999</v>
      </c>
      <c r="H23" s="38">
        <v>128.70400000000001</v>
      </c>
      <c r="I23" s="38">
        <v>128.70400000000001</v>
      </c>
      <c r="J23" s="38">
        <v>198.27699999999999</v>
      </c>
      <c r="K23" s="38">
        <v>0</v>
      </c>
      <c r="L23" s="38">
        <v>6159</v>
      </c>
      <c r="M23" s="38">
        <v>0</v>
      </c>
      <c r="N23" s="38">
        <v>0</v>
      </c>
      <c r="P23" s="38">
        <v>205.44800000000001</v>
      </c>
      <c r="Q23" s="38">
        <v>0</v>
      </c>
      <c r="R23" s="38">
        <v>53254</v>
      </c>
      <c r="S23" s="38">
        <v>259.20699999999999</v>
      </c>
      <c r="U23" s="38">
        <v>34520</v>
      </c>
      <c r="V23" s="38">
        <v>3.1669999999999998</v>
      </c>
      <c r="W23" s="38">
        <v>1950</v>
      </c>
      <c r="X23" s="38">
        <v>1950</v>
      </c>
      <c r="Z23" s="38">
        <v>0</v>
      </c>
      <c r="AA23" s="38">
        <v>0</v>
      </c>
      <c r="AB23" s="38">
        <v>0</v>
      </c>
      <c r="AC23" s="38">
        <v>0</v>
      </c>
      <c r="AD23" s="38" t="s">
        <v>303</v>
      </c>
      <c r="AE23" s="38">
        <v>0</v>
      </c>
      <c r="AH23" s="38">
        <v>0</v>
      </c>
      <c r="AI23" s="38">
        <v>0</v>
      </c>
      <c r="AJ23" s="38">
        <v>6159</v>
      </c>
      <c r="AK23" s="38">
        <v>1</v>
      </c>
      <c r="AL23" s="38" t="s">
        <v>71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-5347</v>
      </c>
      <c r="AW23" s="38">
        <v>3504204</v>
      </c>
      <c r="AX23" s="38">
        <v>3347756</v>
      </c>
      <c r="AY23" s="38">
        <v>2361983</v>
      </c>
      <c r="AZ23" s="38">
        <v>53254</v>
      </c>
      <c r="BA23" s="38">
        <v>25.75</v>
      </c>
      <c r="BB23" s="38">
        <v>0</v>
      </c>
      <c r="BC23" s="38">
        <v>0</v>
      </c>
      <c r="BD23" s="38">
        <v>0</v>
      </c>
      <c r="BE23" s="38">
        <v>44</v>
      </c>
      <c r="BF23" s="38">
        <v>2897280</v>
      </c>
      <c r="BG23" s="38">
        <v>0</v>
      </c>
      <c r="BH23" s="38">
        <v>0</v>
      </c>
      <c r="BI23" s="38">
        <v>0</v>
      </c>
      <c r="BJ23" s="38">
        <v>12</v>
      </c>
      <c r="BK23" s="38">
        <v>0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750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8">
        <v>0</v>
      </c>
      <c r="BX23" s="38">
        <v>0</v>
      </c>
      <c r="BY23" s="38">
        <v>0</v>
      </c>
      <c r="BZ23" s="38">
        <v>0</v>
      </c>
      <c r="CA23" s="38">
        <v>0</v>
      </c>
      <c r="CB23" s="38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163674</v>
      </c>
      <c r="CI23" s="38">
        <v>0</v>
      </c>
      <c r="CJ23" s="38">
        <v>4</v>
      </c>
      <c r="CK23" s="38">
        <v>0</v>
      </c>
      <c r="CL23" s="38">
        <v>0</v>
      </c>
      <c r="CN23" s="38">
        <v>0</v>
      </c>
      <c r="CO23" s="38">
        <v>1</v>
      </c>
      <c r="CP23" s="38">
        <v>0</v>
      </c>
      <c r="CQ23" s="38">
        <v>1</v>
      </c>
      <c r="CR23" s="38">
        <v>202.74100000000001</v>
      </c>
      <c r="CS23" s="38">
        <v>0</v>
      </c>
      <c r="CT23" s="38">
        <v>0</v>
      </c>
      <c r="CU23" s="38">
        <v>0</v>
      </c>
      <c r="CV23" s="38">
        <v>0</v>
      </c>
      <c r="CW23" s="38">
        <v>0</v>
      </c>
      <c r="CX23" s="38">
        <v>0</v>
      </c>
      <c r="CY23" s="38">
        <v>0</v>
      </c>
      <c r="CZ23" s="38">
        <v>0</v>
      </c>
      <c r="DA23" s="38">
        <v>1</v>
      </c>
      <c r="DB23" s="38">
        <v>691831</v>
      </c>
      <c r="DC23" s="38">
        <v>0</v>
      </c>
      <c r="DD23" s="38">
        <v>0</v>
      </c>
      <c r="DE23" s="38">
        <v>306699</v>
      </c>
      <c r="DF23" s="38">
        <v>306699</v>
      </c>
      <c r="DG23" s="38">
        <v>49.8</v>
      </c>
      <c r="DH23" s="38">
        <v>0</v>
      </c>
      <c r="DI23" s="38">
        <v>0</v>
      </c>
      <c r="DK23" s="38">
        <v>3625</v>
      </c>
      <c r="DL23" s="38">
        <v>0</v>
      </c>
      <c r="DM23" s="38">
        <v>1722750</v>
      </c>
      <c r="DN23" s="38">
        <v>7182</v>
      </c>
      <c r="DO23" s="38">
        <v>0</v>
      </c>
      <c r="DP23" s="38">
        <v>0</v>
      </c>
      <c r="DQ23" s="38">
        <v>0</v>
      </c>
      <c r="DR23" s="38">
        <v>0</v>
      </c>
      <c r="DS23" s="38">
        <v>0</v>
      </c>
      <c r="DT23" s="38">
        <v>0</v>
      </c>
      <c r="DU23" s="38">
        <v>0</v>
      </c>
      <c r="DV23" s="38">
        <v>0</v>
      </c>
      <c r="DW23" s="38">
        <v>0</v>
      </c>
      <c r="DX23" s="38">
        <v>0</v>
      </c>
      <c r="DY23" s="38">
        <v>0</v>
      </c>
      <c r="DZ23" s="38">
        <v>0</v>
      </c>
      <c r="EA23" s="38">
        <v>0</v>
      </c>
      <c r="EB23" s="38">
        <v>0</v>
      </c>
      <c r="EC23" s="38">
        <v>3.488</v>
      </c>
      <c r="ED23" s="38">
        <v>24703</v>
      </c>
      <c r="EE23" s="38">
        <v>0</v>
      </c>
      <c r="EF23" s="38">
        <v>0</v>
      </c>
      <c r="EG23" s="38">
        <v>0</v>
      </c>
      <c r="EH23" s="38">
        <v>316780</v>
      </c>
      <c r="EI23" s="38">
        <v>1287642</v>
      </c>
      <c r="EJ23" s="38">
        <v>52.27</v>
      </c>
      <c r="EK23" s="38">
        <v>16.212</v>
      </c>
      <c r="EL23" s="38">
        <v>0</v>
      </c>
      <c r="EM23" s="38">
        <v>0.222</v>
      </c>
      <c r="EN23" s="38">
        <v>0.42699999999999999</v>
      </c>
      <c r="EO23" s="38">
        <v>0</v>
      </c>
      <c r="EP23" s="38">
        <v>0</v>
      </c>
      <c r="EQ23" s="38">
        <v>69.131</v>
      </c>
      <c r="ER23" s="38">
        <v>0</v>
      </c>
      <c r="ES23" s="38">
        <v>51.436999999999998</v>
      </c>
      <c r="ET23" s="38">
        <v>0</v>
      </c>
      <c r="EU23" s="38">
        <v>0</v>
      </c>
      <c r="EV23" s="38">
        <v>0</v>
      </c>
      <c r="EW23" s="38">
        <v>0</v>
      </c>
      <c r="EX23" s="38">
        <v>0</v>
      </c>
      <c r="EZ23" s="38">
        <v>3016329</v>
      </c>
      <c r="FA23" s="38">
        <v>0</v>
      </c>
      <c r="FB23" s="38">
        <v>3062357</v>
      </c>
      <c r="FC23" s="38">
        <v>0</v>
      </c>
      <c r="FD23" s="38">
        <v>0</v>
      </c>
      <c r="FE23" s="38">
        <v>272383</v>
      </c>
      <c r="FF23" s="38">
        <v>59044</v>
      </c>
      <c r="FG23" s="38">
        <v>5.8744999999999999E-2</v>
      </c>
      <c r="FH23" s="38">
        <v>2.5468000000000001E-2</v>
      </c>
      <c r="FI23" s="38">
        <v>0</v>
      </c>
      <c r="FJ23" s="38">
        <v>0</v>
      </c>
      <c r="FK23" s="38">
        <v>470.44400000000002</v>
      </c>
      <c r="FL23" s="38">
        <v>3557458</v>
      </c>
      <c r="FM23" s="38">
        <v>0</v>
      </c>
      <c r="FN23" s="38">
        <v>0</v>
      </c>
      <c r="FO23" s="38">
        <v>114810</v>
      </c>
      <c r="FP23" s="38">
        <v>0</v>
      </c>
      <c r="FQ23" s="38">
        <v>114810</v>
      </c>
      <c r="FR23" s="38">
        <v>114810</v>
      </c>
      <c r="FS23" s="38">
        <v>0</v>
      </c>
      <c r="FT23" s="38">
        <v>0</v>
      </c>
      <c r="FU23" s="38">
        <v>0</v>
      </c>
      <c r="FV23" s="38">
        <v>0</v>
      </c>
      <c r="FW23" s="38">
        <v>0</v>
      </c>
      <c r="FX23" s="38">
        <v>0</v>
      </c>
      <c r="FY23" s="38">
        <v>0</v>
      </c>
      <c r="FZ23" s="38">
        <v>0</v>
      </c>
      <c r="GA23" s="38">
        <v>0</v>
      </c>
      <c r="GB23" s="38">
        <v>3675</v>
      </c>
      <c r="GC23" s="38">
        <v>3675</v>
      </c>
      <c r="GD23" s="38">
        <v>0.442</v>
      </c>
      <c r="GF23" s="38">
        <v>0</v>
      </c>
      <c r="GG23" s="38">
        <v>0</v>
      </c>
      <c r="GH23" s="38">
        <v>0</v>
      </c>
      <c r="GI23" s="38">
        <v>0</v>
      </c>
      <c r="GJ23" s="38">
        <v>0</v>
      </c>
      <c r="GK23" s="38">
        <v>5089</v>
      </c>
      <c r="GL23" s="38">
        <v>12523</v>
      </c>
      <c r="GM23" s="38">
        <v>0</v>
      </c>
      <c r="GN23" s="38">
        <v>4162</v>
      </c>
      <c r="GO23" s="38">
        <v>0</v>
      </c>
      <c r="GP23" s="38">
        <v>0</v>
      </c>
      <c r="GQ23" s="38">
        <v>0</v>
      </c>
      <c r="GR23" s="38">
        <v>0</v>
      </c>
      <c r="GS23" s="38">
        <v>0</v>
      </c>
      <c r="GT23" s="38">
        <v>0</v>
      </c>
      <c r="HB23" s="38">
        <v>260701385</v>
      </c>
      <c r="HC23" s="38">
        <v>5.0967999999999999E-2</v>
      </c>
      <c r="HD23" s="38">
        <v>38988</v>
      </c>
      <c r="HE23" s="38">
        <v>0</v>
      </c>
      <c r="HF23" s="38">
        <v>136426</v>
      </c>
      <c r="HG23" s="38">
        <v>5132</v>
      </c>
      <c r="HH23" s="38">
        <v>19708</v>
      </c>
      <c r="HI23" s="38">
        <v>0</v>
      </c>
      <c r="HJ23" s="38">
        <v>1927</v>
      </c>
      <c r="HK23" s="38">
        <v>1050</v>
      </c>
      <c r="HL23" s="38">
        <v>689</v>
      </c>
      <c r="HM23" s="38">
        <v>0</v>
      </c>
      <c r="HN23" s="38">
        <v>0</v>
      </c>
      <c r="HO23" s="38">
        <v>0</v>
      </c>
      <c r="HP23" s="38">
        <v>55754</v>
      </c>
      <c r="HQ23" s="38">
        <v>0</v>
      </c>
      <c r="HR23" s="38">
        <v>0</v>
      </c>
      <c r="HS23" s="38">
        <v>3009103</v>
      </c>
      <c r="HT23" s="38">
        <v>0</v>
      </c>
      <c r="HU23" s="38">
        <v>124686</v>
      </c>
      <c r="HV23" s="38">
        <v>0</v>
      </c>
      <c r="HW23" s="38">
        <v>0</v>
      </c>
      <c r="HX23" s="38">
        <v>13</v>
      </c>
      <c r="HY23" s="38">
        <v>37</v>
      </c>
      <c r="HZ23" s="38">
        <v>13</v>
      </c>
      <c r="IA23" s="38">
        <v>7</v>
      </c>
      <c r="IB23" s="38">
        <v>120</v>
      </c>
      <c r="IC23" s="38">
        <v>190</v>
      </c>
      <c r="ID23" s="38">
        <v>0</v>
      </c>
      <c r="IE23" s="38">
        <v>0</v>
      </c>
      <c r="IF23" s="38">
        <v>0</v>
      </c>
      <c r="IG23" s="38">
        <v>8.3330000000000002</v>
      </c>
      <c r="IH23" s="38">
        <v>32</v>
      </c>
      <c r="II23" s="38">
        <v>202.74199999999999</v>
      </c>
      <c r="IJ23" s="38">
        <v>3.1669999999999998</v>
      </c>
      <c r="IK23" s="38">
        <v>0</v>
      </c>
      <c r="IL23" s="38">
        <v>0</v>
      </c>
      <c r="IM23" s="38">
        <v>0</v>
      </c>
      <c r="IN23" s="38">
        <v>0</v>
      </c>
      <c r="IO23" s="38">
        <v>0</v>
      </c>
      <c r="IP23" s="38">
        <v>0</v>
      </c>
      <c r="IQ23" s="38">
        <v>3.1669999999999998</v>
      </c>
      <c r="IR23" s="38">
        <v>1950</v>
      </c>
      <c r="IS23" s="38">
        <v>0</v>
      </c>
      <c r="IT23" s="38">
        <v>0</v>
      </c>
      <c r="IU23" s="38">
        <v>0</v>
      </c>
      <c r="IV23" s="38">
        <v>0</v>
      </c>
      <c r="IW23" s="38">
        <v>6159</v>
      </c>
      <c r="IX23" s="38">
        <v>0</v>
      </c>
      <c r="IY23" s="38">
        <v>0</v>
      </c>
      <c r="IZ23" s="38">
        <v>55754</v>
      </c>
      <c r="JA23" s="38">
        <v>0</v>
      </c>
    </row>
    <row r="24" spans="1:261" x14ac:dyDescent="0.2">
      <c r="A24" s="38">
        <v>212801</v>
      </c>
      <c r="B24" s="38">
        <v>27549</v>
      </c>
      <c r="C24" s="38">
        <v>9</v>
      </c>
      <c r="D24" s="38">
        <v>2020</v>
      </c>
      <c r="E24" s="38">
        <v>6159</v>
      </c>
      <c r="F24" s="38">
        <v>0</v>
      </c>
      <c r="G24" s="38">
        <v>1886.423</v>
      </c>
      <c r="H24" s="38">
        <v>1612.7439999999999</v>
      </c>
      <c r="I24" s="38">
        <v>1612.7439999999999</v>
      </c>
      <c r="J24" s="38">
        <v>1886.423</v>
      </c>
      <c r="K24" s="38">
        <v>0</v>
      </c>
      <c r="L24" s="38">
        <v>6159</v>
      </c>
      <c r="M24" s="38">
        <v>0</v>
      </c>
      <c r="N24" s="38">
        <v>0</v>
      </c>
      <c r="P24" s="38">
        <v>1823.74</v>
      </c>
      <c r="Q24" s="38">
        <v>0</v>
      </c>
      <c r="R24" s="38">
        <v>472726</v>
      </c>
      <c r="S24" s="38">
        <v>259.20699999999999</v>
      </c>
      <c r="U24" s="38">
        <v>306423</v>
      </c>
      <c r="V24" s="38">
        <v>121.393</v>
      </c>
      <c r="W24" s="38">
        <v>74761</v>
      </c>
      <c r="X24" s="38">
        <v>74761</v>
      </c>
      <c r="Z24" s="38">
        <v>0</v>
      </c>
      <c r="AA24" s="38">
        <v>0</v>
      </c>
      <c r="AB24" s="38">
        <v>0</v>
      </c>
      <c r="AC24" s="38">
        <v>0</v>
      </c>
      <c r="AD24" s="38" t="s">
        <v>303</v>
      </c>
      <c r="AE24" s="38">
        <v>0</v>
      </c>
      <c r="AH24" s="38">
        <v>0</v>
      </c>
      <c r="AI24" s="38">
        <v>0</v>
      </c>
      <c r="AJ24" s="38">
        <v>6159</v>
      </c>
      <c r="AK24" s="38">
        <v>1</v>
      </c>
      <c r="AL24" s="38" t="s">
        <v>72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18644736</v>
      </c>
      <c r="AX24" s="38">
        <v>18004966</v>
      </c>
      <c r="AY24" s="38">
        <v>12349940</v>
      </c>
      <c r="AZ24" s="38">
        <v>472726</v>
      </c>
      <c r="BA24" s="38">
        <v>38.582999999999998</v>
      </c>
      <c r="BB24" s="38">
        <v>0</v>
      </c>
      <c r="BC24" s="38">
        <v>0</v>
      </c>
      <c r="BD24" s="38">
        <v>0</v>
      </c>
      <c r="BE24" s="38">
        <v>241</v>
      </c>
      <c r="BF24" s="38">
        <v>16492915</v>
      </c>
      <c r="BG24" s="38">
        <v>0</v>
      </c>
      <c r="BH24" s="38">
        <v>0</v>
      </c>
      <c r="BI24" s="38">
        <v>0</v>
      </c>
      <c r="BJ24" s="38">
        <v>12</v>
      </c>
      <c r="BK24" s="38">
        <v>0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522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8">
        <v>0</v>
      </c>
      <c r="BX24" s="38">
        <v>0</v>
      </c>
      <c r="BY24" s="38">
        <v>0</v>
      </c>
      <c r="BZ24" s="38">
        <v>0</v>
      </c>
      <c r="CA24" s="38">
        <v>82.63</v>
      </c>
      <c r="CB24" s="38">
        <v>82630</v>
      </c>
      <c r="CC24" s="38">
        <v>0</v>
      </c>
      <c r="CD24" s="38">
        <v>0</v>
      </c>
      <c r="CE24" s="38">
        <v>0</v>
      </c>
      <c r="CF24" s="38">
        <v>0</v>
      </c>
      <c r="CG24" s="38">
        <v>0</v>
      </c>
      <c r="CH24" s="38">
        <v>645507</v>
      </c>
      <c r="CI24" s="38">
        <v>0</v>
      </c>
      <c r="CJ24" s="38">
        <v>4</v>
      </c>
      <c r="CK24" s="38">
        <v>0</v>
      </c>
      <c r="CL24" s="38">
        <v>0</v>
      </c>
      <c r="CN24" s="38">
        <v>0</v>
      </c>
      <c r="CO24" s="38">
        <v>1</v>
      </c>
      <c r="CP24" s="38">
        <v>0</v>
      </c>
      <c r="CQ24" s="38">
        <v>0</v>
      </c>
      <c r="CR24" s="38">
        <v>1823.81</v>
      </c>
      <c r="CS24" s="38">
        <v>0</v>
      </c>
      <c r="CT24" s="38">
        <v>0</v>
      </c>
      <c r="CU24" s="38">
        <v>0</v>
      </c>
      <c r="CV24" s="38">
        <v>0</v>
      </c>
      <c r="CW24" s="38">
        <v>0</v>
      </c>
      <c r="CX24" s="38">
        <v>0</v>
      </c>
      <c r="CY24" s="38">
        <v>0</v>
      </c>
      <c r="CZ24" s="38">
        <v>0</v>
      </c>
      <c r="DA24" s="38">
        <v>1</v>
      </c>
      <c r="DB24" s="38">
        <v>9865150</v>
      </c>
      <c r="DC24" s="38">
        <v>0</v>
      </c>
      <c r="DD24" s="38">
        <v>0</v>
      </c>
      <c r="DE24" s="38">
        <v>1465826</v>
      </c>
      <c r="DF24" s="38">
        <v>1465826</v>
      </c>
      <c r="DG24" s="38">
        <v>238.01300000000001</v>
      </c>
      <c r="DH24" s="38">
        <v>0</v>
      </c>
      <c r="DI24" s="38">
        <v>0</v>
      </c>
      <c r="DK24" s="38">
        <v>0</v>
      </c>
      <c r="DL24" s="38">
        <v>0</v>
      </c>
      <c r="DM24" s="38">
        <v>1308246</v>
      </c>
      <c r="DN24" s="38">
        <v>5496</v>
      </c>
      <c r="DO24" s="38">
        <v>0</v>
      </c>
      <c r="DP24" s="38">
        <v>0</v>
      </c>
      <c r="DQ24" s="38">
        <v>0</v>
      </c>
      <c r="DR24" s="38">
        <v>0</v>
      </c>
      <c r="DS24" s="38">
        <v>0</v>
      </c>
      <c r="DT24" s="38">
        <v>0</v>
      </c>
      <c r="DU24" s="38">
        <v>0</v>
      </c>
      <c r="DV24" s="38">
        <v>0</v>
      </c>
      <c r="DW24" s="38">
        <v>0</v>
      </c>
      <c r="DX24" s="38">
        <v>0</v>
      </c>
      <c r="DY24" s="38">
        <v>0</v>
      </c>
      <c r="DZ24" s="38">
        <v>0</v>
      </c>
      <c r="EA24" s="38">
        <v>8.9999999999999993E-3</v>
      </c>
      <c r="EB24" s="38">
        <v>0</v>
      </c>
      <c r="EC24" s="38">
        <v>33.313000000000002</v>
      </c>
      <c r="ED24" s="38">
        <v>235936</v>
      </c>
      <c r="EE24" s="38">
        <v>0</v>
      </c>
      <c r="EF24" s="38">
        <v>0</v>
      </c>
      <c r="EG24" s="38">
        <v>0</v>
      </c>
      <c r="EH24" s="38">
        <v>1010696</v>
      </c>
      <c r="EI24" s="38">
        <v>0</v>
      </c>
      <c r="EJ24" s="38">
        <v>0</v>
      </c>
      <c r="EK24" s="38">
        <v>42.287999999999997</v>
      </c>
      <c r="EL24" s="38">
        <v>0</v>
      </c>
      <c r="EM24" s="38">
        <v>7.5890000000000004</v>
      </c>
      <c r="EN24" s="38">
        <v>2.887</v>
      </c>
      <c r="EO24" s="38">
        <v>0</v>
      </c>
      <c r="EP24" s="38">
        <v>0</v>
      </c>
      <c r="EQ24" s="38">
        <v>52.773000000000003</v>
      </c>
      <c r="ER24" s="38">
        <v>0</v>
      </c>
      <c r="ES24" s="38">
        <v>164.11099999999999</v>
      </c>
      <c r="ET24" s="38">
        <v>0</v>
      </c>
      <c r="EU24" s="38">
        <v>0</v>
      </c>
      <c r="EV24" s="38">
        <v>0</v>
      </c>
      <c r="EW24" s="38">
        <v>0</v>
      </c>
      <c r="EX24" s="38">
        <v>0</v>
      </c>
      <c r="EZ24" s="38">
        <v>16118305</v>
      </c>
      <c r="FA24" s="38">
        <v>0</v>
      </c>
      <c r="FB24" s="38">
        <v>16585294</v>
      </c>
      <c r="FC24" s="38">
        <v>0</v>
      </c>
      <c r="FD24" s="38">
        <v>0</v>
      </c>
      <c r="FE24" s="38">
        <v>1550552</v>
      </c>
      <c r="FF24" s="38">
        <v>336109</v>
      </c>
      <c r="FG24" s="38">
        <v>5.8744999999999999E-2</v>
      </c>
      <c r="FH24" s="38">
        <v>2.5468000000000001E-2</v>
      </c>
      <c r="FI24" s="38">
        <v>0</v>
      </c>
      <c r="FJ24" s="38">
        <v>0</v>
      </c>
      <c r="FK24" s="38">
        <v>2678.0259999999998</v>
      </c>
      <c r="FL24" s="38">
        <v>19117462</v>
      </c>
      <c r="FM24" s="38">
        <v>0</v>
      </c>
      <c r="FN24" s="38">
        <v>0</v>
      </c>
      <c r="FO24" s="38">
        <v>0</v>
      </c>
      <c r="FP24" s="38">
        <v>0</v>
      </c>
      <c r="FQ24" s="38">
        <v>0</v>
      </c>
      <c r="FR24" s="38">
        <v>0</v>
      </c>
      <c r="FS24" s="38">
        <v>0</v>
      </c>
      <c r="FT24" s="38">
        <v>0</v>
      </c>
      <c r="FU24" s="38">
        <v>0</v>
      </c>
      <c r="FV24" s="38">
        <v>0</v>
      </c>
      <c r="FW24" s="38">
        <v>0</v>
      </c>
      <c r="FX24" s="38">
        <v>0</v>
      </c>
      <c r="FY24" s="38">
        <v>0</v>
      </c>
      <c r="FZ24" s="38">
        <v>0</v>
      </c>
      <c r="GA24" s="38">
        <v>0</v>
      </c>
      <c r="GB24" s="38">
        <v>1836640</v>
      </c>
      <c r="GC24" s="38">
        <v>1836640</v>
      </c>
      <c r="GD24" s="38">
        <v>220.90600000000001</v>
      </c>
      <c r="GF24" s="38">
        <v>0</v>
      </c>
      <c r="GG24" s="38">
        <v>0</v>
      </c>
      <c r="GH24" s="38">
        <v>0</v>
      </c>
      <c r="GI24" s="38">
        <v>0</v>
      </c>
      <c r="GJ24" s="38">
        <v>0</v>
      </c>
      <c r="GK24" s="38">
        <v>5040</v>
      </c>
      <c r="GL24" s="38">
        <v>7142</v>
      </c>
      <c r="GM24" s="38">
        <v>0</v>
      </c>
      <c r="GN24" s="38">
        <v>0</v>
      </c>
      <c r="GO24" s="38">
        <v>0</v>
      </c>
      <c r="GP24" s="38">
        <v>0</v>
      </c>
      <c r="GQ24" s="38">
        <v>0</v>
      </c>
      <c r="GR24" s="38">
        <v>0</v>
      </c>
      <c r="GS24" s="38">
        <v>0</v>
      </c>
      <c r="GT24" s="38">
        <v>0</v>
      </c>
      <c r="HB24" s="38">
        <v>260701385</v>
      </c>
      <c r="HC24" s="38">
        <v>5.0967999999999999E-2</v>
      </c>
      <c r="HD24" s="38">
        <v>370938</v>
      </c>
      <c r="HE24" s="38">
        <v>0</v>
      </c>
      <c r="HF24" s="38">
        <v>1709509</v>
      </c>
      <c r="HG24" s="38">
        <v>96864</v>
      </c>
      <c r="HH24" s="38">
        <v>112087</v>
      </c>
      <c r="HI24" s="38">
        <v>0</v>
      </c>
      <c r="HJ24" s="38">
        <v>18336</v>
      </c>
      <c r="HK24" s="38">
        <v>10133</v>
      </c>
      <c r="HL24" s="38">
        <v>5353</v>
      </c>
      <c r="HM24" s="38">
        <v>0</v>
      </c>
      <c r="HN24" s="38">
        <v>0</v>
      </c>
      <c r="HO24" s="38">
        <v>0</v>
      </c>
      <c r="HP24" s="38">
        <v>0</v>
      </c>
      <c r="HQ24" s="38">
        <v>0</v>
      </c>
      <c r="HR24" s="38">
        <v>0</v>
      </c>
      <c r="HS24" s="38">
        <v>16112568</v>
      </c>
      <c r="HT24" s="38">
        <v>0</v>
      </c>
      <c r="HU24" s="38">
        <v>274569</v>
      </c>
      <c r="HV24" s="38">
        <v>0</v>
      </c>
      <c r="HW24" s="38">
        <v>0</v>
      </c>
      <c r="HX24" s="38">
        <v>246</v>
      </c>
      <c r="HY24" s="38">
        <v>232</v>
      </c>
      <c r="HZ24" s="38">
        <v>202</v>
      </c>
      <c r="IA24" s="38">
        <v>127</v>
      </c>
      <c r="IB24" s="38">
        <v>159</v>
      </c>
      <c r="IC24" s="38">
        <v>966</v>
      </c>
      <c r="ID24" s="38">
        <v>0</v>
      </c>
      <c r="IE24" s="38">
        <v>0</v>
      </c>
      <c r="IF24" s="38">
        <v>0</v>
      </c>
      <c r="IG24" s="38">
        <v>157.28200000000001</v>
      </c>
      <c r="IH24" s="38">
        <v>182</v>
      </c>
      <c r="II24" s="38">
        <v>0</v>
      </c>
      <c r="IJ24" s="38">
        <v>121.393</v>
      </c>
      <c r="IK24" s="38">
        <v>0</v>
      </c>
      <c r="IL24" s="38">
        <v>0</v>
      </c>
      <c r="IM24" s="38">
        <v>0</v>
      </c>
      <c r="IN24" s="38">
        <v>0</v>
      </c>
      <c r="IO24" s="38">
        <v>0</v>
      </c>
      <c r="IP24" s="38">
        <v>0</v>
      </c>
      <c r="IQ24" s="38">
        <v>121.393</v>
      </c>
      <c r="IR24" s="38">
        <v>74761</v>
      </c>
      <c r="IS24" s="38">
        <v>0</v>
      </c>
      <c r="IT24" s="38">
        <v>0</v>
      </c>
      <c r="IU24" s="38">
        <v>0</v>
      </c>
      <c r="IV24" s="38">
        <v>0</v>
      </c>
      <c r="IW24" s="38">
        <v>6159</v>
      </c>
      <c r="IX24" s="38">
        <v>0</v>
      </c>
      <c r="IY24" s="38">
        <v>0</v>
      </c>
      <c r="IZ24" s="38">
        <v>0</v>
      </c>
      <c r="JA24" s="38">
        <v>0</v>
      </c>
    </row>
    <row r="25" spans="1:261" x14ac:dyDescent="0.2">
      <c r="A25" s="38">
        <v>213801</v>
      </c>
      <c r="B25" s="38">
        <v>27549</v>
      </c>
      <c r="C25" s="38">
        <v>9</v>
      </c>
      <c r="D25" s="38">
        <v>2020</v>
      </c>
      <c r="E25" s="38">
        <v>6159</v>
      </c>
      <c r="F25" s="38">
        <v>0</v>
      </c>
      <c r="G25" s="38">
        <v>195.87700000000001</v>
      </c>
      <c r="H25" s="38">
        <v>165.828</v>
      </c>
      <c r="I25" s="38">
        <v>165.828</v>
      </c>
      <c r="J25" s="38">
        <v>195.87700000000001</v>
      </c>
      <c r="K25" s="38">
        <v>0</v>
      </c>
      <c r="L25" s="38">
        <v>6159</v>
      </c>
      <c r="M25" s="38">
        <v>0</v>
      </c>
      <c r="N25" s="38">
        <v>0</v>
      </c>
      <c r="P25" s="38">
        <v>205.715</v>
      </c>
      <c r="Q25" s="38">
        <v>0</v>
      </c>
      <c r="R25" s="38">
        <v>53323</v>
      </c>
      <c r="S25" s="38">
        <v>259.20699999999999</v>
      </c>
      <c r="U25" s="38">
        <v>34565</v>
      </c>
      <c r="V25" s="38">
        <v>1.65</v>
      </c>
      <c r="W25" s="38">
        <v>1016</v>
      </c>
      <c r="X25" s="38">
        <v>1016</v>
      </c>
      <c r="Z25" s="38">
        <v>0</v>
      </c>
      <c r="AA25" s="38">
        <v>0</v>
      </c>
      <c r="AB25" s="38">
        <v>0</v>
      </c>
      <c r="AC25" s="38">
        <v>0</v>
      </c>
      <c r="AD25" s="38" t="s">
        <v>303</v>
      </c>
      <c r="AE25" s="38">
        <v>0</v>
      </c>
      <c r="AH25" s="38">
        <v>0</v>
      </c>
      <c r="AI25" s="38">
        <v>0</v>
      </c>
      <c r="AJ25" s="38">
        <v>6159</v>
      </c>
      <c r="AK25" s="38">
        <v>1</v>
      </c>
      <c r="AL25" s="38" t="s">
        <v>73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2388301</v>
      </c>
      <c r="AX25" s="38">
        <v>2208376</v>
      </c>
      <c r="AY25" s="38">
        <v>1501933</v>
      </c>
      <c r="AZ25" s="38">
        <v>53323</v>
      </c>
      <c r="BA25" s="38">
        <v>9.6669999999999998</v>
      </c>
      <c r="BB25" s="38">
        <v>0</v>
      </c>
      <c r="BC25" s="38">
        <v>0</v>
      </c>
      <c r="BD25" s="38">
        <v>0</v>
      </c>
      <c r="BE25" s="38">
        <v>29</v>
      </c>
      <c r="BF25" s="38">
        <v>2026792</v>
      </c>
      <c r="BG25" s="38">
        <v>0</v>
      </c>
      <c r="BH25" s="38">
        <v>0</v>
      </c>
      <c r="BI25" s="38">
        <v>0</v>
      </c>
      <c r="BJ25" s="38">
        <v>12</v>
      </c>
      <c r="BK25" s="38">
        <v>0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744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8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181586</v>
      </c>
      <c r="CI25" s="38">
        <v>0</v>
      </c>
      <c r="CJ25" s="38">
        <v>4</v>
      </c>
      <c r="CK25" s="38">
        <v>0</v>
      </c>
      <c r="CL25" s="38">
        <v>0</v>
      </c>
      <c r="CN25" s="38">
        <v>0</v>
      </c>
      <c r="CO25" s="38">
        <v>1</v>
      </c>
      <c r="CP25" s="38">
        <v>0</v>
      </c>
      <c r="CQ25" s="38">
        <v>4</v>
      </c>
      <c r="CR25" s="38">
        <v>209.82499999999999</v>
      </c>
      <c r="CS25" s="38">
        <v>0</v>
      </c>
      <c r="CT25" s="38">
        <v>0</v>
      </c>
      <c r="CU25" s="38">
        <v>0</v>
      </c>
      <c r="CV25" s="38">
        <v>0</v>
      </c>
      <c r="CW25" s="38">
        <v>0</v>
      </c>
      <c r="CX25" s="38">
        <v>0</v>
      </c>
      <c r="CY25" s="38">
        <v>0</v>
      </c>
      <c r="CZ25" s="38">
        <v>0</v>
      </c>
      <c r="DA25" s="38">
        <v>1</v>
      </c>
      <c r="DB25" s="38">
        <v>1006643</v>
      </c>
      <c r="DC25" s="38">
        <v>0</v>
      </c>
      <c r="DD25" s="38">
        <v>0</v>
      </c>
      <c r="DE25" s="38">
        <v>250501</v>
      </c>
      <c r="DF25" s="38">
        <v>272672</v>
      </c>
      <c r="DG25" s="38">
        <v>40.674999999999997</v>
      </c>
      <c r="DH25" s="38">
        <v>0</v>
      </c>
      <c r="DI25" s="38">
        <v>0</v>
      </c>
      <c r="DK25" s="38">
        <v>3533</v>
      </c>
      <c r="DL25" s="38">
        <v>0</v>
      </c>
      <c r="DM25" s="38">
        <v>383088</v>
      </c>
      <c r="DN25" s="38">
        <v>1632</v>
      </c>
      <c r="DO25" s="38">
        <v>0</v>
      </c>
      <c r="DP25" s="38">
        <v>0</v>
      </c>
      <c r="DQ25" s="38">
        <v>0</v>
      </c>
      <c r="DR25" s="38">
        <v>0</v>
      </c>
      <c r="DS25" s="38">
        <v>0</v>
      </c>
      <c r="DT25" s="38">
        <v>0</v>
      </c>
      <c r="DU25" s="38">
        <v>0</v>
      </c>
      <c r="DV25" s="38">
        <v>0</v>
      </c>
      <c r="DW25" s="38">
        <v>0</v>
      </c>
      <c r="DX25" s="38">
        <v>0</v>
      </c>
      <c r="DY25" s="38">
        <v>0</v>
      </c>
      <c r="DZ25" s="38">
        <v>0</v>
      </c>
      <c r="EA25" s="38">
        <v>0</v>
      </c>
      <c r="EB25" s="38">
        <v>9.84</v>
      </c>
      <c r="EC25" s="38">
        <v>26.077000000000002</v>
      </c>
      <c r="ED25" s="38">
        <v>184688</v>
      </c>
      <c r="EE25" s="38">
        <v>0</v>
      </c>
      <c r="EF25" s="38">
        <v>0</v>
      </c>
      <c r="EG25" s="38">
        <v>0</v>
      </c>
      <c r="EH25" s="38">
        <v>185405</v>
      </c>
      <c r="EI25" s="38">
        <v>0</v>
      </c>
      <c r="EJ25" s="38">
        <v>0</v>
      </c>
      <c r="EK25" s="38">
        <v>0</v>
      </c>
      <c r="EL25" s="38">
        <v>0</v>
      </c>
      <c r="EM25" s="38">
        <v>0</v>
      </c>
      <c r="EN25" s="38">
        <v>0.11700000000000001</v>
      </c>
      <c r="EO25" s="38">
        <v>0</v>
      </c>
      <c r="EP25" s="38">
        <v>0</v>
      </c>
      <c r="EQ25" s="38">
        <v>9.9570000000000007</v>
      </c>
      <c r="ER25" s="38">
        <v>0</v>
      </c>
      <c r="ES25" s="38">
        <v>30.105</v>
      </c>
      <c r="ET25" s="38">
        <v>0</v>
      </c>
      <c r="EU25" s="38">
        <v>0</v>
      </c>
      <c r="EV25" s="38">
        <v>0</v>
      </c>
      <c r="EW25" s="38">
        <v>0</v>
      </c>
      <c r="EX25" s="38">
        <v>0</v>
      </c>
      <c r="EZ25" s="38">
        <v>1976527</v>
      </c>
      <c r="FA25" s="38">
        <v>0</v>
      </c>
      <c r="FB25" s="38">
        <v>2028189</v>
      </c>
      <c r="FC25" s="38">
        <v>0</v>
      </c>
      <c r="FD25" s="38">
        <v>0</v>
      </c>
      <c r="FE25" s="38">
        <v>190545</v>
      </c>
      <c r="FF25" s="38">
        <v>41304</v>
      </c>
      <c r="FG25" s="38">
        <v>5.8744999999999999E-2</v>
      </c>
      <c r="FH25" s="38">
        <v>2.5468000000000001E-2</v>
      </c>
      <c r="FI25" s="38">
        <v>0</v>
      </c>
      <c r="FJ25" s="38">
        <v>0</v>
      </c>
      <c r="FK25" s="38">
        <v>329.09899999999999</v>
      </c>
      <c r="FL25" s="38">
        <v>2441624</v>
      </c>
      <c r="FM25" s="38">
        <v>0</v>
      </c>
      <c r="FN25" s="38">
        <v>0</v>
      </c>
      <c r="FO25" s="38">
        <v>0</v>
      </c>
      <c r="FP25" s="38">
        <v>0</v>
      </c>
      <c r="FQ25" s="38">
        <v>0</v>
      </c>
      <c r="FR25" s="38">
        <v>0</v>
      </c>
      <c r="FS25" s="38">
        <v>0</v>
      </c>
      <c r="FT25" s="38">
        <v>0</v>
      </c>
      <c r="FU25" s="38">
        <v>0</v>
      </c>
      <c r="FV25" s="38">
        <v>0</v>
      </c>
      <c r="FW25" s="38">
        <v>0</v>
      </c>
      <c r="FX25" s="38">
        <v>0</v>
      </c>
      <c r="FY25" s="38">
        <v>0</v>
      </c>
      <c r="FZ25" s="38">
        <v>0</v>
      </c>
      <c r="GA25" s="38">
        <v>0</v>
      </c>
      <c r="GB25" s="38">
        <v>167047</v>
      </c>
      <c r="GC25" s="38">
        <v>167047</v>
      </c>
      <c r="GD25" s="38">
        <v>20.091999999999999</v>
      </c>
      <c r="GF25" s="38">
        <v>0</v>
      </c>
      <c r="GG25" s="38">
        <v>0</v>
      </c>
      <c r="GH25" s="38">
        <v>0</v>
      </c>
      <c r="GI25" s="38">
        <v>0</v>
      </c>
      <c r="GJ25" s="38">
        <v>0</v>
      </c>
      <c r="GK25" s="38">
        <v>5251</v>
      </c>
      <c r="GL25" s="38">
        <v>4711</v>
      </c>
      <c r="GM25" s="38">
        <v>0</v>
      </c>
      <c r="GN25" s="38">
        <v>0</v>
      </c>
      <c r="GO25" s="38">
        <v>0</v>
      </c>
      <c r="GP25" s="38">
        <v>0</v>
      </c>
      <c r="GQ25" s="38">
        <v>0</v>
      </c>
      <c r="GR25" s="38">
        <v>0</v>
      </c>
      <c r="GS25" s="38">
        <v>0</v>
      </c>
      <c r="GT25" s="38">
        <v>0</v>
      </c>
      <c r="HB25" s="38">
        <v>260701385</v>
      </c>
      <c r="HC25" s="38">
        <v>5.0967999999999999E-2</v>
      </c>
      <c r="HD25" s="38">
        <v>38516</v>
      </c>
      <c r="HE25" s="38">
        <v>0</v>
      </c>
      <c r="HF25" s="38">
        <v>175778</v>
      </c>
      <c r="HG25" s="38">
        <v>9622</v>
      </c>
      <c r="HH25" s="38">
        <v>7390</v>
      </c>
      <c r="HI25" s="38">
        <v>0</v>
      </c>
      <c r="HJ25" s="38">
        <v>1904</v>
      </c>
      <c r="HK25" s="38">
        <v>2275</v>
      </c>
      <c r="HL25" s="38">
        <v>783</v>
      </c>
      <c r="HM25" s="38">
        <v>0</v>
      </c>
      <c r="HN25" s="38">
        <v>0</v>
      </c>
      <c r="HO25" s="38">
        <v>0</v>
      </c>
      <c r="HP25" s="38">
        <v>0</v>
      </c>
      <c r="HQ25" s="38">
        <v>0</v>
      </c>
      <c r="HR25" s="38">
        <v>0</v>
      </c>
      <c r="HS25" s="38">
        <v>1974866</v>
      </c>
      <c r="HT25" s="38">
        <v>0</v>
      </c>
      <c r="HU25" s="38">
        <v>143070</v>
      </c>
      <c r="HV25" s="38">
        <v>0</v>
      </c>
      <c r="HW25" s="38">
        <v>0</v>
      </c>
      <c r="HX25" s="38">
        <v>35</v>
      </c>
      <c r="HY25" s="38">
        <v>25</v>
      </c>
      <c r="HZ25" s="38">
        <v>16</v>
      </c>
      <c r="IA25" s="38">
        <v>19</v>
      </c>
      <c r="IB25" s="38">
        <v>65</v>
      </c>
      <c r="IC25" s="38">
        <v>160</v>
      </c>
      <c r="ID25" s="38">
        <v>18</v>
      </c>
      <c r="IE25" s="38">
        <v>0</v>
      </c>
      <c r="IF25" s="38">
        <v>0</v>
      </c>
      <c r="IG25" s="38">
        <v>15.624000000000001</v>
      </c>
      <c r="IH25" s="38">
        <v>12</v>
      </c>
      <c r="II25" s="38">
        <v>0</v>
      </c>
      <c r="IJ25" s="38">
        <v>1.65</v>
      </c>
      <c r="IK25" s="38">
        <v>0</v>
      </c>
      <c r="IL25" s="38">
        <v>0</v>
      </c>
      <c r="IM25" s="38">
        <v>0</v>
      </c>
      <c r="IN25" s="38">
        <v>0</v>
      </c>
      <c r="IO25" s="38">
        <v>0</v>
      </c>
      <c r="IP25" s="38">
        <v>0</v>
      </c>
      <c r="IQ25" s="38">
        <v>1.65</v>
      </c>
      <c r="IR25" s="38">
        <v>1016</v>
      </c>
      <c r="IS25" s="38">
        <v>0</v>
      </c>
      <c r="IT25" s="38">
        <v>0</v>
      </c>
      <c r="IU25" s="38">
        <v>0</v>
      </c>
      <c r="IV25" s="38">
        <v>0</v>
      </c>
      <c r="IW25" s="38">
        <v>6159</v>
      </c>
      <c r="IX25" s="38">
        <v>0</v>
      </c>
      <c r="IY25" s="38">
        <v>0</v>
      </c>
      <c r="IZ25" s="38">
        <v>0</v>
      </c>
      <c r="JA25" s="38">
        <v>22171</v>
      </c>
    </row>
    <row r="26" spans="1:261" x14ac:dyDescent="0.2">
      <c r="A26" s="38">
        <v>220801</v>
      </c>
      <c r="B26" s="38">
        <v>27549</v>
      </c>
      <c r="C26" s="38">
        <v>9</v>
      </c>
      <c r="D26" s="38">
        <v>2020</v>
      </c>
      <c r="E26" s="38">
        <v>6159</v>
      </c>
      <c r="F26" s="38">
        <v>0</v>
      </c>
      <c r="G26" s="38">
        <v>371.95800000000003</v>
      </c>
      <c r="H26" s="38">
        <v>350.70400000000001</v>
      </c>
      <c r="I26" s="38">
        <v>350.70400000000001</v>
      </c>
      <c r="J26" s="38">
        <v>371.95800000000003</v>
      </c>
      <c r="K26" s="38">
        <v>0</v>
      </c>
      <c r="L26" s="38">
        <v>6159</v>
      </c>
      <c r="M26" s="38">
        <v>0</v>
      </c>
      <c r="N26" s="38">
        <v>0</v>
      </c>
      <c r="P26" s="38">
        <v>362.80799999999999</v>
      </c>
      <c r="Q26" s="38">
        <v>0</v>
      </c>
      <c r="R26" s="38">
        <v>94042</v>
      </c>
      <c r="S26" s="38">
        <v>259.20699999999999</v>
      </c>
      <c r="U26" s="38">
        <v>60959</v>
      </c>
      <c r="V26" s="38">
        <v>5.173</v>
      </c>
      <c r="W26" s="38">
        <v>3186</v>
      </c>
      <c r="X26" s="38">
        <v>3186</v>
      </c>
      <c r="Z26" s="38">
        <v>0</v>
      </c>
      <c r="AA26" s="38">
        <v>0</v>
      </c>
      <c r="AB26" s="38">
        <v>0</v>
      </c>
      <c r="AC26" s="38">
        <v>0</v>
      </c>
      <c r="AD26" s="38" t="s">
        <v>303</v>
      </c>
      <c r="AE26" s="38">
        <v>0</v>
      </c>
      <c r="AH26" s="38">
        <v>0</v>
      </c>
      <c r="AI26" s="38">
        <v>0</v>
      </c>
      <c r="AJ26" s="38">
        <v>6159</v>
      </c>
      <c r="AK26" s="38">
        <v>1</v>
      </c>
      <c r="AL26" s="38" t="s">
        <v>74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3281002</v>
      </c>
      <c r="AX26" s="38">
        <v>3208322</v>
      </c>
      <c r="AY26" s="38">
        <v>2166941</v>
      </c>
      <c r="AZ26" s="38">
        <v>94042</v>
      </c>
      <c r="BA26" s="38">
        <v>1</v>
      </c>
      <c r="BB26" s="38">
        <v>0</v>
      </c>
      <c r="BC26" s="38">
        <v>0</v>
      </c>
      <c r="BD26" s="38">
        <v>0</v>
      </c>
      <c r="BE26" s="38">
        <v>43</v>
      </c>
      <c r="BF26" s="38">
        <v>2961985</v>
      </c>
      <c r="BG26" s="38">
        <v>0</v>
      </c>
      <c r="BH26" s="38">
        <v>0</v>
      </c>
      <c r="BI26" s="38">
        <v>0</v>
      </c>
      <c r="BJ26" s="38">
        <v>12</v>
      </c>
      <c r="BK26" s="38">
        <v>0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38">
        <v>716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8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73140</v>
      </c>
      <c r="CI26" s="38">
        <v>0</v>
      </c>
      <c r="CJ26" s="38">
        <v>4</v>
      </c>
      <c r="CK26" s="38">
        <v>0</v>
      </c>
      <c r="CL26" s="38">
        <v>0</v>
      </c>
      <c r="CN26" s="38">
        <v>0</v>
      </c>
      <c r="CO26" s="38">
        <v>1</v>
      </c>
      <c r="CP26" s="38">
        <v>0</v>
      </c>
      <c r="CQ26" s="38">
        <v>2</v>
      </c>
      <c r="CR26" s="38">
        <v>367.44099999999997</v>
      </c>
      <c r="CS26" s="38">
        <v>0</v>
      </c>
      <c r="CT26" s="38">
        <v>0</v>
      </c>
      <c r="CU26" s="38">
        <v>0</v>
      </c>
      <c r="CV26" s="38">
        <v>0</v>
      </c>
      <c r="CW26" s="38">
        <v>0</v>
      </c>
      <c r="CX26" s="38">
        <v>0</v>
      </c>
      <c r="CY26" s="38">
        <v>0</v>
      </c>
      <c r="CZ26" s="38">
        <v>0</v>
      </c>
      <c r="DA26" s="38">
        <v>1</v>
      </c>
      <c r="DB26" s="38">
        <v>2156473</v>
      </c>
      <c r="DC26" s="38">
        <v>0</v>
      </c>
      <c r="DD26" s="38">
        <v>0</v>
      </c>
      <c r="DE26" s="38">
        <v>146883</v>
      </c>
      <c r="DF26" s="38">
        <v>146883</v>
      </c>
      <c r="DG26" s="38">
        <v>23.85</v>
      </c>
      <c r="DH26" s="38">
        <v>0</v>
      </c>
      <c r="DI26" s="38">
        <v>0</v>
      </c>
      <c r="DK26" s="38">
        <v>3078</v>
      </c>
      <c r="DL26" s="38">
        <v>0</v>
      </c>
      <c r="DM26" s="38">
        <v>97475</v>
      </c>
      <c r="DN26" s="38">
        <v>417</v>
      </c>
      <c r="DO26" s="38">
        <v>0</v>
      </c>
      <c r="DP26" s="38">
        <v>0</v>
      </c>
      <c r="DQ26" s="38">
        <v>0</v>
      </c>
      <c r="DR26" s="38">
        <v>0</v>
      </c>
      <c r="DS26" s="38">
        <v>0</v>
      </c>
      <c r="DT26" s="38">
        <v>0</v>
      </c>
      <c r="DU26" s="38">
        <v>0</v>
      </c>
      <c r="DV26" s="38">
        <v>0</v>
      </c>
      <c r="DW26" s="38">
        <v>0</v>
      </c>
      <c r="DX26" s="38">
        <v>0</v>
      </c>
      <c r="DY26" s="38">
        <v>0</v>
      </c>
      <c r="DZ26" s="38">
        <v>0</v>
      </c>
      <c r="EA26" s="38">
        <v>0</v>
      </c>
      <c r="EB26" s="38">
        <v>0</v>
      </c>
      <c r="EC26" s="38">
        <v>7.76</v>
      </c>
      <c r="ED26" s="38">
        <v>54959</v>
      </c>
      <c r="EE26" s="38">
        <v>0</v>
      </c>
      <c r="EF26" s="38">
        <v>0</v>
      </c>
      <c r="EG26" s="38">
        <v>0</v>
      </c>
      <c r="EH26" s="38">
        <v>39557</v>
      </c>
      <c r="EI26" s="38">
        <v>0</v>
      </c>
      <c r="EJ26" s="38">
        <v>0</v>
      </c>
      <c r="EK26" s="38">
        <v>0.88100000000000001</v>
      </c>
      <c r="EL26" s="38">
        <v>0</v>
      </c>
      <c r="EM26" s="38">
        <v>0</v>
      </c>
      <c r="EN26" s="38">
        <v>0.75600000000000001</v>
      </c>
      <c r="EO26" s="38">
        <v>0</v>
      </c>
      <c r="EP26" s="38">
        <v>0</v>
      </c>
      <c r="EQ26" s="38">
        <v>1.637</v>
      </c>
      <c r="ER26" s="38">
        <v>0</v>
      </c>
      <c r="ES26" s="38">
        <v>6.423</v>
      </c>
      <c r="ET26" s="38">
        <v>0</v>
      </c>
      <c r="EU26" s="38">
        <v>0</v>
      </c>
      <c r="EV26" s="38">
        <v>0</v>
      </c>
      <c r="EW26" s="38">
        <v>0</v>
      </c>
      <c r="EX26" s="38">
        <v>0</v>
      </c>
      <c r="EZ26" s="38">
        <v>2869494</v>
      </c>
      <c r="FA26" s="38">
        <v>0</v>
      </c>
      <c r="FB26" s="38">
        <v>2963076</v>
      </c>
      <c r="FC26" s="38">
        <v>0</v>
      </c>
      <c r="FD26" s="38">
        <v>0</v>
      </c>
      <c r="FE26" s="38">
        <v>278466</v>
      </c>
      <c r="FF26" s="38">
        <v>60362</v>
      </c>
      <c r="FG26" s="38">
        <v>5.8744999999999999E-2</v>
      </c>
      <c r="FH26" s="38">
        <v>2.5468000000000001E-2</v>
      </c>
      <c r="FI26" s="38">
        <v>0</v>
      </c>
      <c r="FJ26" s="38">
        <v>0</v>
      </c>
      <c r="FK26" s="38">
        <v>480.95</v>
      </c>
      <c r="FL26" s="38">
        <v>3375044</v>
      </c>
      <c r="FM26" s="38">
        <v>0</v>
      </c>
      <c r="FN26" s="38">
        <v>0</v>
      </c>
      <c r="FO26" s="38">
        <v>0</v>
      </c>
      <c r="FP26" s="38">
        <v>0</v>
      </c>
      <c r="FQ26" s="38">
        <v>0</v>
      </c>
      <c r="FR26" s="38">
        <v>0</v>
      </c>
      <c r="FS26" s="38">
        <v>0</v>
      </c>
      <c r="FT26" s="38">
        <v>0</v>
      </c>
      <c r="FU26" s="38">
        <v>0</v>
      </c>
      <c r="FV26" s="38">
        <v>0</v>
      </c>
      <c r="FW26" s="38">
        <v>0</v>
      </c>
      <c r="FX26" s="38">
        <v>0</v>
      </c>
      <c r="FY26" s="38">
        <v>0</v>
      </c>
      <c r="FZ26" s="38">
        <v>0</v>
      </c>
      <c r="GA26" s="38">
        <v>0</v>
      </c>
      <c r="GB26" s="38">
        <v>163098</v>
      </c>
      <c r="GC26" s="38">
        <v>163098</v>
      </c>
      <c r="GD26" s="38">
        <v>19.617000000000001</v>
      </c>
      <c r="GF26" s="38">
        <v>0</v>
      </c>
      <c r="GG26" s="38">
        <v>0</v>
      </c>
      <c r="GH26" s="38">
        <v>0</v>
      </c>
      <c r="GI26" s="38">
        <v>0</v>
      </c>
      <c r="GJ26" s="38">
        <v>0</v>
      </c>
      <c r="GK26" s="38">
        <v>5117</v>
      </c>
      <c r="GL26" s="38">
        <v>9574</v>
      </c>
      <c r="GM26" s="38">
        <v>0</v>
      </c>
      <c r="GN26" s="38">
        <v>0</v>
      </c>
      <c r="GO26" s="38">
        <v>0</v>
      </c>
      <c r="GP26" s="38">
        <v>0</v>
      </c>
      <c r="GQ26" s="38">
        <v>0</v>
      </c>
      <c r="GR26" s="38">
        <v>0</v>
      </c>
      <c r="GS26" s="38">
        <v>0</v>
      </c>
      <c r="GT26" s="38">
        <v>0</v>
      </c>
      <c r="HB26" s="38">
        <v>260701385</v>
      </c>
      <c r="HC26" s="38">
        <v>5.0967999999999999E-2</v>
      </c>
      <c r="HD26" s="38">
        <v>73140</v>
      </c>
      <c r="HE26" s="38">
        <v>0</v>
      </c>
      <c r="HF26" s="38">
        <v>371746</v>
      </c>
      <c r="HG26" s="38">
        <v>0</v>
      </c>
      <c r="HH26" s="38">
        <v>19092</v>
      </c>
      <c r="HI26" s="38">
        <v>0</v>
      </c>
      <c r="HJ26" s="38">
        <v>3615</v>
      </c>
      <c r="HK26" s="38">
        <v>1015</v>
      </c>
      <c r="HL26" s="38">
        <v>536</v>
      </c>
      <c r="HM26" s="38">
        <v>0</v>
      </c>
      <c r="HN26" s="38">
        <v>0</v>
      </c>
      <c r="HO26" s="38">
        <v>0</v>
      </c>
      <c r="HP26" s="38">
        <v>0</v>
      </c>
      <c r="HQ26" s="38">
        <v>0</v>
      </c>
      <c r="HR26" s="38">
        <v>0</v>
      </c>
      <c r="HS26" s="38">
        <v>2869034</v>
      </c>
      <c r="HT26" s="38">
        <v>0</v>
      </c>
      <c r="HU26" s="38">
        <v>0</v>
      </c>
      <c r="HV26" s="38">
        <v>0</v>
      </c>
      <c r="HW26" s="38">
        <v>0</v>
      </c>
      <c r="HX26" s="38">
        <v>16</v>
      </c>
      <c r="HY26" s="38">
        <v>20</v>
      </c>
      <c r="HZ26" s="38">
        <v>20</v>
      </c>
      <c r="IA26" s="38">
        <v>18</v>
      </c>
      <c r="IB26" s="38">
        <v>21</v>
      </c>
      <c r="IC26" s="38">
        <v>95</v>
      </c>
      <c r="ID26" s="38">
        <v>0</v>
      </c>
      <c r="IE26" s="38">
        <v>0</v>
      </c>
      <c r="IF26" s="38">
        <v>0</v>
      </c>
      <c r="IG26" s="38">
        <v>0</v>
      </c>
      <c r="IH26" s="38">
        <v>31</v>
      </c>
      <c r="II26" s="38">
        <v>0</v>
      </c>
      <c r="IJ26" s="38">
        <v>5.173</v>
      </c>
      <c r="IK26" s="38">
        <v>0</v>
      </c>
      <c r="IL26" s="38">
        <v>0</v>
      </c>
      <c r="IM26" s="38">
        <v>0</v>
      </c>
      <c r="IN26" s="38">
        <v>0</v>
      </c>
      <c r="IO26" s="38">
        <v>0</v>
      </c>
      <c r="IP26" s="38">
        <v>0</v>
      </c>
      <c r="IQ26" s="38">
        <v>5.173</v>
      </c>
      <c r="IR26" s="38">
        <v>3186</v>
      </c>
      <c r="IS26" s="38">
        <v>0</v>
      </c>
      <c r="IT26" s="38">
        <v>0</v>
      </c>
      <c r="IU26" s="38">
        <v>0</v>
      </c>
      <c r="IV26" s="38">
        <v>0</v>
      </c>
      <c r="IW26" s="38">
        <v>6159</v>
      </c>
      <c r="IX26" s="38">
        <v>0</v>
      </c>
      <c r="IY26" s="38">
        <v>0</v>
      </c>
      <c r="IZ26" s="38">
        <v>0</v>
      </c>
      <c r="JA26" s="38">
        <v>0</v>
      </c>
    </row>
    <row r="27" spans="1:261" x14ac:dyDescent="0.2">
      <c r="A27" s="38">
        <v>221801</v>
      </c>
      <c r="B27" s="38">
        <v>27549</v>
      </c>
      <c r="C27" s="38">
        <v>9</v>
      </c>
      <c r="D27" s="38">
        <v>2020</v>
      </c>
      <c r="E27" s="38">
        <v>6159</v>
      </c>
      <c r="F27" s="38">
        <v>0</v>
      </c>
      <c r="G27" s="38">
        <v>12224.406999999999</v>
      </c>
      <c r="H27" s="38">
        <v>11925.858</v>
      </c>
      <c r="I27" s="38">
        <v>11925.858</v>
      </c>
      <c r="J27" s="38">
        <v>12224.406999999999</v>
      </c>
      <c r="K27" s="38">
        <v>0</v>
      </c>
      <c r="L27" s="38">
        <v>6159</v>
      </c>
      <c r="M27" s="38">
        <v>0</v>
      </c>
      <c r="N27" s="38">
        <v>0</v>
      </c>
      <c r="P27" s="38">
        <v>11290.225</v>
      </c>
      <c r="Q27" s="38">
        <v>0</v>
      </c>
      <c r="R27" s="38">
        <v>2926505</v>
      </c>
      <c r="S27" s="38">
        <v>259.20699999999999</v>
      </c>
      <c r="U27" s="38">
        <v>1896977</v>
      </c>
      <c r="V27" s="38">
        <v>1134.8499999999999</v>
      </c>
      <c r="W27" s="38">
        <v>698910</v>
      </c>
      <c r="X27" s="38">
        <v>698910</v>
      </c>
      <c r="Z27" s="38">
        <v>0</v>
      </c>
      <c r="AA27" s="38">
        <v>0</v>
      </c>
      <c r="AB27" s="38">
        <v>0</v>
      </c>
      <c r="AC27" s="38">
        <v>0</v>
      </c>
      <c r="AD27" s="38" t="s">
        <v>303</v>
      </c>
      <c r="AE27" s="38">
        <v>0</v>
      </c>
      <c r="AH27" s="38">
        <v>0</v>
      </c>
      <c r="AI27" s="38">
        <v>0</v>
      </c>
      <c r="AJ27" s="38">
        <v>6159</v>
      </c>
      <c r="AK27" s="38">
        <v>1</v>
      </c>
      <c r="AL27" s="38" t="s">
        <v>353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-111391</v>
      </c>
      <c r="AW27" s="38">
        <v>115264327</v>
      </c>
      <c r="AX27" s="38">
        <v>112887874</v>
      </c>
      <c r="AY27" s="38">
        <v>76316138</v>
      </c>
      <c r="AZ27" s="38">
        <v>2926505</v>
      </c>
      <c r="BA27" s="38">
        <v>443.58300000000003</v>
      </c>
      <c r="BB27" s="38">
        <v>0</v>
      </c>
      <c r="BC27" s="38">
        <v>0</v>
      </c>
      <c r="BD27" s="38">
        <v>0</v>
      </c>
      <c r="BE27" s="38">
        <v>1511</v>
      </c>
      <c r="BF27" s="38">
        <v>102870404</v>
      </c>
      <c r="BG27" s="38">
        <v>0</v>
      </c>
      <c r="BH27" s="38">
        <v>0</v>
      </c>
      <c r="BI27" s="38">
        <v>0</v>
      </c>
      <c r="BJ27" s="38">
        <v>12</v>
      </c>
      <c r="BK27" s="38">
        <v>0</v>
      </c>
      <c r="BL27" s="38">
        <v>0</v>
      </c>
      <c r="BM27" s="38">
        <v>0</v>
      </c>
      <c r="BN27" s="38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8">
        <v>0</v>
      </c>
      <c r="BX27" s="38">
        <v>0</v>
      </c>
      <c r="BY27" s="38">
        <v>0</v>
      </c>
      <c r="BZ27" s="38">
        <v>0</v>
      </c>
      <c r="CA27" s="38">
        <v>1145.232</v>
      </c>
      <c r="CB27" s="38">
        <v>1145232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2403752</v>
      </c>
      <c r="CI27" s="38">
        <v>0</v>
      </c>
      <c r="CJ27" s="38">
        <v>4</v>
      </c>
      <c r="CK27" s="38">
        <v>0</v>
      </c>
      <c r="CL27" s="38">
        <v>0</v>
      </c>
      <c r="CN27" s="38">
        <v>0</v>
      </c>
      <c r="CO27" s="38">
        <v>1</v>
      </c>
      <c r="CP27" s="38">
        <v>0</v>
      </c>
      <c r="CQ27" s="38">
        <v>36</v>
      </c>
      <c r="CR27" s="38">
        <v>11465.715</v>
      </c>
      <c r="CS27" s="38">
        <v>0</v>
      </c>
      <c r="CT27" s="38">
        <v>0</v>
      </c>
      <c r="CU27" s="38">
        <v>0</v>
      </c>
      <c r="CV27" s="38">
        <v>0</v>
      </c>
      <c r="CW27" s="38">
        <v>0</v>
      </c>
      <c r="CX27" s="38">
        <v>0</v>
      </c>
      <c r="CY27" s="38">
        <v>0</v>
      </c>
      <c r="CZ27" s="38">
        <v>0</v>
      </c>
      <c r="DA27" s="38">
        <v>1</v>
      </c>
      <c r="DB27" s="38">
        <v>73152989</v>
      </c>
      <c r="DC27" s="38">
        <v>0</v>
      </c>
      <c r="DD27" s="38">
        <v>0</v>
      </c>
      <c r="DE27" s="38">
        <v>7233749</v>
      </c>
      <c r="DF27" s="38">
        <v>7233749</v>
      </c>
      <c r="DG27" s="38">
        <v>1174.575</v>
      </c>
      <c r="DH27" s="38">
        <v>0</v>
      </c>
      <c r="DI27" s="38">
        <v>0</v>
      </c>
      <c r="DK27" s="38">
        <v>0</v>
      </c>
      <c r="DL27" s="38">
        <v>0</v>
      </c>
      <c r="DM27" s="38">
        <v>6117747</v>
      </c>
      <c r="DN27" s="38">
        <v>25788</v>
      </c>
      <c r="DO27" s="38">
        <v>0</v>
      </c>
      <c r="DP27" s="38">
        <v>0</v>
      </c>
      <c r="DQ27" s="38">
        <v>0</v>
      </c>
      <c r="DR27" s="38">
        <v>0</v>
      </c>
      <c r="DS27" s="38">
        <v>0</v>
      </c>
      <c r="DT27" s="38">
        <v>0</v>
      </c>
      <c r="DU27" s="38">
        <v>0</v>
      </c>
      <c r="DV27" s="38">
        <v>0</v>
      </c>
      <c r="DW27" s="38">
        <v>0</v>
      </c>
      <c r="DX27" s="38">
        <v>0</v>
      </c>
      <c r="DY27" s="38">
        <v>0</v>
      </c>
      <c r="DZ27" s="38">
        <v>0</v>
      </c>
      <c r="EA27" s="38">
        <v>0</v>
      </c>
      <c r="EB27" s="38">
        <v>0</v>
      </c>
      <c r="EC27" s="38">
        <v>221.13300000000001</v>
      </c>
      <c r="ED27" s="38">
        <v>1566153</v>
      </c>
      <c r="EE27" s="38">
        <v>0</v>
      </c>
      <c r="EF27" s="38">
        <v>0</v>
      </c>
      <c r="EG27" s="38">
        <v>0</v>
      </c>
      <c r="EH27" s="38">
        <v>4257755</v>
      </c>
      <c r="EI27" s="38">
        <v>25915</v>
      </c>
      <c r="EJ27" s="38">
        <v>1.052</v>
      </c>
      <c r="EK27" s="38">
        <v>203.76599999999999</v>
      </c>
      <c r="EL27" s="38">
        <v>0</v>
      </c>
      <c r="EM27" s="38">
        <v>12.269</v>
      </c>
      <c r="EN27" s="38">
        <v>8.6489999999999991</v>
      </c>
      <c r="EO27" s="38">
        <v>0</v>
      </c>
      <c r="EP27" s="38">
        <v>0</v>
      </c>
      <c r="EQ27" s="38">
        <v>225.73599999999999</v>
      </c>
      <c r="ER27" s="38">
        <v>0</v>
      </c>
      <c r="ES27" s="38">
        <v>691.35</v>
      </c>
      <c r="ET27" s="38">
        <v>0</v>
      </c>
      <c r="EU27" s="38">
        <v>0</v>
      </c>
      <c r="EV27" s="38">
        <v>0</v>
      </c>
      <c r="EW27" s="38">
        <v>0</v>
      </c>
      <c r="EX27" s="38">
        <v>0</v>
      </c>
      <c r="EZ27" s="38">
        <v>101120300</v>
      </c>
      <c r="FA27" s="38">
        <v>0</v>
      </c>
      <c r="FB27" s="38">
        <v>104019506</v>
      </c>
      <c r="FC27" s="38">
        <v>0</v>
      </c>
      <c r="FD27" s="38">
        <v>0</v>
      </c>
      <c r="FE27" s="38">
        <v>9671178</v>
      </c>
      <c r="FF27" s="38">
        <v>2096396</v>
      </c>
      <c r="FG27" s="38">
        <v>5.8744999999999999E-2</v>
      </c>
      <c r="FH27" s="38">
        <v>2.5468000000000001E-2</v>
      </c>
      <c r="FI27" s="38">
        <v>0</v>
      </c>
      <c r="FJ27" s="38">
        <v>0</v>
      </c>
      <c r="FK27" s="38">
        <v>16703.511999999999</v>
      </c>
      <c r="FL27" s="38">
        <v>118190832</v>
      </c>
      <c r="FM27" s="38">
        <v>0</v>
      </c>
      <c r="FN27" s="38">
        <v>0</v>
      </c>
      <c r="FO27" s="38">
        <v>79</v>
      </c>
      <c r="FP27" s="38">
        <v>0</v>
      </c>
      <c r="FQ27" s="38">
        <v>79</v>
      </c>
      <c r="FR27" s="38">
        <v>79</v>
      </c>
      <c r="FS27" s="38">
        <v>0</v>
      </c>
      <c r="FT27" s="38">
        <v>0</v>
      </c>
      <c r="FU27" s="38">
        <v>0</v>
      </c>
      <c r="FV27" s="38">
        <v>0</v>
      </c>
      <c r="FW27" s="38">
        <v>0</v>
      </c>
      <c r="FX27" s="38">
        <v>0</v>
      </c>
      <c r="FY27" s="38">
        <v>0</v>
      </c>
      <c r="FZ27" s="38">
        <v>0</v>
      </c>
      <c r="GA27" s="38">
        <v>0</v>
      </c>
      <c r="GB27" s="38">
        <v>605376</v>
      </c>
      <c r="GC27" s="38">
        <v>605376</v>
      </c>
      <c r="GD27" s="38">
        <v>72.813000000000002</v>
      </c>
      <c r="GF27" s="38">
        <v>0</v>
      </c>
      <c r="GG27" s="38">
        <v>0</v>
      </c>
      <c r="GH27" s="38">
        <v>0</v>
      </c>
      <c r="GI27" s="38">
        <v>0</v>
      </c>
      <c r="GJ27" s="38">
        <v>0</v>
      </c>
      <c r="GK27" s="38">
        <v>5176</v>
      </c>
      <c r="GL27" s="38">
        <v>116386</v>
      </c>
      <c r="GM27" s="38">
        <v>0</v>
      </c>
      <c r="GN27" s="38">
        <v>45688</v>
      </c>
      <c r="GO27" s="38">
        <v>0</v>
      </c>
      <c r="GP27" s="38">
        <v>0</v>
      </c>
      <c r="GQ27" s="38">
        <v>0</v>
      </c>
      <c r="GR27" s="38">
        <v>0</v>
      </c>
      <c r="GS27" s="38">
        <v>0</v>
      </c>
      <c r="GT27" s="38">
        <v>0</v>
      </c>
      <c r="HB27" s="38">
        <v>260701385</v>
      </c>
      <c r="HC27" s="38">
        <v>5.0967999999999999E-2</v>
      </c>
      <c r="HD27" s="38">
        <v>2403752</v>
      </c>
      <c r="HE27" s="38">
        <v>0</v>
      </c>
      <c r="HF27" s="38">
        <v>12641409</v>
      </c>
      <c r="HG27" s="38">
        <v>258517</v>
      </c>
      <c r="HH27" s="38">
        <v>1619098</v>
      </c>
      <c r="HI27" s="38">
        <v>0</v>
      </c>
      <c r="HJ27" s="38">
        <v>118821</v>
      </c>
      <c r="HK27" s="38">
        <v>27703</v>
      </c>
      <c r="HL27" s="38">
        <v>3387</v>
      </c>
      <c r="HM27" s="38">
        <v>398000</v>
      </c>
      <c r="HN27" s="38">
        <v>0</v>
      </c>
      <c r="HO27" s="38">
        <v>0</v>
      </c>
      <c r="HP27" s="38">
        <v>0</v>
      </c>
      <c r="HQ27" s="38">
        <v>0</v>
      </c>
      <c r="HR27" s="38">
        <v>0</v>
      </c>
      <c r="HS27" s="38">
        <v>101093001</v>
      </c>
      <c r="HT27" s="38">
        <v>0</v>
      </c>
      <c r="HU27" s="38">
        <v>0</v>
      </c>
      <c r="HV27" s="38">
        <v>0</v>
      </c>
      <c r="HW27" s="38">
        <v>0</v>
      </c>
      <c r="HX27" s="38">
        <v>1201</v>
      </c>
      <c r="HY27" s="38">
        <v>959</v>
      </c>
      <c r="HZ27" s="38">
        <v>951</v>
      </c>
      <c r="IA27" s="38">
        <v>841</v>
      </c>
      <c r="IB27" s="38">
        <v>793</v>
      </c>
      <c r="IC27" s="38">
        <v>4745</v>
      </c>
      <c r="ID27" s="38">
        <v>0</v>
      </c>
      <c r="IE27" s="38">
        <v>0</v>
      </c>
      <c r="IF27" s="38">
        <v>0</v>
      </c>
      <c r="IG27" s="38">
        <v>419.76499999999999</v>
      </c>
      <c r="IH27" s="38">
        <v>2629</v>
      </c>
      <c r="II27" s="38">
        <v>0</v>
      </c>
      <c r="IJ27" s="38">
        <v>1134.8499999999999</v>
      </c>
      <c r="IK27" s="38">
        <v>0</v>
      </c>
      <c r="IL27" s="38">
        <v>0</v>
      </c>
      <c r="IM27" s="38">
        <v>0</v>
      </c>
      <c r="IN27" s="38">
        <v>0</v>
      </c>
      <c r="IO27" s="38">
        <v>0</v>
      </c>
      <c r="IP27" s="38">
        <v>0</v>
      </c>
      <c r="IQ27" s="38">
        <v>1134.8499999999999</v>
      </c>
      <c r="IR27" s="38">
        <v>698910</v>
      </c>
      <c r="IS27" s="38">
        <v>0</v>
      </c>
      <c r="IT27" s="38">
        <v>0</v>
      </c>
      <c r="IU27" s="38">
        <v>0</v>
      </c>
      <c r="IV27" s="38">
        <v>0</v>
      </c>
      <c r="IW27" s="38">
        <v>6159</v>
      </c>
      <c r="IX27" s="38">
        <v>0</v>
      </c>
      <c r="IY27" s="38">
        <v>0</v>
      </c>
      <c r="IZ27" s="38">
        <v>0</v>
      </c>
      <c r="JA27" s="38">
        <v>0</v>
      </c>
    </row>
    <row r="28" spans="1:261" x14ac:dyDescent="0.2">
      <c r="A28" s="38">
        <v>226801</v>
      </c>
      <c r="B28" s="38">
        <v>27549</v>
      </c>
      <c r="C28" s="38">
        <v>9</v>
      </c>
      <c r="D28" s="38">
        <v>2020</v>
      </c>
      <c r="E28" s="38">
        <v>6159</v>
      </c>
      <c r="F28" s="38">
        <v>0</v>
      </c>
      <c r="G28" s="38">
        <v>2783.7530000000002</v>
      </c>
      <c r="H28" s="38">
        <v>2639.9589999999998</v>
      </c>
      <c r="I28" s="38">
        <v>2639.9589999999998</v>
      </c>
      <c r="J28" s="38">
        <v>2783.7530000000002</v>
      </c>
      <c r="K28" s="38">
        <v>0</v>
      </c>
      <c r="L28" s="38">
        <v>6159</v>
      </c>
      <c r="M28" s="38">
        <v>0</v>
      </c>
      <c r="N28" s="38">
        <v>0</v>
      </c>
      <c r="P28" s="38">
        <v>2648.6019999999999</v>
      </c>
      <c r="Q28" s="38">
        <v>0</v>
      </c>
      <c r="R28" s="38">
        <v>686536</v>
      </c>
      <c r="S28" s="38">
        <v>259.20699999999999</v>
      </c>
      <c r="U28" s="38">
        <v>445016</v>
      </c>
      <c r="V28" s="38">
        <v>102.688</v>
      </c>
      <c r="W28" s="38">
        <v>63242</v>
      </c>
      <c r="X28" s="38">
        <v>63242</v>
      </c>
      <c r="Z28" s="38">
        <v>0</v>
      </c>
      <c r="AA28" s="38">
        <v>0</v>
      </c>
      <c r="AB28" s="38">
        <v>0</v>
      </c>
      <c r="AC28" s="38">
        <v>0</v>
      </c>
      <c r="AD28" s="38" t="s">
        <v>303</v>
      </c>
      <c r="AE28" s="38">
        <v>0</v>
      </c>
      <c r="AH28" s="38">
        <v>0</v>
      </c>
      <c r="AI28" s="38">
        <v>0</v>
      </c>
      <c r="AJ28" s="38">
        <v>6159</v>
      </c>
      <c r="AK28" s="38">
        <v>1</v>
      </c>
      <c r="AL28" s="38" t="s">
        <v>100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26963590</v>
      </c>
      <c r="AX28" s="38">
        <v>26424460</v>
      </c>
      <c r="AY28" s="38">
        <v>18054584</v>
      </c>
      <c r="AZ28" s="38">
        <v>686536</v>
      </c>
      <c r="BA28" s="38">
        <v>0</v>
      </c>
      <c r="BB28" s="38">
        <v>0</v>
      </c>
      <c r="BC28" s="38">
        <v>0</v>
      </c>
      <c r="BD28" s="38">
        <v>0</v>
      </c>
      <c r="BE28" s="38">
        <v>353</v>
      </c>
      <c r="BF28" s="38">
        <v>24263133</v>
      </c>
      <c r="BG28" s="38">
        <v>0</v>
      </c>
      <c r="BH28" s="38">
        <v>0</v>
      </c>
      <c r="BI28" s="38">
        <v>0</v>
      </c>
      <c r="BJ28" s="38">
        <v>12</v>
      </c>
      <c r="BK28" s="38">
        <v>0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363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8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547385</v>
      </c>
      <c r="CI28" s="38">
        <v>0</v>
      </c>
      <c r="CJ28" s="38">
        <v>4</v>
      </c>
      <c r="CK28" s="38">
        <v>0</v>
      </c>
      <c r="CL28" s="38">
        <v>0</v>
      </c>
      <c r="CN28" s="38">
        <v>0</v>
      </c>
      <c r="CO28" s="38">
        <v>1</v>
      </c>
      <c r="CP28" s="38">
        <v>0</v>
      </c>
      <c r="CQ28" s="38">
        <v>0</v>
      </c>
      <c r="CR28" s="38">
        <v>2657.0630000000001</v>
      </c>
      <c r="CS28" s="38">
        <v>0</v>
      </c>
      <c r="CT28" s="38">
        <v>0</v>
      </c>
      <c r="CU28" s="38">
        <v>0</v>
      </c>
      <c r="CV28" s="38">
        <v>0</v>
      </c>
      <c r="CW28" s="38">
        <v>0</v>
      </c>
      <c r="CX28" s="38">
        <v>0</v>
      </c>
      <c r="CY28" s="38">
        <v>0</v>
      </c>
      <c r="CZ28" s="38">
        <v>0</v>
      </c>
      <c r="DA28" s="38">
        <v>1</v>
      </c>
      <c r="DB28" s="38">
        <v>16165710</v>
      </c>
      <c r="DC28" s="38">
        <v>0</v>
      </c>
      <c r="DD28" s="38">
        <v>0</v>
      </c>
      <c r="DE28" s="38">
        <v>2229571</v>
      </c>
      <c r="DF28" s="38">
        <v>2229571</v>
      </c>
      <c r="DG28" s="38">
        <v>362.02499999999998</v>
      </c>
      <c r="DH28" s="38">
        <v>0</v>
      </c>
      <c r="DI28" s="38">
        <v>0</v>
      </c>
      <c r="DK28" s="38">
        <v>0</v>
      </c>
      <c r="DL28" s="38">
        <v>0</v>
      </c>
      <c r="DM28" s="38">
        <v>1877213</v>
      </c>
      <c r="DN28" s="38">
        <v>7901</v>
      </c>
      <c r="DO28" s="38">
        <v>0</v>
      </c>
      <c r="DP28" s="38">
        <v>0</v>
      </c>
      <c r="DQ28" s="38">
        <v>0</v>
      </c>
      <c r="DR28" s="38">
        <v>0</v>
      </c>
      <c r="DS28" s="38">
        <v>0</v>
      </c>
      <c r="DT28" s="38">
        <v>0</v>
      </c>
      <c r="DU28" s="38">
        <v>0</v>
      </c>
      <c r="DV28" s="38">
        <v>0</v>
      </c>
      <c r="DW28" s="38">
        <v>0</v>
      </c>
      <c r="DX28" s="38">
        <v>0</v>
      </c>
      <c r="DY28" s="38">
        <v>0</v>
      </c>
      <c r="DZ28" s="38">
        <v>0</v>
      </c>
      <c r="EA28" s="38">
        <v>0</v>
      </c>
      <c r="EB28" s="38">
        <v>0</v>
      </c>
      <c r="EC28" s="38">
        <v>59.276000000000003</v>
      </c>
      <c r="ED28" s="38">
        <v>419816</v>
      </c>
      <c r="EE28" s="38">
        <v>0</v>
      </c>
      <c r="EF28" s="38">
        <v>0</v>
      </c>
      <c r="EG28" s="38">
        <v>0</v>
      </c>
      <c r="EH28" s="38">
        <v>1246453</v>
      </c>
      <c r="EI28" s="38">
        <v>126079</v>
      </c>
      <c r="EJ28" s="38">
        <v>5.1180000000000003</v>
      </c>
      <c r="EK28" s="38">
        <v>54.697000000000003</v>
      </c>
      <c r="EL28" s="38">
        <v>0</v>
      </c>
      <c r="EM28" s="38">
        <v>6.5119999999999996</v>
      </c>
      <c r="EN28" s="38">
        <v>3.7530000000000001</v>
      </c>
      <c r="EO28" s="38">
        <v>0</v>
      </c>
      <c r="EP28" s="38">
        <v>0</v>
      </c>
      <c r="EQ28" s="38">
        <v>70.08</v>
      </c>
      <c r="ER28" s="38">
        <v>0</v>
      </c>
      <c r="ES28" s="38">
        <v>202.392</v>
      </c>
      <c r="ET28" s="38">
        <v>0</v>
      </c>
      <c r="EU28" s="38">
        <v>0</v>
      </c>
      <c r="EV28" s="38">
        <v>0</v>
      </c>
      <c r="EW28" s="38">
        <v>0</v>
      </c>
      <c r="EX28" s="38">
        <v>0</v>
      </c>
      <c r="EZ28" s="38">
        <v>23648946</v>
      </c>
      <c r="FA28" s="38">
        <v>0</v>
      </c>
      <c r="FB28" s="38">
        <v>24327227</v>
      </c>
      <c r="FC28" s="38">
        <v>0</v>
      </c>
      <c r="FD28" s="38">
        <v>0</v>
      </c>
      <c r="FE28" s="38">
        <v>2281056</v>
      </c>
      <c r="FF28" s="38">
        <v>494458</v>
      </c>
      <c r="FG28" s="38">
        <v>5.8744999999999999E-2</v>
      </c>
      <c r="FH28" s="38">
        <v>2.5468000000000001E-2</v>
      </c>
      <c r="FI28" s="38">
        <v>0</v>
      </c>
      <c r="FJ28" s="38">
        <v>0</v>
      </c>
      <c r="FK28" s="38">
        <v>3939.71</v>
      </c>
      <c r="FL28" s="38">
        <v>27650126</v>
      </c>
      <c r="FM28" s="38">
        <v>0</v>
      </c>
      <c r="FN28" s="38">
        <v>0</v>
      </c>
      <c r="FO28" s="38">
        <v>64960</v>
      </c>
      <c r="FP28" s="38">
        <v>0</v>
      </c>
      <c r="FQ28" s="38">
        <v>64960</v>
      </c>
      <c r="FR28" s="38">
        <v>64960</v>
      </c>
      <c r="FS28" s="38">
        <v>0</v>
      </c>
      <c r="FT28" s="38">
        <v>0</v>
      </c>
      <c r="FU28" s="38">
        <v>0</v>
      </c>
      <c r="FV28" s="38">
        <v>0</v>
      </c>
      <c r="FW28" s="38">
        <v>0</v>
      </c>
      <c r="FX28" s="38">
        <v>0</v>
      </c>
      <c r="FY28" s="38">
        <v>0</v>
      </c>
      <c r="FZ28" s="38">
        <v>0</v>
      </c>
      <c r="GA28" s="38">
        <v>0</v>
      </c>
      <c r="GB28" s="38">
        <v>612867</v>
      </c>
      <c r="GC28" s="38">
        <v>612867</v>
      </c>
      <c r="GD28" s="38">
        <v>73.713999999999999</v>
      </c>
      <c r="GF28" s="38">
        <v>0</v>
      </c>
      <c r="GG28" s="38">
        <v>0</v>
      </c>
      <c r="GH28" s="38">
        <v>0</v>
      </c>
      <c r="GI28" s="38">
        <v>0</v>
      </c>
      <c r="GJ28" s="38">
        <v>0</v>
      </c>
      <c r="GK28" s="38">
        <v>4998</v>
      </c>
      <c r="GL28" s="38">
        <v>0</v>
      </c>
      <c r="GM28" s="38">
        <v>0</v>
      </c>
      <c r="GN28" s="38">
        <v>0</v>
      </c>
      <c r="GO28" s="38">
        <v>0</v>
      </c>
      <c r="GP28" s="38">
        <v>0</v>
      </c>
      <c r="GQ28" s="38">
        <v>0</v>
      </c>
      <c r="GR28" s="38">
        <v>0</v>
      </c>
      <c r="GS28" s="38">
        <v>0</v>
      </c>
      <c r="GT28" s="38">
        <v>0</v>
      </c>
      <c r="HB28" s="38">
        <v>260701385</v>
      </c>
      <c r="HC28" s="38">
        <v>5.0967999999999999E-2</v>
      </c>
      <c r="HD28" s="38">
        <v>547385</v>
      </c>
      <c r="HE28" s="38">
        <v>0</v>
      </c>
      <c r="HF28" s="38">
        <v>2798357</v>
      </c>
      <c r="HG28" s="38">
        <v>67355</v>
      </c>
      <c r="HH28" s="38">
        <v>413859</v>
      </c>
      <c r="HI28" s="38">
        <v>0</v>
      </c>
      <c r="HJ28" s="38">
        <v>27058</v>
      </c>
      <c r="HK28" s="38">
        <v>4445</v>
      </c>
      <c r="HL28" s="38">
        <v>2944</v>
      </c>
      <c r="HM28" s="38">
        <v>0</v>
      </c>
      <c r="HN28" s="38">
        <v>0</v>
      </c>
      <c r="HO28" s="38">
        <v>0</v>
      </c>
      <c r="HP28" s="38">
        <v>0</v>
      </c>
      <c r="HQ28" s="38">
        <v>0</v>
      </c>
      <c r="HR28" s="38">
        <v>0</v>
      </c>
      <c r="HS28" s="38">
        <v>23640691</v>
      </c>
      <c r="HT28" s="38">
        <v>0</v>
      </c>
      <c r="HU28" s="38">
        <v>0</v>
      </c>
      <c r="HV28" s="38">
        <v>0</v>
      </c>
      <c r="HW28" s="38">
        <v>0</v>
      </c>
      <c r="HX28" s="38">
        <v>220</v>
      </c>
      <c r="HY28" s="38">
        <v>220</v>
      </c>
      <c r="HZ28" s="38">
        <v>337</v>
      </c>
      <c r="IA28" s="38">
        <v>416</v>
      </c>
      <c r="IB28" s="38">
        <v>243</v>
      </c>
      <c r="IC28" s="38">
        <v>1436</v>
      </c>
      <c r="ID28" s="38">
        <v>0</v>
      </c>
      <c r="IE28" s="38">
        <v>0</v>
      </c>
      <c r="IF28" s="38">
        <v>0</v>
      </c>
      <c r="IG28" s="38">
        <v>109.36799999999999</v>
      </c>
      <c r="IH28" s="38">
        <v>672</v>
      </c>
      <c r="II28" s="38">
        <v>0</v>
      </c>
      <c r="IJ28" s="38">
        <v>102.688</v>
      </c>
      <c r="IK28" s="38">
        <v>0</v>
      </c>
      <c r="IL28" s="38">
        <v>0</v>
      </c>
      <c r="IM28" s="38">
        <v>0</v>
      </c>
      <c r="IN28" s="38">
        <v>0</v>
      </c>
      <c r="IO28" s="38">
        <v>0</v>
      </c>
      <c r="IP28" s="38">
        <v>0</v>
      </c>
      <c r="IQ28" s="38">
        <v>102.688</v>
      </c>
      <c r="IR28" s="38">
        <v>63242</v>
      </c>
      <c r="IS28" s="38">
        <v>0</v>
      </c>
      <c r="IT28" s="38">
        <v>0</v>
      </c>
      <c r="IU28" s="38">
        <v>0</v>
      </c>
      <c r="IV28" s="38">
        <v>0</v>
      </c>
      <c r="IW28" s="38">
        <v>6159</v>
      </c>
      <c r="IX28" s="38">
        <v>0</v>
      </c>
      <c r="IY28" s="38">
        <v>0</v>
      </c>
      <c r="IZ28" s="38">
        <v>0</v>
      </c>
      <c r="JA28" s="38">
        <v>0</v>
      </c>
    </row>
    <row r="29" spans="1:261" x14ac:dyDescent="0.2">
      <c r="A29" s="38">
        <v>234801</v>
      </c>
      <c r="B29" s="38">
        <v>27549</v>
      </c>
      <c r="C29" s="38">
        <v>9</v>
      </c>
      <c r="D29" s="38">
        <v>2020</v>
      </c>
      <c r="E29" s="38">
        <v>6159</v>
      </c>
      <c r="F29" s="38">
        <v>0</v>
      </c>
      <c r="G29" s="38">
        <v>65.75</v>
      </c>
      <c r="H29" s="38">
        <v>58.877000000000002</v>
      </c>
      <c r="I29" s="38">
        <v>58.877000000000002</v>
      </c>
      <c r="J29" s="38">
        <v>65.75</v>
      </c>
      <c r="K29" s="38">
        <v>0</v>
      </c>
      <c r="L29" s="38">
        <v>6159</v>
      </c>
      <c r="M29" s="38">
        <v>0</v>
      </c>
      <c r="N29" s="38">
        <v>0</v>
      </c>
      <c r="P29" s="38">
        <v>74.183000000000007</v>
      </c>
      <c r="Q29" s="38">
        <v>0</v>
      </c>
      <c r="R29" s="38">
        <v>19229</v>
      </c>
      <c r="S29" s="38">
        <v>259.20699999999999</v>
      </c>
      <c r="U29" s="38">
        <v>12465</v>
      </c>
      <c r="V29" s="38">
        <v>0</v>
      </c>
      <c r="W29" s="38">
        <v>0</v>
      </c>
      <c r="X29" s="38">
        <v>0</v>
      </c>
      <c r="Z29" s="38">
        <v>0</v>
      </c>
      <c r="AA29" s="38">
        <v>0</v>
      </c>
      <c r="AB29" s="38">
        <v>0</v>
      </c>
      <c r="AC29" s="38">
        <v>0</v>
      </c>
      <c r="AD29" s="38" t="s">
        <v>303</v>
      </c>
      <c r="AE29" s="38">
        <v>0</v>
      </c>
      <c r="AH29" s="38">
        <v>0</v>
      </c>
      <c r="AI29" s="38">
        <v>0</v>
      </c>
      <c r="AJ29" s="38">
        <v>6159</v>
      </c>
      <c r="AK29" s="38">
        <v>1</v>
      </c>
      <c r="AL29" s="38" t="s">
        <v>80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-60757</v>
      </c>
      <c r="AW29" s="38">
        <v>816760</v>
      </c>
      <c r="AX29" s="38">
        <v>804733</v>
      </c>
      <c r="AY29" s="38">
        <v>549427</v>
      </c>
      <c r="AZ29" s="38">
        <v>19229</v>
      </c>
      <c r="BA29" s="38">
        <v>5</v>
      </c>
      <c r="BB29" s="38">
        <v>0</v>
      </c>
      <c r="BC29" s="38">
        <v>0</v>
      </c>
      <c r="BD29" s="38">
        <v>0</v>
      </c>
      <c r="BE29" s="38">
        <v>11</v>
      </c>
      <c r="BF29" s="38">
        <v>723454</v>
      </c>
      <c r="BG29" s="38">
        <v>0</v>
      </c>
      <c r="BH29" s="38">
        <v>0</v>
      </c>
      <c r="BI29" s="38">
        <v>0</v>
      </c>
      <c r="BJ29" s="38">
        <v>12</v>
      </c>
      <c r="BK29" s="38">
        <v>0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761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8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12929</v>
      </c>
      <c r="CI29" s="38">
        <v>0</v>
      </c>
      <c r="CJ29" s="38">
        <v>4</v>
      </c>
      <c r="CK29" s="38">
        <v>0</v>
      </c>
      <c r="CL29" s="38">
        <v>0</v>
      </c>
      <c r="CN29" s="38">
        <v>0</v>
      </c>
      <c r="CO29" s="38">
        <v>1</v>
      </c>
      <c r="CP29" s="38">
        <v>4.7E-2</v>
      </c>
      <c r="CQ29" s="38">
        <v>0</v>
      </c>
      <c r="CR29" s="38">
        <v>60.122999999999998</v>
      </c>
      <c r="CS29" s="38">
        <v>0</v>
      </c>
      <c r="CT29" s="38">
        <v>0</v>
      </c>
      <c r="CU29" s="38">
        <v>0</v>
      </c>
      <c r="CV29" s="38">
        <v>0</v>
      </c>
      <c r="CW29" s="38">
        <v>0</v>
      </c>
      <c r="CX29" s="38">
        <v>0</v>
      </c>
      <c r="CY29" s="38">
        <v>0</v>
      </c>
      <c r="CZ29" s="38">
        <v>0</v>
      </c>
      <c r="DA29" s="38">
        <v>1</v>
      </c>
      <c r="DB29" s="38">
        <v>352608</v>
      </c>
      <c r="DC29" s="38">
        <v>0</v>
      </c>
      <c r="DD29" s="38">
        <v>0</v>
      </c>
      <c r="DE29" s="38">
        <v>65358</v>
      </c>
      <c r="DF29" s="38">
        <v>94386</v>
      </c>
      <c r="DG29" s="38">
        <v>10.613</v>
      </c>
      <c r="DH29" s="38">
        <v>0</v>
      </c>
      <c r="DI29" s="38">
        <v>698</v>
      </c>
      <c r="DK29" s="38">
        <v>3797</v>
      </c>
      <c r="DL29" s="38">
        <v>0</v>
      </c>
      <c r="DM29" s="38">
        <v>211237</v>
      </c>
      <c r="DN29" s="38">
        <v>891</v>
      </c>
      <c r="DO29" s="38">
        <v>0</v>
      </c>
      <c r="DP29" s="38">
        <v>0</v>
      </c>
      <c r="DQ29" s="38">
        <v>0</v>
      </c>
      <c r="DR29" s="38">
        <v>0</v>
      </c>
      <c r="DS29" s="38">
        <v>0</v>
      </c>
      <c r="DT29" s="38">
        <v>0</v>
      </c>
      <c r="DU29" s="38">
        <v>0</v>
      </c>
      <c r="DV29" s="38">
        <v>0</v>
      </c>
      <c r="DW29" s="38">
        <v>0</v>
      </c>
      <c r="DX29" s="38">
        <v>0</v>
      </c>
      <c r="DY29" s="38">
        <v>0</v>
      </c>
      <c r="DZ29" s="38">
        <v>0</v>
      </c>
      <c r="EA29" s="38">
        <v>0</v>
      </c>
      <c r="EB29" s="38">
        <v>0</v>
      </c>
      <c r="EC29" s="38">
        <v>8.1170000000000009</v>
      </c>
      <c r="ED29" s="38">
        <v>57488</v>
      </c>
      <c r="EE29" s="38">
        <v>0</v>
      </c>
      <c r="EF29" s="38">
        <v>0</v>
      </c>
      <c r="EG29" s="38">
        <v>0</v>
      </c>
      <c r="EH29" s="38">
        <v>73996</v>
      </c>
      <c r="EI29" s="38">
        <v>70652</v>
      </c>
      <c r="EJ29" s="38">
        <v>2.8679999999999999</v>
      </c>
      <c r="EK29" s="38">
        <v>3.9380000000000002</v>
      </c>
      <c r="EL29" s="38">
        <v>0</v>
      </c>
      <c r="EM29" s="38">
        <v>6.7000000000000004E-2</v>
      </c>
      <c r="EN29" s="38">
        <v>0</v>
      </c>
      <c r="EO29" s="38">
        <v>0</v>
      </c>
      <c r="EP29" s="38">
        <v>0</v>
      </c>
      <c r="EQ29" s="38">
        <v>6.8730000000000002</v>
      </c>
      <c r="ER29" s="38">
        <v>0</v>
      </c>
      <c r="ES29" s="38">
        <v>12.015000000000001</v>
      </c>
      <c r="ET29" s="38">
        <v>0</v>
      </c>
      <c r="EU29" s="38">
        <v>0</v>
      </c>
      <c r="EV29" s="38">
        <v>0</v>
      </c>
      <c r="EW29" s="38">
        <v>0</v>
      </c>
      <c r="EX29" s="38">
        <v>0</v>
      </c>
      <c r="EZ29" s="38">
        <v>721976</v>
      </c>
      <c r="FA29" s="38">
        <v>0</v>
      </c>
      <c r="FB29" s="38">
        <v>740303</v>
      </c>
      <c r="FC29" s="38">
        <v>0</v>
      </c>
      <c r="FD29" s="38">
        <v>0</v>
      </c>
      <c r="FE29" s="38">
        <v>68014</v>
      </c>
      <c r="FF29" s="38">
        <v>14743</v>
      </c>
      <c r="FG29" s="38">
        <v>5.8744999999999999E-2</v>
      </c>
      <c r="FH29" s="38">
        <v>2.5468000000000001E-2</v>
      </c>
      <c r="FI29" s="38">
        <v>0</v>
      </c>
      <c r="FJ29" s="38">
        <v>0</v>
      </c>
      <c r="FK29" s="38">
        <v>117.47</v>
      </c>
      <c r="FL29" s="38">
        <v>835989</v>
      </c>
      <c r="FM29" s="38">
        <v>0</v>
      </c>
      <c r="FN29" s="38">
        <v>0</v>
      </c>
      <c r="FO29" s="38">
        <v>0</v>
      </c>
      <c r="FP29" s="38">
        <v>0</v>
      </c>
      <c r="FQ29" s="38">
        <v>0</v>
      </c>
      <c r="FR29" s="38">
        <v>0</v>
      </c>
      <c r="FS29" s="38">
        <v>0</v>
      </c>
      <c r="FT29" s="38">
        <v>0</v>
      </c>
      <c r="FU29" s="38">
        <v>0</v>
      </c>
      <c r="FV29" s="38">
        <v>0</v>
      </c>
      <c r="FW29" s="38">
        <v>0</v>
      </c>
      <c r="FX29" s="38">
        <v>0</v>
      </c>
      <c r="FY29" s="38">
        <v>0</v>
      </c>
      <c r="FZ29" s="38">
        <v>0</v>
      </c>
      <c r="GA29" s="38">
        <v>0</v>
      </c>
      <c r="GB29" s="38">
        <v>0</v>
      </c>
      <c r="GC29" s="38">
        <v>0</v>
      </c>
      <c r="GD29" s="38">
        <v>0</v>
      </c>
      <c r="GF29" s="38">
        <v>0</v>
      </c>
      <c r="GG29" s="38">
        <v>0</v>
      </c>
      <c r="GH29" s="38">
        <v>0</v>
      </c>
      <c r="GI29" s="38">
        <v>0</v>
      </c>
      <c r="GJ29" s="38">
        <v>0</v>
      </c>
      <c r="GK29" s="38">
        <v>5038</v>
      </c>
      <c r="GL29" s="38">
        <v>5287</v>
      </c>
      <c r="GM29" s="38">
        <v>0</v>
      </c>
      <c r="GN29" s="38">
        <v>0</v>
      </c>
      <c r="GO29" s="38">
        <v>0</v>
      </c>
      <c r="GP29" s="38">
        <v>0</v>
      </c>
      <c r="GQ29" s="38">
        <v>0</v>
      </c>
      <c r="GR29" s="38">
        <v>0</v>
      </c>
      <c r="GS29" s="38">
        <v>0</v>
      </c>
      <c r="GT29" s="38">
        <v>0</v>
      </c>
      <c r="HB29" s="38">
        <v>260701385</v>
      </c>
      <c r="HC29" s="38">
        <v>5.0967999999999999E-2</v>
      </c>
      <c r="HD29" s="38">
        <v>12929</v>
      </c>
      <c r="HE29" s="38">
        <v>0</v>
      </c>
      <c r="HF29" s="38">
        <v>62410</v>
      </c>
      <c r="HG29" s="38">
        <v>1283</v>
      </c>
      <c r="HH29" s="38">
        <v>0</v>
      </c>
      <c r="HI29" s="38">
        <v>0</v>
      </c>
      <c r="HJ29" s="38">
        <v>639</v>
      </c>
      <c r="HK29" s="38">
        <v>945</v>
      </c>
      <c r="HL29" s="38">
        <v>272</v>
      </c>
      <c r="HM29" s="38">
        <v>0</v>
      </c>
      <c r="HN29" s="38">
        <v>0</v>
      </c>
      <c r="HO29" s="38">
        <v>0</v>
      </c>
      <c r="HP29" s="38">
        <v>16534</v>
      </c>
      <c r="HQ29" s="38">
        <v>0</v>
      </c>
      <c r="HR29" s="38">
        <v>0</v>
      </c>
      <c r="HS29" s="38">
        <v>721074</v>
      </c>
      <c r="HT29" s="38">
        <v>0</v>
      </c>
      <c r="HU29" s="38">
        <v>0</v>
      </c>
      <c r="HV29" s="38">
        <v>0</v>
      </c>
      <c r="HW29" s="38">
        <v>0</v>
      </c>
      <c r="HX29" s="38">
        <v>17</v>
      </c>
      <c r="HY29" s="38">
        <v>12</v>
      </c>
      <c r="HZ29" s="38">
        <v>7</v>
      </c>
      <c r="IA29" s="38">
        <v>1</v>
      </c>
      <c r="IB29" s="38">
        <v>7</v>
      </c>
      <c r="IC29" s="38">
        <v>44</v>
      </c>
      <c r="ID29" s="38">
        <v>23</v>
      </c>
      <c r="IE29" s="38">
        <v>0</v>
      </c>
      <c r="IF29" s="38">
        <v>0</v>
      </c>
      <c r="IG29" s="38">
        <v>2.0830000000000002</v>
      </c>
      <c r="IH29" s="38">
        <v>0</v>
      </c>
      <c r="II29" s="38">
        <v>60.124000000000002</v>
      </c>
      <c r="IJ29" s="38">
        <v>0</v>
      </c>
      <c r="IK29" s="38">
        <v>0</v>
      </c>
      <c r="IL29" s="38">
        <v>0</v>
      </c>
      <c r="IM29" s="38">
        <v>0</v>
      </c>
      <c r="IN29" s="38">
        <v>0</v>
      </c>
      <c r="IO29" s="38">
        <v>0</v>
      </c>
      <c r="IP29" s="38">
        <v>0</v>
      </c>
      <c r="IQ29" s="38">
        <v>0</v>
      </c>
      <c r="IR29" s="38">
        <v>0</v>
      </c>
      <c r="IS29" s="38">
        <v>0</v>
      </c>
      <c r="IT29" s="38">
        <v>0</v>
      </c>
      <c r="IU29" s="38">
        <v>0</v>
      </c>
      <c r="IV29" s="38">
        <v>0</v>
      </c>
      <c r="IW29" s="38">
        <v>6159</v>
      </c>
      <c r="IX29" s="38">
        <v>0</v>
      </c>
      <c r="IY29" s="38">
        <v>0</v>
      </c>
      <c r="IZ29" s="38">
        <v>16534</v>
      </c>
      <c r="JA29" s="38">
        <v>28330</v>
      </c>
    </row>
    <row r="30" spans="1:261" x14ac:dyDescent="0.2">
      <c r="A30" s="38">
        <v>236801</v>
      </c>
      <c r="B30" s="38">
        <v>27549</v>
      </c>
      <c r="C30" s="38">
        <v>9</v>
      </c>
      <c r="D30" s="38">
        <v>2020</v>
      </c>
      <c r="E30" s="38">
        <v>6159</v>
      </c>
      <c r="F30" s="38">
        <v>0</v>
      </c>
      <c r="G30" s="38">
        <v>59.546999999999997</v>
      </c>
      <c r="H30" s="38">
        <v>0</v>
      </c>
      <c r="I30" s="38">
        <v>0</v>
      </c>
      <c r="J30" s="38">
        <v>59.546999999999997</v>
      </c>
      <c r="K30" s="38">
        <v>0</v>
      </c>
      <c r="L30" s="38">
        <v>6159</v>
      </c>
      <c r="M30" s="38">
        <v>0</v>
      </c>
      <c r="N30" s="38">
        <v>0</v>
      </c>
      <c r="P30" s="38">
        <v>114.11799999999999</v>
      </c>
      <c r="Q30" s="38">
        <v>0</v>
      </c>
      <c r="R30" s="38">
        <v>29580</v>
      </c>
      <c r="S30" s="38">
        <v>259.20699999999999</v>
      </c>
      <c r="U30" s="38">
        <v>19173</v>
      </c>
      <c r="V30" s="38">
        <v>2.75</v>
      </c>
      <c r="W30" s="38">
        <v>1694</v>
      </c>
      <c r="X30" s="38">
        <v>1694</v>
      </c>
      <c r="Z30" s="38">
        <v>0</v>
      </c>
      <c r="AA30" s="38">
        <v>0</v>
      </c>
      <c r="AB30" s="38">
        <v>0</v>
      </c>
      <c r="AC30" s="38">
        <v>0</v>
      </c>
      <c r="AD30" s="38" t="s">
        <v>303</v>
      </c>
      <c r="AE30" s="38">
        <v>0</v>
      </c>
      <c r="AH30" s="38">
        <v>0</v>
      </c>
      <c r="AI30" s="38">
        <v>0</v>
      </c>
      <c r="AJ30" s="38">
        <v>6159</v>
      </c>
      <c r="AK30" s="38">
        <v>1</v>
      </c>
      <c r="AL30" s="38" t="s">
        <v>81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-164792</v>
      </c>
      <c r="AW30" s="38">
        <v>1231806</v>
      </c>
      <c r="AX30" s="38">
        <v>996726</v>
      </c>
      <c r="AY30" s="38">
        <v>865012</v>
      </c>
      <c r="AZ30" s="38">
        <v>29580</v>
      </c>
      <c r="BA30" s="38">
        <v>91.167000000000002</v>
      </c>
      <c r="BB30" s="38">
        <v>0</v>
      </c>
      <c r="BC30" s="38">
        <v>0</v>
      </c>
      <c r="BD30" s="38">
        <v>0</v>
      </c>
      <c r="BE30" s="38">
        <v>13</v>
      </c>
      <c r="BF30" s="38">
        <v>893622</v>
      </c>
      <c r="BG30" s="38">
        <v>0</v>
      </c>
      <c r="BH30" s="38">
        <v>0</v>
      </c>
      <c r="BI30" s="38">
        <v>0</v>
      </c>
      <c r="BJ30" s="38">
        <v>12</v>
      </c>
      <c r="BK30" s="38">
        <v>0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770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8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237053</v>
      </c>
      <c r="CI30" s="38">
        <v>0</v>
      </c>
      <c r="CJ30" s="38">
        <v>4</v>
      </c>
      <c r="CK30" s="38">
        <v>0</v>
      </c>
      <c r="CL30" s="38">
        <v>0</v>
      </c>
      <c r="CN30" s="38">
        <v>0</v>
      </c>
      <c r="CO30" s="38">
        <v>1</v>
      </c>
      <c r="CP30" s="38">
        <v>0</v>
      </c>
      <c r="CQ30" s="38">
        <v>4</v>
      </c>
      <c r="CR30" s="38">
        <v>103.85599999999999</v>
      </c>
      <c r="CS30" s="38">
        <v>0</v>
      </c>
      <c r="CT30" s="38">
        <v>0</v>
      </c>
      <c r="CU30" s="38">
        <v>0</v>
      </c>
      <c r="CV30" s="38">
        <v>0</v>
      </c>
      <c r="CW30" s="38">
        <v>0</v>
      </c>
      <c r="CX30" s="38">
        <v>0</v>
      </c>
      <c r="CY30" s="38">
        <v>0</v>
      </c>
      <c r="CZ30" s="38">
        <v>0</v>
      </c>
      <c r="DA30" s="38">
        <v>1</v>
      </c>
      <c r="DB30" s="38">
        <v>0</v>
      </c>
      <c r="DC30" s="38">
        <v>0</v>
      </c>
      <c r="DD30" s="38">
        <v>0</v>
      </c>
      <c r="DE30" s="38">
        <v>67899</v>
      </c>
      <c r="DF30" s="38">
        <v>67899</v>
      </c>
      <c r="DG30" s="38">
        <v>11.025</v>
      </c>
      <c r="DH30" s="38">
        <v>0</v>
      </c>
      <c r="DI30" s="38">
        <v>0</v>
      </c>
      <c r="DK30" s="38">
        <v>3942</v>
      </c>
      <c r="DL30" s="38">
        <v>0</v>
      </c>
      <c r="DM30" s="38">
        <v>470360</v>
      </c>
      <c r="DN30" s="38">
        <v>1960</v>
      </c>
      <c r="DO30" s="38">
        <v>0</v>
      </c>
      <c r="DP30" s="38">
        <v>0</v>
      </c>
      <c r="DQ30" s="38">
        <v>0</v>
      </c>
      <c r="DR30" s="38">
        <v>0</v>
      </c>
      <c r="DS30" s="38">
        <v>0</v>
      </c>
      <c r="DT30" s="38">
        <v>0</v>
      </c>
      <c r="DU30" s="38">
        <v>0</v>
      </c>
      <c r="DV30" s="38">
        <v>0</v>
      </c>
      <c r="DW30" s="38">
        <v>0</v>
      </c>
      <c r="DX30" s="38">
        <v>0</v>
      </c>
      <c r="DY30" s="38">
        <v>0</v>
      </c>
      <c r="DZ30" s="38">
        <v>0</v>
      </c>
      <c r="EA30" s="38">
        <v>0</v>
      </c>
      <c r="EB30" s="38">
        <v>0</v>
      </c>
      <c r="EC30" s="38">
        <v>0</v>
      </c>
      <c r="ED30" s="38">
        <v>0</v>
      </c>
      <c r="EE30" s="38">
        <v>0</v>
      </c>
      <c r="EF30" s="38">
        <v>0</v>
      </c>
      <c r="EG30" s="38">
        <v>0</v>
      </c>
      <c r="EH30" s="38">
        <v>0</v>
      </c>
      <c r="EI30" s="38">
        <v>444504</v>
      </c>
      <c r="EJ30" s="38">
        <v>18.044</v>
      </c>
      <c r="EK30" s="38">
        <v>0</v>
      </c>
      <c r="EL30" s="38">
        <v>0</v>
      </c>
      <c r="EM30" s="38">
        <v>0</v>
      </c>
      <c r="EN30" s="38">
        <v>0</v>
      </c>
      <c r="EO30" s="38">
        <v>0</v>
      </c>
      <c r="EP30" s="38">
        <v>0</v>
      </c>
      <c r="EQ30" s="38">
        <v>18.044</v>
      </c>
      <c r="ER30" s="38">
        <v>0</v>
      </c>
      <c r="ES30" s="38">
        <v>0</v>
      </c>
      <c r="ET30" s="38">
        <v>0</v>
      </c>
      <c r="EU30" s="38">
        <v>0</v>
      </c>
      <c r="EV30" s="38">
        <v>0</v>
      </c>
      <c r="EW30" s="38">
        <v>0</v>
      </c>
      <c r="EX30" s="38">
        <v>0</v>
      </c>
      <c r="EZ30" s="38">
        <v>894503</v>
      </c>
      <c r="FA30" s="38">
        <v>0</v>
      </c>
      <c r="FB30" s="38">
        <v>922110</v>
      </c>
      <c r="FC30" s="38">
        <v>0</v>
      </c>
      <c r="FD30" s="38">
        <v>0</v>
      </c>
      <c r="FE30" s="38">
        <v>84012</v>
      </c>
      <c r="FF30" s="38">
        <v>18211</v>
      </c>
      <c r="FG30" s="38">
        <v>5.8744999999999999E-2</v>
      </c>
      <c r="FH30" s="38">
        <v>2.5468000000000001E-2</v>
      </c>
      <c r="FI30" s="38">
        <v>0</v>
      </c>
      <c r="FJ30" s="38">
        <v>0</v>
      </c>
      <c r="FK30" s="38">
        <v>145.101</v>
      </c>
      <c r="FL30" s="38">
        <v>1261386</v>
      </c>
      <c r="FM30" s="38">
        <v>0</v>
      </c>
      <c r="FN30" s="38">
        <v>0</v>
      </c>
      <c r="FO30" s="38">
        <v>0</v>
      </c>
      <c r="FP30" s="38">
        <v>0</v>
      </c>
      <c r="FQ30" s="38">
        <v>0</v>
      </c>
      <c r="FR30" s="38">
        <v>0</v>
      </c>
      <c r="FS30" s="38">
        <v>0</v>
      </c>
      <c r="FT30" s="38">
        <v>0</v>
      </c>
      <c r="FU30" s="38">
        <v>0</v>
      </c>
      <c r="FV30" s="38">
        <v>0</v>
      </c>
      <c r="FW30" s="38">
        <v>0</v>
      </c>
      <c r="FX30" s="38">
        <v>0</v>
      </c>
      <c r="FY30" s="38">
        <v>0</v>
      </c>
      <c r="FZ30" s="38">
        <v>0</v>
      </c>
      <c r="GA30" s="38">
        <v>0</v>
      </c>
      <c r="GB30" s="38">
        <v>351130</v>
      </c>
      <c r="GC30" s="38">
        <v>351130</v>
      </c>
      <c r="GD30" s="38">
        <v>42.232999999999997</v>
      </c>
      <c r="GF30" s="38">
        <v>0</v>
      </c>
      <c r="GG30" s="38">
        <v>0</v>
      </c>
      <c r="GH30" s="38">
        <v>0</v>
      </c>
      <c r="GI30" s="38">
        <v>0</v>
      </c>
      <c r="GJ30" s="38">
        <v>0</v>
      </c>
      <c r="GK30" s="38">
        <v>5071</v>
      </c>
      <c r="GL30" s="38">
        <v>9226</v>
      </c>
      <c r="GM30" s="38">
        <v>0</v>
      </c>
      <c r="GN30" s="38">
        <v>0</v>
      </c>
      <c r="GO30" s="38">
        <v>0</v>
      </c>
      <c r="GP30" s="38">
        <v>0</v>
      </c>
      <c r="GQ30" s="38">
        <v>0</v>
      </c>
      <c r="GR30" s="38">
        <v>0</v>
      </c>
      <c r="GS30" s="38">
        <v>0</v>
      </c>
      <c r="GT30" s="38">
        <v>0</v>
      </c>
      <c r="HB30" s="38">
        <v>260701385</v>
      </c>
      <c r="HC30" s="38">
        <v>5.0967999999999999E-2</v>
      </c>
      <c r="HD30" s="38">
        <v>11709</v>
      </c>
      <c r="HE30" s="38">
        <v>0</v>
      </c>
      <c r="HF30" s="38">
        <v>0</v>
      </c>
      <c r="HG30" s="38">
        <v>0</v>
      </c>
      <c r="HH30" s="38">
        <v>0</v>
      </c>
      <c r="HI30" s="38">
        <v>0</v>
      </c>
      <c r="HJ30" s="38">
        <v>579</v>
      </c>
      <c r="HK30" s="38">
        <v>1033</v>
      </c>
      <c r="HL30" s="38">
        <v>868</v>
      </c>
      <c r="HM30" s="38">
        <v>0</v>
      </c>
      <c r="HN30" s="38">
        <v>0</v>
      </c>
      <c r="HO30" s="38">
        <v>0</v>
      </c>
      <c r="HP30" s="38">
        <v>28560</v>
      </c>
      <c r="HQ30" s="38">
        <v>0</v>
      </c>
      <c r="HR30" s="38">
        <v>0</v>
      </c>
      <c r="HS30" s="38">
        <v>892530</v>
      </c>
      <c r="HT30" s="38">
        <v>0</v>
      </c>
      <c r="HU30" s="38">
        <v>225344</v>
      </c>
      <c r="HV30" s="38">
        <v>0</v>
      </c>
      <c r="HW30" s="38">
        <v>0</v>
      </c>
      <c r="HX30" s="38">
        <v>4</v>
      </c>
      <c r="HY30" s="38">
        <v>5</v>
      </c>
      <c r="HZ30" s="38">
        <v>12</v>
      </c>
      <c r="IA30" s="38">
        <v>9</v>
      </c>
      <c r="IB30" s="38">
        <v>13</v>
      </c>
      <c r="IC30" s="38">
        <v>43</v>
      </c>
      <c r="ID30" s="38">
        <v>0</v>
      </c>
      <c r="IE30" s="38">
        <v>0</v>
      </c>
      <c r="IF30" s="38">
        <v>0</v>
      </c>
      <c r="IG30" s="38">
        <v>0</v>
      </c>
      <c r="IH30" s="38">
        <v>0</v>
      </c>
      <c r="II30" s="38">
        <v>103.85599999999999</v>
      </c>
      <c r="IJ30" s="38">
        <v>2.75</v>
      </c>
      <c r="IK30" s="38">
        <v>0</v>
      </c>
      <c r="IL30" s="38">
        <v>0</v>
      </c>
      <c r="IM30" s="38">
        <v>0</v>
      </c>
      <c r="IN30" s="38">
        <v>0</v>
      </c>
      <c r="IO30" s="38">
        <v>0</v>
      </c>
      <c r="IP30" s="38">
        <v>0</v>
      </c>
      <c r="IQ30" s="38">
        <v>2.75</v>
      </c>
      <c r="IR30" s="38">
        <v>1694</v>
      </c>
      <c r="IS30" s="38">
        <v>0</v>
      </c>
      <c r="IT30" s="38">
        <v>0</v>
      </c>
      <c r="IU30" s="38">
        <v>0</v>
      </c>
      <c r="IV30" s="38">
        <v>0</v>
      </c>
      <c r="IW30" s="38">
        <v>6159</v>
      </c>
      <c r="IX30" s="38">
        <v>0</v>
      </c>
      <c r="IY30" s="38">
        <v>0</v>
      </c>
      <c r="IZ30" s="38">
        <v>28560</v>
      </c>
      <c r="JA30" s="38">
        <v>0</v>
      </c>
    </row>
    <row r="31" spans="1:261" x14ac:dyDescent="0.2">
      <c r="A31" s="38">
        <v>240801</v>
      </c>
      <c r="B31" s="38">
        <v>27549</v>
      </c>
      <c r="C31" s="38">
        <v>9</v>
      </c>
      <c r="D31" s="38">
        <v>2020</v>
      </c>
      <c r="E31" s="38">
        <v>6159</v>
      </c>
      <c r="F31" s="38">
        <v>0</v>
      </c>
      <c r="G31" s="38">
        <v>218.17</v>
      </c>
      <c r="H31" s="38">
        <v>204.065</v>
      </c>
      <c r="I31" s="38">
        <v>204.065</v>
      </c>
      <c r="J31" s="38">
        <v>218.17</v>
      </c>
      <c r="K31" s="38">
        <v>0</v>
      </c>
      <c r="L31" s="38">
        <v>6159</v>
      </c>
      <c r="M31" s="38">
        <v>0</v>
      </c>
      <c r="N31" s="38">
        <v>0</v>
      </c>
      <c r="P31" s="38">
        <v>256.84199999999998</v>
      </c>
      <c r="Q31" s="38">
        <v>0</v>
      </c>
      <c r="R31" s="38">
        <v>66575</v>
      </c>
      <c r="S31" s="38">
        <v>259.20699999999999</v>
      </c>
      <c r="U31" s="38">
        <v>43155</v>
      </c>
      <c r="V31" s="38">
        <v>96.457999999999998</v>
      </c>
      <c r="W31" s="38">
        <v>59405</v>
      </c>
      <c r="X31" s="38">
        <v>59405</v>
      </c>
      <c r="Z31" s="38">
        <v>0</v>
      </c>
      <c r="AA31" s="38">
        <v>0</v>
      </c>
      <c r="AB31" s="38">
        <v>0</v>
      </c>
      <c r="AC31" s="38">
        <v>0</v>
      </c>
      <c r="AD31" s="38" t="s">
        <v>303</v>
      </c>
      <c r="AE31" s="38">
        <v>0</v>
      </c>
      <c r="AH31" s="38">
        <v>0</v>
      </c>
      <c r="AI31" s="38">
        <v>0</v>
      </c>
      <c r="AJ31" s="38">
        <v>6159</v>
      </c>
      <c r="AK31" s="38">
        <v>1</v>
      </c>
      <c r="AL31" s="38" t="s">
        <v>482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2528787</v>
      </c>
      <c r="AX31" s="38">
        <v>2486628</v>
      </c>
      <c r="AY31" s="38">
        <v>1752244</v>
      </c>
      <c r="AZ31" s="38">
        <v>66575</v>
      </c>
      <c r="BA31" s="38">
        <v>16.5</v>
      </c>
      <c r="BB31" s="38">
        <v>0</v>
      </c>
      <c r="BC31" s="38">
        <v>0</v>
      </c>
      <c r="BD31" s="38">
        <v>0</v>
      </c>
      <c r="BE31" s="38">
        <v>33</v>
      </c>
      <c r="BF31" s="38">
        <v>2225953</v>
      </c>
      <c r="BG31" s="38">
        <v>0</v>
      </c>
      <c r="BH31" s="38">
        <v>0</v>
      </c>
      <c r="BI31" s="38">
        <v>0</v>
      </c>
      <c r="BJ31" s="38">
        <v>12</v>
      </c>
      <c r="BK31" s="38">
        <v>0</v>
      </c>
      <c r="BL31" s="38">
        <v>0</v>
      </c>
      <c r="BM31" s="38">
        <v>0</v>
      </c>
      <c r="BN31" s="38">
        <v>0</v>
      </c>
      <c r="BO31" s="38">
        <v>0</v>
      </c>
      <c r="BP31" s="38">
        <v>0</v>
      </c>
      <c r="BQ31" s="38">
        <v>738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8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42900</v>
      </c>
      <c r="CI31" s="38">
        <v>0</v>
      </c>
      <c r="CJ31" s="38">
        <v>4</v>
      </c>
      <c r="CK31" s="38">
        <v>0</v>
      </c>
      <c r="CL31" s="38">
        <v>0</v>
      </c>
      <c r="CN31" s="38">
        <v>0</v>
      </c>
      <c r="CO31" s="38">
        <v>1</v>
      </c>
      <c r="CP31" s="38">
        <v>1.88</v>
      </c>
      <c r="CQ31" s="38">
        <v>12.42</v>
      </c>
      <c r="CR31" s="38">
        <v>249.82400000000001</v>
      </c>
      <c r="CS31" s="38">
        <v>0</v>
      </c>
      <c r="CT31" s="38">
        <v>0</v>
      </c>
      <c r="CU31" s="38">
        <v>0</v>
      </c>
      <c r="CV31" s="38">
        <v>0</v>
      </c>
      <c r="CW31" s="38">
        <v>0</v>
      </c>
      <c r="CX31" s="38">
        <v>0</v>
      </c>
      <c r="CY31" s="38">
        <v>0</v>
      </c>
      <c r="CZ31" s="38">
        <v>0</v>
      </c>
      <c r="DA31" s="38">
        <v>1</v>
      </c>
      <c r="DB31" s="38">
        <v>1253706</v>
      </c>
      <c r="DC31" s="38">
        <v>0</v>
      </c>
      <c r="DD31" s="38">
        <v>0</v>
      </c>
      <c r="DE31" s="38">
        <v>388146</v>
      </c>
      <c r="DF31" s="38">
        <v>416049</v>
      </c>
      <c r="DG31" s="38">
        <v>63.024999999999999</v>
      </c>
      <c r="DH31" s="38">
        <v>0</v>
      </c>
      <c r="DI31" s="38">
        <v>27903</v>
      </c>
      <c r="DK31" s="38">
        <v>3439</v>
      </c>
      <c r="DL31" s="38">
        <v>0</v>
      </c>
      <c r="DM31" s="38">
        <v>162854</v>
      </c>
      <c r="DN31" s="38">
        <v>708</v>
      </c>
      <c r="DO31" s="38">
        <v>0</v>
      </c>
      <c r="DP31" s="38">
        <v>0</v>
      </c>
      <c r="DQ31" s="38">
        <v>0</v>
      </c>
      <c r="DR31" s="38">
        <v>0</v>
      </c>
      <c r="DS31" s="38">
        <v>0</v>
      </c>
      <c r="DT31" s="38">
        <v>0</v>
      </c>
      <c r="DU31" s="38">
        <v>0</v>
      </c>
      <c r="DV31" s="38">
        <v>0</v>
      </c>
      <c r="DW31" s="38">
        <v>0</v>
      </c>
      <c r="DX31" s="38">
        <v>0</v>
      </c>
      <c r="DY31" s="38">
        <v>0</v>
      </c>
      <c r="DZ31" s="38">
        <v>0</v>
      </c>
      <c r="EA31" s="38">
        <v>0.26200000000000001</v>
      </c>
      <c r="EB31" s="38">
        <v>0</v>
      </c>
      <c r="EC31" s="38">
        <v>21.372</v>
      </c>
      <c r="ED31" s="38">
        <v>151365</v>
      </c>
      <c r="EE31" s="38">
        <v>0</v>
      </c>
      <c r="EF31" s="38">
        <v>0</v>
      </c>
      <c r="EG31" s="38">
        <v>0</v>
      </c>
      <c r="EH31" s="38">
        <v>9146</v>
      </c>
      <c r="EI31" s="38">
        <v>0</v>
      </c>
      <c r="EJ31" s="38">
        <v>0</v>
      </c>
      <c r="EK31" s="38">
        <v>0</v>
      </c>
      <c r="EL31" s="38">
        <v>0</v>
      </c>
      <c r="EM31" s="38">
        <v>0</v>
      </c>
      <c r="EN31" s="38">
        <v>3.5000000000000003E-2</v>
      </c>
      <c r="EO31" s="38">
        <v>0</v>
      </c>
      <c r="EP31" s="38">
        <v>0</v>
      </c>
      <c r="EQ31" s="38">
        <v>0.29699999999999999</v>
      </c>
      <c r="ER31" s="38">
        <v>0</v>
      </c>
      <c r="ES31" s="38">
        <v>1.4850000000000001</v>
      </c>
      <c r="ET31" s="38">
        <v>0</v>
      </c>
      <c r="EU31" s="38">
        <v>0</v>
      </c>
      <c r="EV31" s="38">
        <v>0</v>
      </c>
      <c r="EW31" s="38">
        <v>0</v>
      </c>
      <c r="EX31" s="38">
        <v>0</v>
      </c>
      <c r="EZ31" s="38">
        <v>2231996</v>
      </c>
      <c r="FA31" s="38">
        <v>0</v>
      </c>
      <c r="FB31" s="38">
        <v>2297830</v>
      </c>
      <c r="FC31" s="38">
        <v>0</v>
      </c>
      <c r="FD31" s="38">
        <v>0</v>
      </c>
      <c r="FE31" s="38">
        <v>209269</v>
      </c>
      <c r="FF31" s="38">
        <v>45363</v>
      </c>
      <c r="FG31" s="38">
        <v>5.8744999999999999E-2</v>
      </c>
      <c r="FH31" s="38">
        <v>2.5468000000000001E-2</v>
      </c>
      <c r="FI31" s="38">
        <v>0</v>
      </c>
      <c r="FJ31" s="38">
        <v>0</v>
      </c>
      <c r="FK31" s="38">
        <v>361.43799999999999</v>
      </c>
      <c r="FL31" s="38">
        <v>2595362</v>
      </c>
      <c r="FM31" s="38">
        <v>0</v>
      </c>
      <c r="FN31" s="38">
        <v>0</v>
      </c>
      <c r="FO31" s="38">
        <v>0</v>
      </c>
      <c r="FP31" s="38">
        <v>0</v>
      </c>
      <c r="FQ31" s="38">
        <v>0</v>
      </c>
      <c r="FR31" s="38">
        <v>0</v>
      </c>
      <c r="FS31" s="38">
        <v>0</v>
      </c>
      <c r="FT31" s="38">
        <v>0</v>
      </c>
      <c r="FU31" s="38">
        <v>0</v>
      </c>
      <c r="FV31" s="38">
        <v>0</v>
      </c>
      <c r="FW31" s="38">
        <v>0</v>
      </c>
      <c r="FX31" s="38">
        <v>0</v>
      </c>
      <c r="FY31" s="38">
        <v>0</v>
      </c>
      <c r="FZ31" s="38">
        <v>0</v>
      </c>
      <c r="GA31" s="38">
        <v>0</v>
      </c>
      <c r="GB31" s="38">
        <v>114801</v>
      </c>
      <c r="GC31" s="38">
        <v>114801</v>
      </c>
      <c r="GD31" s="38">
        <v>13.808</v>
      </c>
      <c r="GF31" s="38">
        <v>0</v>
      </c>
      <c r="GG31" s="38">
        <v>0</v>
      </c>
      <c r="GH31" s="38">
        <v>0</v>
      </c>
      <c r="GI31" s="38">
        <v>0</v>
      </c>
      <c r="GJ31" s="38">
        <v>0</v>
      </c>
      <c r="GK31" s="38">
        <v>5139</v>
      </c>
      <c r="GL31" s="38">
        <v>19097</v>
      </c>
      <c r="GM31" s="38">
        <v>0</v>
      </c>
      <c r="GN31" s="38">
        <v>0</v>
      </c>
      <c r="GO31" s="38">
        <v>0</v>
      </c>
      <c r="GP31" s="38">
        <v>0</v>
      </c>
      <c r="GQ31" s="38">
        <v>0</v>
      </c>
      <c r="GR31" s="38">
        <v>0</v>
      </c>
      <c r="GS31" s="38">
        <v>0</v>
      </c>
      <c r="GT31" s="38">
        <v>0</v>
      </c>
      <c r="HB31" s="38">
        <v>260701385</v>
      </c>
      <c r="HC31" s="38">
        <v>5.0967999999999999E-2</v>
      </c>
      <c r="HD31" s="38">
        <v>42900</v>
      </c>
      <c r="HE31" s="38">
        <v>0</v>
      </c>
      <c r="HF31" s="38">
        <v>216309</v>
      </c>
      <c r="HG31" s="38">
        <v>0</v>
      </c>
      <c r="HH31" s="38">
        <v>0</v>
      </c>
      <c r="HI31" s="38">
        <v>0</v>
      </c>
      <c r="HJ31" s="38">
        <v>2121</v>
      </c>
      <c r="HK31" s="38">
        <v>2870</v>
      </c>
      <c r="HL31" s="38">
        <v>1047</v>
      </c>
      <c r="HM31" s="38">
        <v>0</v>
      </c>
      <c r="HN31" s="38">
        <v>0</v>
      </c>
      <c r="HO31" s="38">
        <v>0</v>
      </c>
      <c r="HP31" s="38">
        <v>68701</v>
      </c>
      <c r="HQ31" s="38">
        <v>0</v>
      </c>
      <c r="HR31" s="38">
        <v>0</v>
      </c>
      <c r="HS31" s="38">
        <v>2231255</v>
      </c>
      <c r="HT31" s="38">
        <v>0</v>
      </c>
      <c r="HU31" s="38">
        <v>0</v>
      </c>
      <c r="HV31" s="38">
        <v>0</v>
      </c>
      <c r="HW31" s="38">
        <v>0</v>
      </c>
      <c r="HX31" s="38">
        <v>4</v>
      </c>
      <c r="HY31" s="38">
        <v>19</v>
      </c>
      <c r="HZ31" s="38">
        <v>36</v>
      </c>
      <c r="IA31" s="38">
        <v>93</v>
      </c>
      <c r="IB31" s="38">
        <v>88</v>
      </c>
      <c r="IC31" s="38">
        <v>240</v>
      </c>
      <c r="ID31" s="38">
        <v>0</v>
      </c>
      <c r="IE31" s="38">
        <v>0</v>
      </c>
      <c r="IF31" s="38">
        <v>0</v>
      </c>
      <c r="IG31" s="38">
        <v>0</v>
      </c>
      <c r="IH31" s="38">
        <v>0</v>
      </c>
      <c r="II31" s="38">
        <v>249.82300000000001</v>
      </c>
      <c r="IJ31" s="38">
        <v>96.457999999999998</v>
      </c>
      <c r="IK31" s="38">
        <v>0</v>
      </c>
      <c r="IL31" s="38">
        <v>0</v>
      </c>
      <c r="IM31" s="38">
        <v>0</v>
      </c>
      <c r="IN31" s="38">
        <v>0</v>
      </c>
      <c r="IO31" s="38">
        <v>0</v>
      </c>
      <c r="IP31" s="38">
        <v>0</v>
      </c>
      <c r="IQ31" s="38">
        <v>96.457999999999998</v>
      </c>
      <c r="IR31" s="38">
        <v>59405</v>
      </c>
      <c r="IS31" s="38">
        <v>0</v>
      </c>
      <c r="IT31" s="38">
        <v>0</v>
      </c>
      <c r="IU31" s="38">
        <v>0</v>
      </c>
      <c r="IV31" s="38">
        <v>0</v>
      </c>
      <c r="IW31" s="38">
        <v>6159</v>
      </c>
      <c r="IX31" s="38">
        <v>0</v>
      </c>
      <c r="IY31" s="38">
        <v>0</v>
      </c>
      <c r="IZ31" s="38">
        <v>68701</v>
      </c>
      <c r="JA31" s="38">
        <v>0</v>
      </c>
    </row>
    <row r="32" spans="1:261" x14ac:dyDescent="0.2">
      <c r="A32" s="38">
        <v>246801</v>
      </c>
      <c r="B32" s="38">
        <v>27549</v>
      </c>
      <c r="C32" s="38">
        <v>9</v>
      </c>
      <c r="D32" s="38">
        <v>2020</v>
      </c>
      <c r="E32" s="38">
        <v>6159</v>
      </c>
      <c r="F32" s="38">
        <v>0</v>
      </c>
      <c r="G32" s="38">
        <v>1608.598</v>
      </c>
      <c r="H32" s="38">
        <v>1556.914</v>
      </c>
      <c r="I32" s="38">
        <v>1556.914</v>
      </c>
      <c r="J32" s="38">
        <v>1608.598</v>
      </c>
      <c r="K32" s="38">
        <v>0</v>
      </c>
      <c r="L32" s="38">
        <v>6159</v>
      </c>
      <c r="M32" s="38">
        <v>0</v>
      </c>
      <c r="N32" s="38">
        <v>0</v>
      </c>
      <c r="P32" s="38">
        <v>1586.3219999999999</v>
      </c>
      <c r="Q32" s="38">
        <v>0</v>
      </c>
      <c r="R32" s="38">
        <v>411186</v>
      </c>
      <c r="S32" s="38">
        <v>259.20699999999999</v>
      </c>
      <c r="U32" s="38">
        <v>266534</v>
      </c>
      <c r="V32" s="38">
        <v>75.531999999999996</v>
      </c>
      <c r="W32" s="38">
        <v>46517</v>
      </c>
      <c r="X32" s="38">
        <v>46517</v>
      </c>
      <c r="Z32" s="38">
        <v>0</v>
      </c>
      <c r="AA32" s="38">
        <v>0</v>
      </c>
      <c r="AB32" s="38">
        <v>0</v>
      </c>
      <c r="AC32" s="38">
        <v>0</v>
      </c>
      <c r="AD32" s="38" t="s">
        <v>303</v>
      </c>
      <c r="AE32" s="38">
        <v>0</v>
      </c>
      <c r="AH32" s="38">
        <v>0</v>
      </c>
      <c r="AI32" s="38">
        <v>0</v>
      </c>
      <c r="AJ32" s="38">
        <v>6159</v>
      </c>
      <c r="AK32" s="38">
        <v>1</v>
      </c>
      <c r="AL32" s="38" t="s">
        <v>96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14381304</v>
      </c>
      <c r="AX32" s="38">
        <v>14006332</v>
      </c>
      <c r="AY32" s="38">
        <v>9620251</v>
      </c>
      <c r="AZ32" s="38">
        <v>411186</v>
      </c>
      <c r="BA32" s="38">
        <v>0</v>
      </c>
      <c r="BB32" s="38">
        <v>0</v>
      </c>
      <c r="BC32" s="38">
        <v>0</v>
      </c>
      <c r="BD32" s="38">
        <v>0</v>
      </c>
      <c r="BE32" s="38">
        <v>188</v>
      </c>
      <c r="BF32" s="38">
        <v>12933480</v>
      </c>
      <c r="BG32" s="38">
        <v>0</v>
      </c>
      <c r="BH32" s="38">
        <v>0</v>
      </c>
      <c r="BI32" s="38">
        <v>0</v>
      </c>
      <c r="BJ32" s="38">
        <v>12</v>
      </c>
      <c r="BK32" s="38">
        <v>0</v>
      </c>
      <c r="BL32" s="38">
        <v>0</v>
      </c>
      <c r="BM32" s="38">
        <v>0</v>
      </c>
      <c r="BN32" s="38">
        <v>0</v>
      </c>
      <c r="BO32" s="38">
        <v>0</v>
      </c>
      <c r="BP32" s="38">
        <v>0</v>
      </c>
      <c r="BQ32" s="38">
        <v>530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8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380428</v>
      </c>
      <c r="CI32" s="38">
        <v>0</v>
      </c>
      <c r="CJ32" s="38">
        <v>4</v>
      </c>
      <c r="CK32" s="38">
        <v>0</v>
      </c>
      <c r="CL32" s="38">
        <v>0</v>
      </c>
      <c r="CN32" s="38">
        <v>0</v>
      </c>
      <c r="CO32" s="38">
        <v>1</v>
      </c>
      <c r="CP32" s="38">
        <v>0</v>
      </c>
      <c r="CQ32" s="38">
        <v>0</v>
      </c>
      <c r="CR32" s="38">
        <v>1592.2360000000001</v>
      </c>
      <c r="CS32" s="38">
        <v>0</v>
      </c>
      <c r="CT32" s="38">
        <v>0</v>
      </c>
      <c r="CU32" s="38">
        <v>0</v>
      </c>
      <c r="CV32" s="38">
        <v>0</v>
      </c>
      <c r="CW32" s="38">
        <v>0</v>
      </c>
      <c r="CX32" s="38">
        <v>0</v>
      </c>
      <c r="CY32" s="38">
        <v>0</v>
      </c>
      <c r="CZ32" s="38">
        <v>0</v>
      </c>
      <c r="DA32" s="38">
        <v>1</v>
      </c>
      <c r="DB32" s="38">
        <v>9522910</v>
      </c>
      <c r="DC32" s="38">
        <v>0</v>
      </c>
      <c r="DD32" s="38">
        <v>0</v>
      </c>
      <c r="DE32" s="38">
        <v>252965</v>
      </c>
      <c r="DF32" s="38">
        <v>252965</v>
      </c>
      <c r="DG32" s="38">
        <v>41.075000000000003</v>
      </c>
      <c r="DH32" s="38">
        <v>0</v>
      </c>
      <c r="DI32" s="38">
        <v>0</v>
      </c>
      <c r="DK32" s="38">
        <v>106</v>
      </c>
      <c r="DL32" s="38">
        <v>0</v>
      </c>
      <c r="DM32" s="38">
        <v>1255339</v>
      </c>
      <c r="DN32" s="38">
        <v>5268</v>
      </c>
      <c r="DO32" s="38">
        <v>0</v>
      </c>
      <c r="DP32" s="38">
        <v>0</v>
      </c>
      <c r="DQ32" s="38">
        <v>0</v>
      </c>
      <c r="DR32" s="38">
        <v>0</v>
      </c>
      <c r="DS32" s="38">
        <v>0</v>
      </c>
      <c r="DT32" s="38">
        <v>0</v>
      </c>
      <c r="DU32" s="38">
        <v>0</v>
      </c>
      <c r="DV32" s="38">
        <v>0</v>
      </c>
      <c r="DW32" s="38">
        <v>0</v>
      </c>
      <c r="DX32" s="38">
        <v>0</v>
      </c>
      <c r="DY32" s="38">
        <v>0</v>
      </c>
      <c r="DZ32" s="38">
        <v>0</v>
      </c>
      <c r="EA32" s="38">
        <v>0</v>
      </c>
      <c r="EB32" s="38">
        <v>0</v>
      </c>
      <c r="EC32" s="38">
        <v>28.335000000000001</v>
      </c>
      <c r="ED32" s="38">
        <v>200680</v>
      </c>
      <c r="EE32" s="38">
        <v>0</v>
      </c>
      <c r="EF32" s="38">
        <v>0</v>
      </c>
      <c r="EG32" s="38">
        <v>0.41</v>
      </c>
      <c r="EH32" s="38">
        <v>994412</v>
      </c>
      <c r="EI32" s="38">
        <v>0</v>
      </c>
      <c r="EJ32" s="38">
        <v>0</v>
      </c>
      <c r="EK32" s="38">
        <v>42.901000000000003</v>
      </c>
      <c r="EL32" s="38">
        <v>0</v>
      </c>
      <c r="EM32" s="38">
        <v>5.1040000000000001</v>
      </c>
      <c r="EN32" s="38">
        <v>3.2690000000000001</v>
      </c>
      <c r="EO32" s="38">
        <v>0</v>
      </c>
      <c r="EP32" s="38">
        <v>0</v>
      </c>
      <c r="EQ32" s="38">
        <v>51.683999999999997</v>
      </c>
      <c r="ER32" s="38">
        <v>0</v>
      </c>
      <c r="ES32" s="38">
        <v>161.46700000000001</v>
      </c>
      <c r="ET32" s="38">
        <v>0</v>
      </c>
      <c r="EU32" s="38">
        <v>0</v>
      </c>
      <c r="EV32" s="38">
        <v>0</v>
      </c>
      <c r="EW32" s="38">
        <v>0</v>
      </c>
      <c r="EX32" s="38">
        <v>0</v>
      </c>
      <c r="EZ32" s="38">
        <v>12526843</v>
      </c>
      <c r="FA32" s="38">
        <v>0</v>
      </c>
      <c r="FB32" s="38">
        <v>12932573</v>
      </c>
      <c r="FC32" s="38">
        <v>0</v>
      </c>
      <c r="FD32" s="38">
        <v>0</v>
      </c>
      <c r="FE32" s="38">
        <v>1215918</v>
      </c>
      <c r="FF32" s="38">
        <v>263571</v>
      </c>
      <c r="FG32" s="38">
        <v>5.8744999999999999E-2</v>
      </c>
      <c r="FH32" s="38">
        <v>2.5468000000000001E-2</v>
      </c>
      <c r="FI32" s="38">
        <v>0</v>
      </c>
      <c r="FJ32" s="38">
        <v>0</v>
      </c>
      <c r="FK32" s="38">
        <v>2100.0650000000001</v>
      </c>
      <c r="FL32" s="38">
        <v>14792490</v>
      </c>
      <c r="FM32" s="38">
        <v>0</v>
      </c>
      <c r="FN32" s="38">
        <v>0</v>
      </c>
      <c r="FO32" s="38">
        <v>0</v>
      </c>
      <c r="FP32" s="38">
        <v>0</v>
      </c>
      <c r="FQ32" s="38">
        <v>0</v>
      </c>
      <c r="FR32" s="38">
        <v>0</v>
      </c>
      <c r="FS32" s="38">
        <v>0</v>
      </c>
      <c r="FT32" s="38">
        <v>0</v>
      </c>
      <c r="FU32" s="38">
        <v>0</v>
      </c>
      <c r="FV32" s="38">
        <v>0</v>
      </c>
      <c r="FW32" s="38">
        <v>0</v>
      </c>
      <c r="FX32" s="38">
        <v>0</v>
      </c>
      <c r="FY32" s="38">
        <v>0</v>
      </c>
      <c r="FZ32" s="38">
        <v>0</v>
      </c>
      <c r="GA32" s="38">
        <v>0</v>
      </c>
      <c r="GB32" s="38">
        <v>0</v>
      </c>
      <c r="GC32" s="38">
        <v>0</v>
      </c>
      <c r="GD32" s="38">
        <v>0</v>
      </c>
      <c r="GF32" s="38">
        <v>0</v>
      </c>
      <c r="GG32" s="38">
        <v>0</v>
      </c>
      <c r="GH32" s="38">
        <v>0</v>
      </c>
      <c r="GI32" s="38">
        <v>0</v>
      </c>
      <c r="GJ32" s="38">
        <v>0</v>
      </c>
      <c r="GK32" s="38">
        <v>4971</v>
      </c>
      <c r="GL32" s="38">
        <v>0</v>
      </c>
      <c r="GM32" s="38">
        <v>0</v>
      </c>
      <c r="GN32" s="38">
        <v>0</v>
      </c>
      <c r="GO32" s="38">
        <v>0</v>
      </c>
      <c r="GP32" s="38">
        <v>0</v>
      </c>
      <c r="GQ32" s="38">
        <v>0</v>
      </c>
      <c r="GR32" s="38">
        <v>0</v>
      </c>
      <c r="GS32" s="38">
        <v>0</v>
      </c>
      <c r="GT32" s="38">
        <v>0</v>
      </c>
      <c r="HB32" s="38">
        <v>260701385</v>
      </c>
      <c r="HC32" s="38">
        <v>5.0967999999999999E-2</v>
      </c>
      <c r="HD32" s="38">
        <v>316307</v>
      </c>
      <c r="HE32" s="38">
        <v>0</v>
      </c>
      <c r="HF32" s="38">
        <v>1650329</v>
      </c>
      <c r="HG32" s="38">
        <v>55168</v>
      </c>
      <c r="HH32" s="38">
        <v>52348</v>
      </c>
      <c r="HI32" s="38">
        <v>0</v>
      </c>
      <c r="HJ32" s="38">
        <v>15636</v>
      </c>
      <c r="HK32" s="38">
        <v>4183</v>
      </c>
      <c r="HL32" s="38">
        <v>366</v>
      </c>
      <c r="HM32" s="38">
        <v>77000</v>
      </c>
      <c r="HN32" s="38">
        <v>0</v>
      </c>
      <c r="HO32" s="38">
        <v>0</v>
      </c>
      <c r="HP32" s="38">
        <v>0</v>
      </c>
      <c r="HQ32" s="38">
        <v>0</v>
      </c>
      <c r="HR32" s="38">
        <v>0</v>
      </c>
      <c r="HS32" s="38">
        <v>12521387</v>
      </c>
      <c r="HT32" s="38">
        <v>0</v>
      </c>
      <c r="HU32" s="38">
        <v>64121</v>
      </c>
      <c r="HV32" s="38">
        <v>0</v>
      </c>
      <c r="HW32" s="38">
        <v>0</v>
      </c>
      <c r="HX32" s="38">
        <v>98</v>
      </c>
      <c r="HY32" s="38">
        <v>34</v>
      </c>
      <c r="HZ32" s="38">
        <v>30</v>
      </c>
      <c r="IA32" s="38">
        <v>10</v>
      </c>
      <c r="IB32" s="38">
        <v>3</v>
      </c>
      <c r="IC32" s="38">
        <v>175</v>
      </c>
      <c r="ID32" s="38">
        <v>0</v>
      </c>
      <c r="IE32" s="38">
        <v>0</v>
      </c>
      <c r="IF32" s="38">
        <v>0</v>
      </c>
      <c r="IG32" s="38">
        <v>89.578000000000003</v>
      </c>
      <c r="IH32" s="38">
        <v>85</v>
      </c>
      <c r="II32" s="38">
        <v>0</v>
      </c>
      <c r="IJ32" s="38">
        <v>75.531999999999996</v>
      </c>
      <c r="IK32" s="38">
        <v>0</v>
      </c>
      <c r="IL32" s="38">
        <v>0</v>
      </c>
      <c r="IM32" s="38">
        <v>0</v>
      </c>
      <c r="IN32" s="38">
        <v>0</v>
      </c>
      <c r="IO32" s="38">
        <v>0</v>
      </c>
      <c r="IP32" s="38">
        <v>0</v>
      </c>
      <c r="IQ32" s="38">
        <v>75.531999999999996</v>
      </c>
      <c r="IR32" s="38">
        <v>46517</v>
      </c>
      <c r="IS32" s="38">
        <v>0</v>
      </c>
      <c r="IT32" s="38">
        <v>0</v>
      </c>
      <c r="IU32" s="38">
        <v>0</v>
      </c>
      <c r="IV32" s="38">
        <v>0</v>
      </c>
      <c r="IW32" s="38">
        <v>6159</v>
      </c>
      <c r="IX32" s="38">
        <v>0</v>
      </c>
      <c r="IY32" s="38">
        <v>0</v>
      </c>
      <c r="IZ32" s="38">
        <v>0</v>
      </c>
      <c r="JA32" s="38">
        <v>0</v>
      </c>
    </row>
    <row r="33" spans="1:261" x14ac:dyDescent="0.2">
      <c r="A33" s="38">
        <v>15802</v>
      </c>
      <c r="B33" s="38">
        <v>27549</v>
      </c>
      <c r="C33" s="38">
        <v>9</v>
      </c>
      <c r="D33" s="38">
        <v>2020</v>
      </c>
      <c r="E33" s="38">
        <v>6159</v>
      </c>
      <c r="F33" s="38">
        <v>0</v>
      </c>
      <c r="G33" s="38">
        <v>751.91800000000001</v>
      </c>
      <c r="H33" s="38">
        <v>697.43299999999999</v>
      </c>
      <c r="I33" s="38">
        <v>697.43299999999999</v>
      </c>
      <c r="J33" s="38">
        <v>751.91800000000001</v>
      </c>
      <c r="K33" s="38">
        <v>0</v>
      </c>
      <c r="L33" s="38">
        <v>6159</v>
      </c>
      <c r="M33" s="38">
        <v>0</v>
      </c>
      <c r="N33" s="38">
        <v>0</v>
      </c>
      <c r="P33" s="38">
        <v>804.35199999999998</v>
      </c>
      <c r="Q33" s="38">
        <v>0</v>
      </c>
      <c r="R33" s="38">
        <v>208494</v>
      </c>
      <c r="S33" s="38">
        <v>259.20699999999999</v>
      </c>
      <c r="U33" s="38">
        <v>135147</v>
      </c>
      <c r="V33" s="38">
        <v>57.837000000000003</v>
      </c>
      <c r="W33" s="38">
        <v>35620</v>
      </c>
      <c r="X33" s="38">
        <v>35620</v>
      </c>
      <c r="Z33" s="38">
        <v>0</v>
      </c>
      <c r="AA33" s="38">
        <v>0</v>
      </c>
      <c r="AB33" s="38">
        <v>0</v>
      </c>
      <c r="AC33" s="38">
        <v>0</v>
      </c>
      <c r="AD33" s="38" t="s">
        <v>303</v>
      </c>
      <c r="AE33" s="38">
        <v>0</v>
      </c>
      <c r="AH33" s="38">
        <v>0</v>
      </c>
      <c r="AI33" s="38">
        <v>0</v>
      </c>
      <c r="AJ33" s="38">
        <v>6159</v>
      </c>
      <c r="AK33" s="38">
        <v>1</v>
      </c>
      <c r="AL33" s="38" t="s">
        <v>57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8745007</v>
      </c>
      <c r="AX33" s="38">
        <v>8599601</v>
      </c>
      <c r="AY33" s="38">
        <v>6078959</v>
      </c>
      <c r="AZ33" s="38">
        <v>208494</v>
      </c>
      <c r="BA33" s="38">
        <v>46.832999999999998</v>
      </c>
      <c r="BB33" s="38">
        <v>0</v>
      </c>
      <c r="BC33" s="38">
        <v>0</v>
      </c>
      <c r="BD33" s="38">
        <v>0</v>
      </c>
      <c r="BE33" s="38">
        <v>115</v>
      </c>
      <c r="BF33" s="38">
        <v>7826115</v>
      </c>
      <c r="BG33" s="38">
        <v>0</v>
      </c>
      <c r="BH33" s="38">
        <v>0</v>
      </c>
      <c r="BI33" s="38">
        <v>0</v>
      </c>
      <c r="BJ33" s="38">
        <v>12</v>
      </c>
      <c r="BK33" s="38">
        <v>0</v>
      </c>
      <c r="BL33" s="38">
        <v>0</v>
      </c>
      <c r="BM33" s="38">
        <v>0</v>
      </c>
      <c r="BN33" s="38">
        <v>0</v>
      </c>
      <c r="BO33" s="38">
        <v>0</v>
      </c>
      <c r="BP33" s="38">
        <v>0</v>
      </c>
      <c r="BQ33" s="38">
        <v>662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8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147854</v>
      </c>
      <c r="CI33" s="38">
        <v>0</v>
      </c>
      <c r="CJ33" s="38">
        <v>4</v>
      </c>
      <c r="CK33" s="38">
        <v>0</v>
      </c>
      <c r="CL33" s="38">
        <v>0</v>
      </c>
      <c r="CN33" s="38">
        <v>0</v>
      </c>
      <c r="CO33" s="38">
        <v>1</v>
      </c>
      <c r="CP33" s="38">
        <v>0</v>
      </c>
      <c r="CQ33" s="38">
        <v>0</v>
      </c>
      <c r="CR33" s="38">
        <v>804.81399999999996</v>
      </c>
      <c r="CS33" s="38">
        <v>0</v>
      </c>
      <c r="CT33" s="38">
        <v>0</v>
      </c>
      <c r="CU33" s="38">
        <v>0</v>
      </c>
      <c r="CV33" s="38">
        <v>0</v>
      </c>
      <c r="CW33" s="38">
        <v>0</v>
      </c>
      <c r="CX33" s="38">
        <v>0</v>
      </c>
      <c r="CY33" s="38">
        <v>0</v>
      </c>
      <c r="CZ33" s="38">
        <v>0</v>
      </c>
      <c r="DA33" s="38">
        <v>1</v>
      </c>
      <c r="DB33" s="38">
        <v>4274607</v>
      </c>
      <c r="DC33" s="38">
        <v>0</v>
      </c>
      <c r="DD33" s="38">
        <v>0</v>
      </c>
      <c r="DE33" s="38">
        <v>1544502</v>
      </c>
      <c r="DF33" s="38">
        <v>1544502</v>
      </c>
      <c r="DG33" s="38">
        <v>250.78800000000001</v>
      </c>
      <c r="DH33" s="38">
        <v>0</v>
      </c>
      <c r="DI33" s="38">
        <v>0</v>
      </c>
      <c r="DK33" s="38">
        <v>2224</v>
      </c>
      <c r="DL33" s="38">
        <v>0</v>
      </c>
      <c r="DM33" s="38">
        <v>547443</v>
      </c>
      <c r="DN33" s="38">
        <v>2333</v>
      </c>
      <c r="DO33" s="38">
        <v>0</v>
      </c>
      <c r="DP33" s="38">
        <v>0</v>
      </c>
      <c r="DQ33" s="38">
        <v>0</v>
      </c>
      <c r="DR33" s="38">
        <v>0</v>
      </c>
      <c r="DS33" s="38">
        <v>0</v>
      </c>
      <c r="DT33" s="38">
        <v>0</v>
      </c>
      <c r="DU33" s="38">
        <v>0</v>
      </c>
      <c r="DV33" s="38">
        <v>0</v>
      </c>
      <c r="DW33" s="38">
        <v>0</v>
      </c>
      <c r="DX33" s="38">
        <v>0</v>
      </c>
      <c r="DY33" s="38">
        <v>0</v>
      </c>
      <c r="DZ33" s="38">
        <v>0</v>
      </c>
      <c r="EA33" s="38">
        <v>0</v>
      </c>
      <c r="EB33" s="38">
        <v>0</v>
      </c>
      <c r="EC33" s="38">
        <v>38.213000000000001</v>
      </c>
      <c r="ED33" s="38">
        <v>270640</v>
      </c>
      <c r="EE33" s="38">
        <v>0</v>
      </c>
      <c r="EF33" s="38">
        <v>0</v>
      </c>
      <c r="EG33" s="38">
        <v>0</v>
      </c>
      <c r="EH33" s="38">
        <v>254609</v>
      </c>
      <c r="EI33" s="38">
        <v>3917</v>
      </c>
      <c r="EJ33" s="38">
        <v>0.159</v>
      </c>
      <c r="EK33" s="38">
        <v>12.039</v>
      </c>
      <c r="EL33" s="38">
        <v>0</v>
      </c>
      <c r="EM33" s="38">
        <v>0</v>
      </c>
      <c r="EN33" s="38">
        <v>1.0449999999999999</v>
      </c>
      <c r="EO33" s="38">
        <v>0</v>
      </c>
      <c r="EP33" s="38">
        <v>0</v>
      </c>
      <c r="EQ33" s="38">
        <v>13.243</v>
      </c>
      <c r="ER33" s="38">
        <v>0</v>
      </c>
      <c r="ES33" s="38">
        <v>41.341999999999999</v>
      </c>
      <c r="ET33" s="38">
        <v>0</v>
      </c>
      <c r="EU33" s="38">
        <v>0</v>
      </c>
      <c r="EV33" s="38">
        <v>0</v>
      </c>
      <c r="EW33" s="38">
        <v>0</v>
      </c>
      <c r="EX33" s="38">
        <v>0</v>
      </c>
      <c r="EZ33" s="38">
        <v>7704355</v>
      </c>
      <c r="FA33" s="38">
        <v>0</v>
      </c>
      <c r="FB33" s="38">
        <v>7910401</v>
      </c>
      <c r="FC33" s="38">
        <v>0</v>
      </c>
      <c r="FD33" s="38">
        <v>0</v>
      </c>
      <c r="FE33" s="38">
        <v>735758</v>
      </c>
      <c r="FF33" s="38">
        <v>159488</v>
      </c>
      <c r="FG33" s="38">
        <v>5.8744999999999999E-2</v>
      </c>
      <c r="FH33" s="38">
        <v>2.5468000000000001E-2</v>
      </c>
      <c r="FI33" s="38">
        <v>0</v>
      </c>
      <c r="FJ33" s="38">
        <v>0</v>
      </c>
      <c r="FK33" s="38">
        <v>1270.76</v>
      </c>
      <c r="FL33" s="38">
        <v>8953501</v>
      </c>
      <c r="FM33" s="38">
        <v>0</v>
      </c>
      <c r="FN33" s="38">
        <v>0</v>
      </c>
      <c r="FO33" s="38">
        <v>82941</v>
      </c>
      <c r="FP33" s="38">
        <v>0</v>
      </c>
      <c r="FQ33" s="38">
        <v>82941</v>
      </c>
      <c r="FR33" s="38">
        <v>82941</v>
      </c>
      <c r="FS33" s="38">
        <v>0</v>
      </c>
      <c r="FT33" s="38">
        <v>0</v>
      </c>
      <c r="FU33" s="38">
        <v>0</v>
      </c>
      <c r="FV33" s="38">
        <v>0</v>
      </c>
      <c r="FW33" s="38">
        <v>0</v>
      </c>
      <c r="FX33" s="38">
        <v>0</v>
      </c>
      <c r="FY33" s="38">
        <v>0</v>
      </c>
      <c r="FZ33" s="38">
        <v>0</v>
      </c>
      <c r="GA33" s="38">
        <v>0</v>
      </c>
      <c r="GB33" s="38">
        <v>342891</v>
      </c>
      <c r="GC33" s="38">
        <v>342891</v>
      </c>
      <c r="GD33" s="38">
        <v>41.241999999999997</v>
      </c>
      <c r="GF33" s="38">
        <v>0</v>
      </c>
      <c r="GG33" s="38">
        <v>0</v>
      </c>
      <c r="GH33" s="38">
        <v>0</v>
      </c>
      <c r="GI33" s="38">
        <v>0</v>
      </c>
      <c r="GJ33" s="38">
        <v>0</v>
      </c>
      <c r="GK33" s="38">
        <v>5220</v>
      </c>
      <c r="GL33" s="38">
        <v>15410</v>
      </c>
      <c r="GM33" s="38">
        <v>0</v>
      </c>
      <c r="GN33" s="38">
        <v>78951</v>
      </c>
      <c r="GO33" s="38">
        <v>0</v>
      </c>
      <c r="GP33" s="38">
        <v>0</v>
      </c>
      <c r="GQ33" s="38">
        <v>0</v>
      </c>
      <c r="GR33" s="38">
        <v>0</v>
      </c>
      <c r="GS33" s="38">
        <v>0</v>
      </c>
      <c r="GT33" s="38">
        <v>0</v>
      </c>
      <c r="HB33" s="38">
        <v>260701385</v>
      </c>
      <c r="HC33" s="38">
        <v>5.0967999999999999E-2</v>
      </c>
      <c r="HD33" s="38">
        <v>147854</v>
      </c>
      <c r="HE33" s="38">
        <v>0</v>
      </c>
      <c r="HF33" s="38">
        <v>739279</v>
      </c>
      <c r="HG33" s="38">
        <v>9622</v>
      </c>
      <c r="HH33" s="38">
        <v>260509</v>
      </c>
      <c r="HI33" s="38">
        <v>0</v>
      </c>
      <c r="HJ33" s="38">
        <v>7309</v>
      </c>
      <c r="HK33" s="38">
        <v>1785</v>
      </c>
      <c r="HL33" s="38">
        <v>2008</v>
      </c>
      <c r="HM33" s="38">
        <v>62000</v>
      </c>
      <c r="HN33" s="38">
        <v>0</v>
      </c>
      <c r="HO33" s="38">
        <v>0</v>
      </c>
      <c r="HP33" s="38">
        <v>0</v>
      </c>
      <c r="HQ33" s="38">
        <v>0</v>
      </c>
      <c r="HR33" s="38">
        <v>0</v>
      </c>
      <c r="HS33" s="38">
        <v>7701907</v>
      </c>
      <c r="HT33" s="38">
        <v>0</v>
      </c>
      <c r="HU33" s="38">
        <v>0</v>
      </c>
      <c r="HV33" s="38">
        <v>0</v>
      </c>
      <c r="HW33" s="38">
        <v>0</v>
      </c>
      <c r="HX33" s="38">
        <v>91</v>
      </c>
      <c r="HY33" s="38">
        <v>160</v>
      </c>
      <c r="HZ33" s="38">
        <v>186</v>
      </c>
      <c r="IA33" s="38">
        <v>215</v>
      </c>
      <c r="IB33" s="38">
        <v>325</v>
      </c>
      <c r="IC33" s="38">
        <v>977</v>
      </c>
      <c r="ID33" s="38">
        <v>0</v>
      </c>
      <c r="IE33" s="38">
        <v>0</v>
      </c>
      <c r="IF33" s="38">
        <v>0</v>
      </c>
      <c r="IG33" s="38">
        <v>15.624000000000001</v>
      </c>
      <c r="IH33" s="38">
        <v>423</v>
      </c>
      <c r="II33" s="38">
        <v>0</v>
      </c>
      <c r="IJ33" s="38">
        <v>57.837000000000003</v>
      </c>
      <c r="IK33" s="38">
        <v>0</v>
      </c>
      <c r="IL33" s="38">
        <v>0</v>
      </c>
      <c r="IM33" s="38">
        <v>0</v>
      </c>
      <c r="IN33" s="38">
        <v>0</v>
      </c>
      <c r="IO33" s="38">
        <v>0</v>
      </c>
      <c r="IP33" s="38">
        <v>0</v>
      </c>
      <c r="IQ33" s="38">
        <v>57.837000000000003</v>
      </c>
      <c r="IR33" s="38">
        <v>35620</v>
      </c>
      <c r="IS33" s="38">
        <v>0</v>
      </c>
      <c r="IT33" s="38">
        <v>0</v>
      </c>
      <c r="IU33" s="38">
        <v>0</v>
      </c>
      <c r="IV33" s="38">
        <v>0</v>
      </c>
      <c r="IW33" s="38">
        <v>6159</v>
      </c>
      <c r="IX33" s="38">
        <v>0</v>
      </c>
      <c r="IY33" s="38">
        <v>0</v>
      </c>
      <c r="IZ33" s="38">
        <v>0</v>
      </c>
      <c r="JA33" s="38">
        <v>0</v>
      </c>
    </row>
    <row r="34" spans="1:261" x14ac:dyDescent="0.2">
      <c r="A34" s="38">
        <v>43802</v>
      </c>
      <c r="B34" s="38">
        <v>27549</v>
      </c>
      <c r="C34" s="38">
        <v>9</v>
      </c>
      <c r="D34" s="38">
        <v>2020</v>
      </c>
      <c r="E34" s="38">
        <v>6159</v>
      </c>
      <c r="F34" s="38">
        <v>0</v>
      </c>
      <c r="G34" s="38">
        <v>184.29</v>
      </c>
      <c r="H34" s="38">
        <v>179.80500000000001</v>
      </c>
      <c r="I34" s="38">
        <v>179.80500000000001</v>
      </c>
      <c r="J34" s="38">
        <v>184.29</v>
      </c>
      <c r="K34" s="38">
        <v>0</v>
      </c>
      <c r="L34" s="38">
        <v>6159</v>
      </c>
      <c r="M34" s="38">
        <v>0</v>
      </c>
      <c r="N34" s="38">
        <v>0</v>
      </c>
      <c r="P34" s="38">
        <v>157.96</v>
      </c>
      <c r="Q34" s="38">
        <v>0</v>
      </c>
      <c r="R34" s="38">
        <v>40944</v>
      </c>
      <c r="S34" s="38">
        <v>259.20699999999999</v>
      </c>
      <c r="U34" s="38">
        <v>26541</v>
      </c>
      <c r="V34" s="38">
        <v>22.305</v>
      </c>
      <c r="W34" s="38">
        <v>13737</v>
      </c>
      <c r="X34" s="38">
        <v>13737</v>
      </c>
      <c r="Z34" s="38">
        <v>0</v>
      </c>
      <c r="AA34" s="38">
        <v>0</v>
      </c>
      <c r="AB34" s="38">
        <v>0</v>
      </c>
      <c r="AC34" s="38">
        <v>0</v>
      </c>
      <c r="AD34" s="38" t="s">
        <v>303</v>
      </c>
      <c r="AE34" s="38">
        <v>0</v>
      </c>
      <c r="AH34" s="38">
        <v>0</v>
      </c>
      <c r="AI34" s="38">
        <v>0</v>
      </c>
      <c r="AJ34" s="38">
        <v>6159</v>
      </c>
      <c r="AK34" s="38">
        <v>1</v>
      </c>
      <c r="AL34" s="38" t="s">
        <v>410</v>
      </c>
      <c r="AM34" s="38">
        <v>0</v>
      </c>
      <c r="AN34" s="38">
        <v>0</v>
      </c>
      <c r="AO34" s="38">
        <v>0</v>
      </c>
      <c r="AP34" s="38">
        <v>0</v>
      </c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1581943</v>
      </c>
      <c r="AX34" s="38">
        <v>1546119</v>
      </c>
      <c r="AY34" s="38">
        <v>1164018</v>
      </c>
      <c r="AZ34" s="38">
        <v>40944</v>
      </c>
      <c r="BA34" s="38">
        <v>0</v>
      </c>
      <c r="BB34" s="38">
        <v>0</v>
      </c>
      <c r="BC34" s="38">
        <v>0</v>
      </c>
      <c r="BD34" s="38">
        <v>0</v>
      </c>
      <c r="BE34" s="38">
        <v>21</v>
      </c>
      <c r="BF34" s="38">
        <v>1424151</v>
      </c>
      <c r="BG34" s="38">
        <v>0</v>
      </c>
      <c r="BH34" s="38">
        <v>0</v>
      </c>
      <c r="BI34" s="38">
        <v>0</v>
      </c>
      <c r="BJ34" s="38">
        <v>12</v>
      </c>
      <c r="BK34" s="38">
        <v>0</v>
      </c>
      <c r="BL34" s="38">
        <v>0</v>
      </c>
      <c r="BM34" s="38">
        <v>0</v>
      </c>
      <c r="BN34" s="38">
        <v>0</v>
      </c>
      <c r="BO34" s="38">
        <v>0</v>
      </c>
      <c r="BP34" s="38">
        <v>0</v>
      </c>
      <c r="BQ34" s="38">
        <v>742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8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36238</v>
      </c>
      <c r="CI34" s="38">
        <v>0</v>
      </c>
      <c r="CJ34" s="38">
        <v>5</v>
      </c>
      <c r="CK34" s="38">
        <v>0</v>
      </c>
      <c r="CL34" s="38">
        <v>0</v>
      </c>
      <c r="CN34" s="38">
        <v>0</v>
      </c>
      <c r="CO34" s="38">
        <v>1</v>
      </c>
      <c r="CP34" s="38">
        <v>0</v>
      </c>
      <c r="CQ34" s="38">
        <v>0</v>
      </c>
      <c r="CR34" s="38">
        <v>160.12100000000001</v>
      </c>
      <c r="CS34" s="38">
        <v>0</v>
      </c>
      <c r="CT34" s="38">
        <v>0</v>
      </c>
      <c r="CU34" s="38">
        <v>0</v>
      </c>
      <c r="CV34" s="38">
        <v>0</v>
      </c>
      <c r="CW34" s="38">
        <v>0</v>
      </c>
      <c r="CX34" s="38">
        <v>0</v>
      </c>
      <c r="CY34" s="38">
        <v>0</v>
      </c>
      <c r="CZ34" s="38">
        <v>0</v>
      </c>
      <c r="DA34" s="38">
        <v>1</v>
      </c>
      <c r="DB34" s="38">
        <v>1101831</v>
      </c>
      <c r="DC34" s="38">
        <v>0</v>
      </c>
      <c r="DD34" s="38">
        <v>0</v>
      </c>
      <c r="DE34" s="38">
        <v>8468</v>
      </c>
      <c r="DF34" s="38">
        <v>8468</v>
      </c>
      <c r="DG34" s="38">
        <v>1.375</v>
      </c>
      <c r="DH34" s="38">
        <v>0</v>
      </c>
      <c r="DI34" s="38">
        <v>0</v>
      </c>
      <c r="DK34" s="38">
        <v>3499</v>
      </c>
      <c r="DL34" s="38">
        <v>0</v>
      </c>
      <c r="DM34" s="38">
        <v>94379</v>
      </c>
      <c r="DN34" s="38">
        <v>393</v>
      </c>
      <c r="DO34" s="38">
        <v>0</v>
      </c>
      <c r="DP34" s="38">
        <v>0</v>
      </c>
      <c r="DQ34" s="38">
        <v>0</v>
      </c>
      <c r="DR34" s="38">
        <v>0</v>
      </c>
      <c r="DS34" s="38">
        <v>0</v>
      </c>
      <c r="DT34" s="38">
        <v>0</v>
      </c>
      <c r="DU34" s="38">
        <v>0</v>
      </c>
      <c r="DV34" s="38">
        <v>0</v>
      </c>
      <c r="DW34" s="38">
        <v>0</v>
      </c>
      <c r="DX34" s="38">
        <v>0</v>
      </c>
      <c r="DY34" s="38">
        <v>0</v>
      </c>
      <c r="DZ34" s="38">
        <v>0</v>
      </c>
      <c r="EA34" s="38">
        <v>0</v>
      </c>
      <c r="EB34" s="38">
        <v>0</v>
      </c>
      <c r="EC34" s="38">
        <v>0.20300000000000001</v>
      </c>
      <c r="ED34" s="38">
        <v>1438</v>
      </c>
      <c r="EE34" s="38">
        <v>0</v>
      </c>
      <c r="EF34" s="38">
        <v>0</v>
      </c>
      <c r="EG34" s="38">
        <v>0</v>
      </c>
      <c r="EH34" s="38">
        <v>87816</v>
      </c>
      <c r="EI34" s="38">
        <v>0</v>
      </c>
      <c r="EJ34" s="38">
        <v>0</v>
      </c>
      <c r="EK34" s="38">
        <v>3.1360000000000001</v>
      </c>
      <c r="EL34" s="38">
        <v>0</v>
      </c>
      <c r="EM34" s="38">
        <v>0.94699999999999995</v>
      </c>
      <c r="EN34" s="38">
        <v>0.40200000000000002</v>
      </c>
      <c r="EO34" s="38">
        <v>0</v>
      </c>
      <c r="EP34" s="38">
        <v>0</v>
      </c>
      <c r="EQ34" s="38">
        <v>4.4850000000000003</v>
      </c>
      <c r="ER34" s="38">
        <v>0</v>
      </c>
      <c r="ES34" s="38">
        <v>14.259</v>
      </c>
      <c r="ET34" s="38">
        <v>0</v>
      </c>
      <c r="EU34" s="38">
        <v>0</v>
      </c>
      <c r="EV34" s="38">
        <v>0</v>
      </c>
      <c r="EW34" s="38">
        <v>0</v>
      </c>
      <c r="EX34" s="38">
        <v>0</v>
      </c>
      <c r="EZ34" s="38">
        <v>1383207</v>
      </c>
      <c r="FA34" s="38">
        <v>0</v>
      </c>
      <c r="FB34" s="38">
        <v>1423737</v>
      </c>
      <c r="FC34" s="38">
        <v>0</v>
      </c>
      <c r="FD34" s="38">
        <v>0</v>
      </c>
      <c r="FE34" s="38">
        <v>133889</v>
      </c>
      <c r="FF34" s="38">
        <v>29023</v>
      </c>
      <c r="FG34" s="38">
        <v>5.8744999999999999E-2</v>
      </c>
      <c r="FH34" s="38">
        <v>2.5468000000000001E-2</v>
      </c>
      <c r="FI34" s="38">
        <v>0</v>
      </c>
      <c r="FJ34" s="38">
        <v>0</v>
      </c>
      <c r="FK34" s="38">
        <v>231.24600000000001</v>
      </c>
      <c r="FL34" s="38">
        <v>1622887</v>
      </c>
      <c r="FM34" s="38">
        <v>0</v>
      </c>
      <c r="FN34" s="38">
        <v>0</v>
      </c>
      <c r="FO34" s="38">
        <v>0</v>
      </c>
      <c r="FP34" s="38">
        <v>0</v>
      </c>
      <c r="FQ34" s="38">
        <v>0</v>
      </c>
      <c r="FR34" s="38">
        <v>0</v>
      </c>
      <c r="FS34" s="38">
        <v>0</v>
      </c>
      <c r="FT34" s="38">
        <v>0</v>
      </c>
      <c r="FU34" s="38">
        <v>0</v>
      </c>
      <c r="FV34" s="38">
        <v>0</v>
      </c>
      <c r="FW34" s="38">
        <v>0</v>
      </c>
      <c r="FX34" s="38">
        <v>0</v>
      </c>
      <c r="FY34" s="38">
        <v>0</v>
      </c>
      <c r="FZ34" s="38">
        <v>0</v>
      </c>
      <c r="GA34" s="38">
        <v>0</v>
      </c>
      <c r="GB34" s="38">
        <v>0</v>
      </c>
      <c r="GC34" s="38">
        <v>0</v>
      </c>
      <c r="GD34" s="38">
        <v>0</v>
      </c>
      <c r="GF34" s="38">
        <v>0</v>
      </c>
      <c r="GG34" s="38">
        <v>0</v>
      </c>
      <c r="GH34" s="38">
        <v>0</v>
      </c>
      <c r="GI34" s="38">
        <v>0</v>
      </c>
      <c r="GJ34" s="38">
        <v>0</v>
      </c>
      <c r="GK34" s="38">
        <v>0</v>
      </c>
      <c r="GL34" s="38">
        <v>0</v>
      </c>
      <c r="GM34" s="38">
        <v>0</v>
      </c>
      <c r="GN34" s="38">
        <v>0</v>
      </c>
      <c r="GO34" s="38">
        <v>0</v>
      </c>
      <c r="GP34" s="38">
        <v>0</v>
      </c>
      <c r="GQ34" s="38">
        <v>0</v>
      </c>
      <c r="GR34" s="38">
        <v>0</v>
      </c>
      <c r="GS34" s="38">
        <v>0</v>
      </c>
      <c r="GT34" s="38">
        <v>0</v>
      </c>
      <c r="HB34" s="38">
        <v>260701385</v>
      </c>
      <c r="HC34" s="38">
        <v>5.0967999999999999E-2</v>
      </c>
      <c r="HD34" s="38">
        <v>36238</v>
      </c>
      <c r="HE34" s="38">
        <v>0</v>
      </c>
      <c r="HF34" s="38">
        <v>190593</v>
      </c>
      <c r="HG34" s="38">
        <v>642</v>
      </c>
      <c r="HH34" s="38">
        <v>12317</v>
      </c>
      <c r="HI34" s="38">
        <v>0</v>
      </c>
      <c r="HJ34" s="38">
        <v>1791</v>
      </c>
      <c r="HK34" s="38">
        <v>0</v>
      </c>
      <c r="HL34" s="38">
        <v>0</v>
      </c>
      <c r="HM34" s="38">
        <v>0</v>
      </c>
      <c r="HN34" s="38">
        <v>0</v>
      </c>
      <c r="HO34" s="38">
        <v>0</v>
      </c>
      <c r="HP34" s="38">
        <v>0</v>
      </c>
      <c r="HQ34" s="38">
        <v>0</v>
      </c>
      <c r="HR34" s="38">
        <v>0</v>
      </c>
      <c r="HS34" s="38">
        <v>1382793</v>
      </c>
      <c r="HT34" s="38">
        <v>0</v>
      </c>
      <c r="HU34" s="38">
        <v>0</v>
      </c>
      <c r="HV34" s="38">
        <v>0</v>
      </c>
      <c r="HW34" s="38">
        <v>0</v>
      </c>
      <c r="HX34" s="38">
        <v>4</v>
      </c>
      <c r="HY34" s="38">
        <v>2</v>
      </c>
      <c r="HZ34" s="38">
        <v>0</v>
      </c>
      <c r="IA34" s="38">
        <v>0</v>
      </c>
      <c r="IB34" s="38">
        <v>0</v>
      </c>
      <c r="IC34" s="38">
        <v>6</v>
      </c>
      <c r="ID34" s="38">
        <v>0</v>
      </c>
      <c r="IE34" s="38">
        <v>0</v>
      </c>
      <c r="IF34" s="38">
        <v>0</v>
      </c>
      <c r="IG34" s="38">
        <v>1.042</v>
      </c>
      <c r="IH34" s="38">
        <v>20</v>
      </c>
      <c r="II34" s="38">
        <v>0</v>
      </c>
      <c r="IJ34" s="38">
        <v>22.305</v>
      </c>
      <c r="IK34" s="38">
        <v>0</v>
      </c>
      <c r="IL34" s="38">
        <v>0</v>
      </c>
      <c r="IM34" s="38">
        <v>0</v>
      </c>
      <c r="IN34" s="38">
        <v>0</v>
      </c>
      <c r="IO34" s="38">
        <v>0</v>
      </c>
      <c r="IP34" s="38">
        <v>0</v>
      </c>
      <c r="IQ34" s="38">
        <v>22.305</v>
      </c>
      <c r="IR34" s="38">
        <v>13737</v>
      </c>
      <c r="IS34" s="38">
        <v>0</v>
      </c>
      <c r="IT34" s="38">
        <v>0</v>
      </c>
      <c r="IU34" s="38">
        <v>0</v>
      </c>
      <c r="IV34" s="38">
        <v>0</v>
      </c>
      <c r="IW34" s="38">
        <v>6159</v>
      </c>
      <c r="IX34" s="38">
        <v>0</v>
      </c>
      <c r="IY34" s="38">
        <v>0</v>
      </c>
      <c r="IZ34" s="38">
        <v>0</v>
      </c>
      <c r="JA34" s="38">
        <v>0</v>
      </c>
    </row>
    <row r="35" spans="1:261" x14ac:dyDescent="0.2">
      <c r="A35" s="38">
        <v>46802</v>
      </c>
      <c r="B35" s="38">
        <v>27549</v>
      </c>
      <c r="C35" s="38">
        <v>9</v>
      </c>
      <c r="D35" s="38">
        <v>2020</v>
      </c>
      <c r="E35" s="38">
        <v>6159</v>
      </c>
      <c r="F35" s="38">
        <v>0</v>
      </c>
      <c r="G35" s="38">
        <v>409.91500000000002</v>
      </c>
      <c r="H35" s="38">
        <v>242.57900000000001</v>
      </c>
      <c r="I35" s="38">
        <v>242.57900000000001</v>
      </c>
      <c r="J35" s="38">
        <v>409.91500000000002</v>
      </c>
      <c r="K35" s="38">
        <v>0</v>
      </c>
      <c r="L35" s="38">
        <v>6159</v>
      </c>
      <c r="M35" s="38">
        <v>0</v>
      </c>
      <c r="N35" s="38">
        <v>0</v>
      </c>
      <c r="P35" s="38">
        <v>409.65</v>
      </c>
      <c r="Q35" s="38">
        <v>0</v>
      </c>
      <c r="R35" s="38">
        <v>106184</v>
      </c>
      <c r="S35" s="38">
        <v>259.20699999999999</v>
      </c>
      <c r="U35" s="38">
        <v>68827</v>
      </c>
      <c r="V35" s="38">
        <v>17.12</v>
      </c>
      <c r="W35" s="38">
        <v>10544</v>
      </c>
      <c r="X35" s="38">
        <v>10544</v>
      </c>
      <c r="Z35" s="38">
        <v>0</v>
      </c>
      <c r="AA35" s="38">
        <v>0</v>
      </c>
      <c r="AB35" s="38">
        <v>0</v>
      </c>
      <c r="AC35" s="38">
        <v>0</v>
      </c>
      <c r="AD35" s="38" t="s">
        <v>303</v>
      </c>
      <c r="AE35" s="38">
        <v>0</v>
      </c>
      <c r="AH35" s="38">
        <v>0</v>
      </c>
      <c r="AI35" s="38">
        <v>0</v>
      </c>
      <c r="AJ35" s="38">
        <v>6159</v>
      </c>
      <c r="AK35" s="38">
        <v>1</v>
      </c>
      <c r="AL35" s="38" t="s">
        <v>42</v>
      </c>
      <c r="AM35" s="38">
        <v>0</v>
      </c>
      <c r="AN35" s="38">
        <v>0</v>
      </c>
      <c r="AO35" s="38">
        <v>0</v>
      </c>
      <c r="AP35" s="38">
        <v>0</v>
      </c>
      <c r="AQ35" s="38">
        <v>0</v>
      </c>
      <c r="AR35" s="38">
        <v>0</v>
      </c>
      <c r="AS35" s="38">
        <v>0</v>
      </c>
      <c r="AT35" s="38">
        <v>0</v>
      </c>
      <c r="AU35" s="38">
        <v>0</v>
      </c>
      <c r="AV35" s="38">
        <v>0</v>
      </c>
      <c r="AW35" s="38">
        <v>7386839</v>
      </c>
      <c r="AX35" s="38">
        <v>7009761</v>
      </c>
      <c r="AY35" s="38">
        <v>5036156</v>
      </c>
      <c r="AZ35" s="38">
        <v>106184</v>
      </c>
      <c r="BA35" s="38">
        <v>42</v>
      </c>
      <c r="BB35" s="38">
        <v>0</v>
      </c>
      <c r="BC35" s="38">
        <v>0</v>
      </c>
      <c r="BD35" s="38">
        <v>0</v>
      </c>
      <c r="BE35" s="38">
        <v>93</v>
      </c>
      <c r="BF35" s="38">
        <v>6279141</v>
      </c>
      <c r="BG35" s="38">
        <v>0</v>
      </c>
      <c r="BH35" s="38">
        <v>0</v>
      </c>
      <c r="BI35" s="38">
        <v>0</v>
      </c>
      <c r="BJ35" s="38">
        <v>12</v>
      </c>
      <c r="BK35" s="38">
        <v>0</v>
      </c>
      <c r="BL35" s="38">
        <v>0</v>
      </c>
      <c r="BM35" s="38">
        <v>0</v>
      </c>
      <c r="BN35" s="38">
        <v>0</v>
      </c>
      <c r="BO35" s="38">
        <v>0</v>
      </c>
      <c r="BP35" s="38">
        <v>0</v>
      </c>
      <c r="BQ35" s="38">
        <v>733</v>
      </c>
      <c r="BR35" s="38">
        <v>0</v>
      </c>
      <c r="BS35" s="38">
        <v>0</v>
      </c>
      <c r="BT35" s="38">
        <v>0</v>
      </c>
      <c r="BU35" s="38">
        <v>0</v>
      </c>
      <c r="BV35" s="38">
        <v>0</v>
      </c>
      <c r="BW35" s="38">
        <v>0</v>
      </c>
      <c r="BX35" s="38">
        <v>0</v>
      </c>
      <c r="BY35" s="38">
        <v>0</v>
      </c>
      <c r="BZ35" s="38">
        <v>0</v>
      </c>
      <c r="CA35" s="38">
        <v>0</v>
      </c>
      <c r="CB35" s="38">
        <v>0</v>
      </c>
      <c r="CC35" s="38">
        <v>0</v>
      </c>
      <c r="CD35" s="38">
        <v>0</v>
      </c>
      <c r="CE35" s="38">
        <v>0</v>
      </c>
      <c r="CF35" s="38">
        <v>0</v>
      </c>
      <c r="CG35" s="38">
        <v>0</v>
      </c>
      <c r="CH35" s="38">
        <v>393206</v>
      </c>
      <c r="CI35" s="38">
        <v>0</v>
      </c>
      <c r="CJ35" s="38">
        <v>4</v>
      </c>
      <c r="CK35" s="38">
        <v>0</v>
      </c>
      <c r="CL35" s="38">
        <v>0</v>
      </c>
      <c r="CN35" s="38">
        <v>0</v>
      </c>
      <c r="CO35" s="38">
        <v>1</v>
      </c>
      <c r="CP35" s="38">
        <v>0</v>
      </c>
      <c r="CQ35" s="38">
        <v>0.58299999999999996</v>
      </c>
      <c r="CR35" s="38">
        <v>412.13499999999999</v>
      </c>
      <c r="CS35" s="38">
        <v>0</v>
      </c>
      <c r="CT35" s="38">
        <v>0</v>
      </c>
      <c r="CU35" s="38">
        <v>0</v>
      </c>
      <c r="CV35" s="38">
        <v>0</v>
      </c>
      <c r="CW35" s="38">
        <v>0</v>
      </c>
      <c r="CX35" s="38">
        <v>0</v>
      </c>
      <c r="CY35" s="38">
        <v>0</v>
      </c>
      <c r="CZ35" s="38">
        <v>0</v>
      </c>
      <c r="DA35" s="38">
        <v>1</v>
      </c>
      <c r="DB35" s="38">
        <v>1266328</v>
      </c>
      <c r="DC35" s="38">
        <v>0</v>
      </c>
      <c r="DD35" s="38">
        <v>0</v>
      </c>
      <c r="DE35" s="38">
        <v>689302</v>
      </c>
      <c r="DF35" s="38">
        <v>689302</v>
      </c>
      <c r="DG35" s="38">
        <v>111.925</v>
      </c>
      <c r="DH35" s="38">
        <v>0</v>
      </c>
      <c r="DI35" s="38">
        <v>0</v>
      </c>
      <c r="DK35" s="38">
        <v>3344</v>
      </c>
      <c r="DL35" s="38">
        <v>0</v>
      </c>
      <c r="DM35" s="38">
        <v>3849015</v>
      </c>
      <c r="DN35" s="38">
        <v>16035</v>
      </c>
      <c r="DO35" s="38">
        <v>0</v>
      </c>
      <c r="DP35" s="38">
        <v>0</v>
      </c>
      <c r="DQ35" s="38">
        <v>0</v>
      </c>
      <c r="DR35" s="38">
        <v>0</v>
      </c>
      <c r="DS35" s="38">
        <v>0</v>
      </c>
      <c r="DT35" s="38">
        <v>0</v>
      </c>
      <c r="DU35" s="38">
        <v>0</v>
      </c>
      <c r="DV35" s="38">
        <v>0</v>
      </c>
      <c r="DW35" s="38">
        <v>0</v>
      </c>
      <c r="DX35" s="38">
        <v>0</v>
      </c>
      <c r="DY35" s="38">
        <v>0</v>
      </c>
      <c r="DZ35" s="38">
        <v>0</v>
      </c>
      <c r="EA35" s="38">
        <v>0</v>
      </c>
      <c r="EB35" s="38">
        <v>0</v>
      </c>
      <c r="EC35" s="38">
        <v>0</v>
      </c>
      <c r="ED35" s="38">
        <v>0</v>
      </c>
      <c r="EE35" s="38">
        <v>0</v>
      </c>
      <c r="EF35" s="38">
        <v>0</v>
      </c>
      <c r="EG35" s="38">
        <v>0</v>
      </c>
      <c r="EH35" s="38">
        <v>10008</v>
      </c>
      <c r="EI35" s="38">
        <v>3627421</v>
      </c>
      <c r="EJ35" s="38">
        <v>147.25</v>
      </c>
      <c r="EK35" s="38">
        <v>0</v>
      </c>
      <c r="EL35" s="38">
        <v>0</v>
      </c>
      <c r="EM35" s="38">
        <v>0</v>
      </c>
      <c r="EN35" s="38">
        <v>0.32500000000000001</v>
      </c>
      <c r="EO35" s="38">
        <v>0</v>
      </c>
      <c r="EP35" s="38">
        <v>0</v>
      </c>
      <c r="EQ35" s="38">
        <v>147.57499999999999</v>
      </c>
      <c r="ER35" s="38">
        <v>0</v>
      </c>
      <c r="ES35" s="38">
        <v>1.625</v>
      </c>
      <c r="ET35" s="38">
        <v>0</v>
      </c>
      <c r="EU35" s="38">
        <v>0</v>
      </c>
      <c r="EV35" s="38">
        <v>0</v>
      </c>
      <c r="EW35" s="38">
        <v>0</v>
      </c>
      <c r="EX35" s="38">
        <v>0</v>
      </c>
      <c r="EZ35" s="38">
        <v>6291476</v>
      </c>
      <c r="FA35" s="38">
        <v>0</v>
      </c>
      <c r="FB35" s="38">
        <v>6381532</v>
      </c>
      <c r="FC35" s="38">
        <v>0</v>
      </c>
      <c r="FD35" s="38">
        <v>0</v>
      </c>
      <c r="FE35" s="38">
        <v>590322</v>
      </c>
      <c r="FF35" s="38">
        <v>127963</v>
      </c>
      <c r="FG35" s="38">
        <v>5.8744999999999999E-2</v>
      </c>
      <c r="FH35" s="38">
        <v>2.5468000000000001E-2</v>
      </c>
      <c r="FI35" s="38">
        <v>0</v>
      </c>
      <c r="FJ35" s="38">
        <v>0</v>
      </c>
      <c r="FK35" s="38">
        <v>1019.571</v>
      </c>
      <c r="FL35" s="38">
        <v>7493023</v>
      </c>
      <c r="FM35" s="38">
        <v>0</v>
      </c>
      <c r="FN35" s="38">
        <v>0</v>
      </c>
      <c r="FO35" s="38">
        <v>0</v>
      </c>
      <c r="FP35" s="38">
        <v>0</v>
      </c>
      <c r="FQ35" s="38">
        <v>0</v>
      </c>
      <c r="FR35" s="38">
        <v>0</v>
      </c>
      <c r="FS35" s="38">
        <v>0</v>
      </c>
      <c r="FT35" s="38">
        <v>0</v>
      </c>
      <c r="FU35" s="38">
        <v>0</v>
      </c>
      <c r="FV35" s="38">
        <v>0</v>
      </c>
      <c r="FW35" s="38">
        <v>0</v>
      </c>
      <c r="FX35" s="38">
        <v>0</v>
      </c>
      <c r="FY35" s="38">
        <v>0</v>
      </c>
      <c r="FZ35" s="38">
        <v>0</v>
      </c>
      <c r="GA35" s="38">
        <v>0</v>
      </c>
      <c r="GB35" s="38">
        <v>164295</v>
      </c>
      <c r="GC35" s="38">
        <v>164295</v>
      </c>
      <c r="GD35" s="38">
        <v>19.760999999999999</v>
      </c>
      <c r="GF35" s="38">
        <v>0</v>
      </c>
      <c r="GG35" s="38">
        <v>0</v>
      </c>
      <c r="GH35" s="38">
        <v>0</v>
      </c>
      <c r="GI35" s="38">
        <v>0</v>
      </c>
      <c r="GJ35" s="38">
        <v>0</v>
      </c>
      <c r="GK35" s="38">
        <v>5091</v>
      </c>
      <c r="GL35" s="38">
        <v>26007</v>
      </c>
      <c r="GM35" s="38">
        <v>0</v>
      </c>
      <c r="GN35" s="38">
        <v>0</v>
      </c>
      <c r="GO35" s="38">
        <v>0</v>
      </c>
      <c r="GP35" s="38">
        <v>0</v>
      </c>
      <c r="GQ35" s="38">
        <v>0</v>
      </c>
      <c r="GR35" s="38">
        <v>0</v>
      </c>
      <c r="GS35" s="38">
        <v>0</v>
      </c>
      <c r="GT35" s="38">
        <v>0</v>
      </c>
      <c r="HB35" s="38">
        <v>260701385</v>
      </c>
      <c r="HC35" s="38">
        <v>5.0967999999999999E-2</v>
      </c>
      <c r="HD35" s="38">
        <v>80604</v>
      </c>
      <c r="HE35" s="38">
        <v>0</v>
      </c>
      <c r="HF35" s="38">
        <v>257134</v>
      </c>
      <c r="HG35" s="38">
        <v>8339</v>
      </c>
      <c r="HH35" s="38">
        <v>14165</v>
      </c>
      <c r="HI35" s="38">
        <v>0</v>
      </c>
      <c r="HJ35" s="38">
        <v>3984</v>
      </c>
      <c r="HK35" s="38">
        <v>4025</v>
      </c>
      <c r="HL35" s="38">
        <v>1157</v>
      </c>
      <c r="HM35" s="38">
        <v>0</v>
      </c>
      <c r="HN35" s="38">
        <v>0</v>
      </c>
      <c r="HO35" s="38">
        <v>0</v>
      </c>
      <c r="HP35" s="38">
        <v>113337</v>
      </c>
      <c r="HQ35" s="38">
        <v>0</v>
      </c>
      <c r="HR35" s="38">
        <v>0</v>
      </c>
      <c r="HS35" s="38">
        <v>6275348</v>
      </c>
      <c r="HT35" s="38">
        <v>0</v>
      </c>
      <c r="HU35" s="38">
        <v>312602</v>
      </c>
      <c r="HV35" s="38">
        <v>0</v>
      </c>
      <c r="HW35" s="38">
        <v>0</v>
      </c>
      <c r="HX35" s="38">
        <v>0</v>
      </c>
      <c r="HY35" s="38">
        <v>0</v>
      </c>
      <c r="HZ35" s="38">
        <v>0</v>
      </c>
      <c r="IA35" s="38">
        <v>0</v>
      </c>
      <c r="IB35" s="38">
        <v>407</v>
      </c>
      <c r="IC35" s="38">
        <v>407</v>
      </c>
      <c r="ID35" s="38">
        <v>0</v>
      </c>
      <c r="IE35" s="38">
        <v>0</v>
      </c>
      <c r="IF35" s="38">
        <v>0</v>
      </c>
      <c r="IG35" s="38">
        <v>13.541</v>
      </c>
      <c r="IH35" s="38">
        <v>23</v>
      </c>
      <c r="II35" s="38">
        <v>412.13499999999999</v>
      </c>
      <c r="IJ35" s="38">
        <v>17.12</v>
      </c>
      <c r="IK35" s="38">
        <v>0</v>
      </c>
      <c r="IL35" s="38">
        <v>0</v>
      </c>
      <c r="IM35" s="38">
        <v>0</v>
      </c>
      <c r="IN35" s="38">
        <v>0</v>
      </c>
      <c r="IO35" s="38">
        <v>0</v>
      </c>
      <c r="IP35" s="38">
        <v>0</v>
      </c>
      <c r="IQ35" s="38">
        <v>17.12</v>
      </c>
      <c r="IR35" s="38">
        <v>10544</v>
      </c>
      <c r="IS35" s="38">
        <v>0</v>
      </c>
      <c r="IT35" s="38">
        <v>0</v>
      </c>
      <c r="IU35" s="38">
        <v>0</v>
      </c>
      <c r="IV35" s="38">
        <v>0</v>
      </c>
      <c r="IW35" s="38">
        <v>6159</v>
      </c>
      <c r="IX35" s="38">
        <v>0</v>
      </c>
      <c r="IY35" s="38">
        <v>0</v>
      </c>
      <c r="IZ35" s="38">
        <v>113337</v>
      </c>
      <c r="JA35" s="38">
        <v>0</v>
      </c>
    </row>
    <row r="36" spans="1:261" x14ac:dyDescent="0.2">
      <c r="A36" s="38">
        <v>57802</v>
      </c>
      <c r="B36" s="38">
        <v>27549</v>
      </c>
      <c r="C36" s="38">
        <v>9</v>
      </c>
      <c r="D36" s="38">
        <v>2020</v>
      </c>
      <c r="E36" s="38">
        <v>6159</v>
      </c>
      <c r="F36" s="38">
        <v>0</v>
      </c>
      <c r="G36" s="38">
        <v>567.72500000000002</v>
      </c>
      <c r="H36" s="38">
        <v>550.69299999999998</v>
      </c>
      <c r="I36" s="38">
        <v>550.69299999999998</v>
      </c>
      <c r="J36" s="38">
        <v>567.72500000000002</v>
      </c>
      <c r="K36" s="38">
        <v>0</v>
      </c>
      <c r="L36" s="38">
        <v>6159</v>
      </c>
      <c r="M36" s="38">
        <v>0</v>
      </c>
      <c r="N36" s="38">
        <v>0</v>
      </c>
      <c r="P36" s="38">
        <v>627.58299999999997</v>
      </c>
      <c r="Q36" s="38">
        <v>0</v>
      </c>
      <c r="R36" s="38">
        <v>162674</v>
      </c>
      <c r="S36" s="38">
        <v>259.20699999999999</v>
      </c>
      <c r="U36" s="38">
        <v>105446</v>
      </c>
      <c r="V36" s="38">
        <v>135.46199999999999</v>
      </c>
      <c r="W36" s="38">
        <v>83426</v>
      </c>
      <c r="X36" s="38">
        <v>83426</v>
      </c>
      <c r="Z36" s="38">
        <v>0</v>
      </c>
      <c r="AA36" s="38">
        <v>0</v>
      </c>
      <c r="AB36" s="38">
        <v>0</v>
      </c>
      <c r="AC36" s="38">
        <v>0</v>
      </c>
      <c r="AD36" s="38" t="s">
        <v>303</v>
      </c>
      <c r="AE36" s="38">
        <v>0</v>
      </c>
      <c r="AH36" s="38">
        <v>0</v>
      </c>
      <c r="AI36" s="38">
        <v>0</v>
      </c>
      <c r="AJ36" s="38">
        <v>6159</v>
      </c>
      <c r="AK36" s="38">
        <v>1</v>
      </c>
      <c r="AL36" s="38" t="s">
        <v>18</v>
      </c>
      <c r="AM36" s="38">
        <v>0</v>
      </c>
      <c r="AN36" s="38">
        <v>0</v>
      </c>
      <c r="AO36" s="38">
        <v>0</v>
      </c>
      <c r="AP36" s="38">
        <v>0</v>
      </c>
      <c r="AQ36" s="38">
        <v>0</v>
      </c>
      <c r="AR36" s="38">
        <v>0</v>
      </c>
      <c r="AS36" s="38">
        <v>0</v>
      </c>
      <c r="AT36" s="38">
        <v>0</v>
      </c>
      <c r="AU36" s="38">
        <v>0</v>
      </c>
      <c r="AV36" s="38">
        <v>0</v>
      </c>
      <c r="AW36" s="38">
        <v>6225876</v>
      </c>
      <c r="AX36" s="38">
        <v>6070550</v>
      </c>
      <c r="AY36" s="38">
        <v>4259425</v>
      </c>
      <c r="AZ36" s="38">
        <v>162674</v>
      </c>
      <c r="BA36" s="38">
        <v>23.832999999999998</v>
      </c>
      <c r="BB36" s="38">
        <v>0</v>
      </c>
      <c r="BC36" s="38">
        <v>0</v>
      </c>
      <c r="BD36" s="38">
        <v>0</v>
      </c>
      <c r="BE36" s="38">
        <v>81</v>
      </c>
      <c r="BF36" s="38">
        <v>5429798</v>
      </c>
      <c r="BG36" s="38">
        <v>0</v>
      </c>
      <c r="BH36" s="38">
        <v>0</v>
      </c>
      <c r="BI36" s="38">
        <v>0</v>
      </c>
      <c r="BJ36" s="38">
        <v>12</v>
      </c>
      <c r="BK36" s="38">
        <v>0</v>
      </c>
      <c r="BL36" s="38">
        <v>0</v>
      </c>
      <c r="BM36" s="38">
        <v>0</v>
      </c>
      <c r="BN36" s="38">
        <v>0</v>
      </c>
      <c r="BO36" s="38">
        <v>0</v>
      </c>
      <c r="BP36" s="38">
        <v>0</v>
      </c>
      <c r="BQ36" s="38">
        <v>685</v>
      </c>
      <c r="BR36" s="38">
        <v>0</v>
      </c>
      <c r="BS36" s="38">
        <v>0</v>
      </c>
      <c r="BT36" s="38">
        <v>0</v>
      </c>
      <c r="BU36" s="38">
        <v>0</v>
      </c>
      <c r="BV36" s="38">
        <v>0</v>
      </c>
      <c r="BW36" s="38">
        <v>0</v>
      </c>
      <c r="BX36" s="38">
        <v>0</v>
      </c>
      <c r="BY36" s="38">
        <v>0</v>
      </c>
      <c r="BZ36" s="38">
        <v>0</v>
      </c>
      <c r="CA36" s="38">
        <v>0</v>
      </c>
      <c r="CB36" s="38">
        <v>0</v>
      </c>
      <c r="CC36" s="38">
        <v>0</v>
      </c>
      <c r="CD36" s="38">
        <v>0</v>
      </c>
      <c r="CE36" s="38">
        <v>0</v>
      </c>
      <c r="CF36" s="38">
        <v>0</v>
      </c>
      <c r="CG36" s="38">
        <v>0</v>
      </c>
      <c r="CH36" s="38">
        <v>157391</v>
      </c>
      <c r="CI36" s="38">
        <v>0</v>
      </c>
      <c r="CJ36" s="38">
        <v>4</v>
      </c>
      <c r="CK36" s="38">
        <v>0</v>
      </c>
      <c r="CL36" s="38">
        <v>0</v>
      </c>
      <c r="CN36" s="38">
        <v>0</v>
      </c>
      <c r="CO36" s="38">
        <v>1</v>
      </c>
      <c r="CP36" s="38">
        <v>0</v>
      </c>
      <c r="CQ36" s="38">
        <v>0</v>
      </c>
      <c r="CR36" s="38">
        <v>625.57600000000002</v>
      </c>
      <c r="CS36" s="38">
        <v>0</v>
      </c>
      <c r="CT36" s="38">
        <v>0</v>
      </c>
      <c r="CU36" s="38">
        <v>0</v>
      </c>
      <c r="CV36" s="38">
        <v>0</v>
      </c>
      <c r="CW36" s="38">
        <v>0</v>
      </c>
      <c r="CX36" s="38">
        <v>0</v>
      </c>
      <c r="CY36" s="38">
        <v>0</v>
      </c>
      <c r="CZ36" s="38">
        <v>0</v>
      </c>
      <c r="DA36" s="38">
        <v>1</v>
      </c>
      <c r="DB36" s="38">
        <v>3369104</v>
      </c>
      <c r="DC36" s="38">
        <v>0</v>
      </c>
      <c r="DD36" s="38">
        <v>0</v>
      </c>
      <c r="DE36" s="38">
        <v>768902</v>
      </c>
      <c r="DF36" s="38">
        <v>768902</v>
      </c>
      <c r="DG36" s="38">
        <v>124.85</v>
      </c>
      <c r="DH36" s="38">
        <v>0</v>
      </c>
      <c r="DI36" s="38">
        <v>0</v>
      </c>
      <c r="DK36" s="38">
        <v>2585</v>
      </c>
      <c r="DL36" s="38">
        <v>0</v>
      </c>
      <c r="DM36" s="38">
        <v>470484</v>
      </c>
      <c r="DN36" s="38">
        <v>1984</v>
      </c>
      <c r="DO36" s="38">
        <v>0</v>
      </c>
      <c r="DP36" s="38">
        <v>0</v>
      </c>
      <c r="DQ36" s="38">
        <v>0</v>
      </c>
      <c r="DR36" s="38">
        <v>0</v>
      </c>
      <c r="DS36" s="38">
        <v>0</v>
      </c>
      <c r="DT36" s="38">
        <v>0</v>
      </c>
      <c r="DU36" s="38">
        <v>0</v>
      </c>
      <c r="DV36" s="38">
        <v>0</v>
      </c>
      <c r="DW36" s="38">
        <v>0</v>
      </c>
      <c r="DX36" s="38">
        <v>0</v>
      </c>
      <c r="DY36" s="38">
        <v>0</v>
      </c>
      <c r="DZ36" s="38">
        <v>0</v>
      </c>
      <c r="EA36" s="38">
        <v>0</v>
      </c>
      <c r="EB36" s="38">
        <v>0</v>
      </c>
      <c r="EC36" s="38">
        <v>17.617000000000001</v>
      </c>
      <c r="ED36" s="38">
        <v>124771</v>
      </c>
      <c r="EE36" s="38">
        <v>0</v>
      </c>
      <c r="EF36" s="38">
        <v>0</v>
      </c>
      <c r="EG36" s="38">
        <v>0</v>
      </c>
      <c r="EH36" s="38">
        <v>325298</v>
      </c>
      <c r="EI36" s="38">
        <v>0</v>
      </c>
      <c r="EJ36" s="38">
        <v>0</v>
      </c>
      <c r="EK36" s="38">
        <v>16.170000000000002</v>
      </c>
      <c r="EL36" s="38">
        <v>0</v>
      </c>
      <c r="EM36" s="38">
        <v>0</v>
      </c>
      <c r="EN36" s="38">
        <v>0.86199999999999999</v>
      </c>
      <c r="EO36" s="38">
        <v>0</v>
      </c>
      <c r="EP36" s="38">
        <v>0</v>
      </c>
      <c r="EQ36" s="38">
        <v>17.032</v>
      </c>
      <c r="ER36" s="38">
        <v>0</v>
      </c>
      <c r="ES36" s="38">
        <v>52.82</v>
      </c>
      <c r="ET36" s="38">
        <v>0</v>
      </c>
      <c r="EU36" s="38">
        <v>0</v>
      </c>
      <c r="EV36" s="38">
        <v>0</v>
      </c>
      <c r="EW36" s="38">
        <v>0</v>
      </c>
      <c r="EX36" s="38">
        <v>0</v>
      </c>
      <c r="EZ36" s="38">
        <v>5449423</v>
      </c>
      <c r="FA36" s="38">
        <v>0</v>
      </c>
      <c r="FB36" s="38">
        <v>5610031</v>
      </c>
      <c r="FC36" s="38">
        <v>0</v>
      </c>
      <c r="FD36" s="38">
        <v>0</v>
      </c>
      <c r="FE36" s="38">
        <v>510473</v>
      </c>
      <c r="FF36" s="38">
        <v>110654</v>
      </c>
      <c r="FG36" s="38">
        <v>5.8744999999999999E-2</v>
      </c>
      <c r="FH36" s="38">
        <v>2.5468000000000001E-2</v>
      </c>
      <c r="FI36" s="38">
        <v>0</v>
      </c>
      <c r="FJ36" s="38">
        <v>0</v>
      </c>
      <c r="FK36" s="38">
        <v>881.66</v>
      </c>
      <c r="FL36" s="38">
        <v>6388550</v>
      </c>
      <c r="FM36" s="38">
        <v>0</v>
      </c>
      <c r="FN36" s="38">
        <v>0</v>
      </c>
      <c r="FO36" s="38">
        <v>180000</v>
      </c>
      <c r="FP36" s="38">
        <v>0</v>
      </c>
      <c r="FQ36" s="38">
        <v>180000</v>
      </c>
      <c r="FR36" s="38">
        <v>180000</v>
      </c>
      <c r="FS36" s="38">
        <v>0</v>
      </c>
      <c r="FT36" s="38">
        <v>0</v>
      </c>
      <c r="FU36" s="38">
        <v>0</v>
      </c>
      <c r="FV36" s="38">
        <v>0</v>
      </c>
      <c r="FW36" s="38">
        <v>0</v>
      </c>
      <c r="FX36" s="38">
        <v>0</v>
      </c>
      <c r="FY36" s="38">
        <v>0</v>
      </c>
      <c r="FZ36" s="38">
        <v>0</v>
      </c>
      <c r="GA36" s="38">
        <v>0</v>
      </c>
      <c r="GB36" s="38">
        <v>0</v>
      </c>
      <c r="GC36" s="38">
        <v>0</v>
      </c>
      <c r="GD36" s="38">
        <v>0</v>
      </c>
      <c r="GF36" s="38">
        <v>0</v>
      </c>
      <c r="GG36" s="38">
        <v>0</v>
      </c>
      <c r="GH36" s="38">
        <v>0</v>
      </c>
      <c r="GI36" s="38">
        <v>0</v>
      </c>
      <c r="GJ36" s="38">
        <v>0</v>
      </c>
      <c r="GK36" s="38">
        <v>5361</v>
      </c>
      <c r="GL36" s="38">
        <v>15527</v>
      </c>
      <c r="GM36" s="38">
        <v>0</v>
      </c>
      <c r="GN36" s="38">
        <v>0</v>
      </c>
      <c r="GO36" s="38">
        <v>0</v>
      </c>
      <c r="GP36" s="38">
        <v>0</v>
      </c>
      <c r="GQ36" s="38">
        <v>0</v>
      </c>
      <c r="GR36" s="38">
        <v>0</v>
      </c>
      <c r="GS36" s="38">
        <v>0</v>
      </c>
      <c r="GT36" s="38">
        <v>0</v>
      </c>
      <c r="HB36" s="38">
        <v>260701385</v>
      </c>
      <c r="HC36" s="38">
        <v>5.0967999999999999E-2</v>
      </c>
      <c r="HD36" s="38">
        <v>111635</v>
      </c>
      <c r="HE36" s="38">
        <v>0</v>
      </c>
      <c r="HF36" s="38">
        <v>583735</v>
      </c>
      <c r="HG36" s="38">
        <v>17320</v>
      </c>
      <c r="HH36" s="38">
        <v>121325</v>
      </c>
      <c r="HI36" s="38">
        <v>0</v>
      </c>
      <c r="HJ36" s="38">
        <v>5518</v>
      </c>
      <c r="HK36" s="38">
        <v>1908</v>
      </c>
      <c r="HL36" s="38">
        <v>391</v>
      </c>
      <c r="HM36" s="38">
        <v>8000</v>
      </c>
      <c r="HN36" s="38">
        <v>0</v>
      </c>
      <c r="HO36" s="38">
        <v>0</v>
      </c>
      <c r="HP36" s="38">
        <v>0</v>
      </c>
      <c r="HQ36" s="38">
        <v>0</v>
      </c>
      <c r="HR36" s="38">
        <v>0</v>
      </c>
      <c r="HS36" s="38">
        <v>5447357</v>
      </c>
      <c r="HT36" s="38">
        <v>0</v>
      </c>
      <c r="HU36" s="38">
        <v>45756</v>
      </c>
      <c r="HV36" s="38">
        <v>0</v>
      </c>
      <c r="HW36" s="38">
        <v>0</v>
      </c>
      <c r="HX36" s="38">
        <v>40</v>
      </c>
      <c r="HY36" s="38">
        <v>39</v>
      </c>
      <c r="HZ36" s="38">
        <v>79</v>
      </c>
      <c r="IA36" s="38">
        <v>93</v>
      </c>
      <c r="IB36" s="38">
        <v>227</v>
      </c>
      <c r="IC36" s="38">
        <v>478</v>
      </c>
      <c r="ID36" s="38">
        <v>0</v>
      </c>
      <c r="IE36" s="38">
        <v>0</v>
      </c>
      <c r="IF36" s="38">
        <v>0</v>
      </c>
      <c r="IG36" s="38">
        <v>28.123000000000001</v>
      </c>
      <c r="IH36" s="38">
        <v>197</v>
      </c>
      <c r="II36" s="38">
        <v>0</v>
      </c>
      <c r="IJ36" s="38">
        <v>135.46199999999999</v>
      </c>
      <c r="IK36" s="38">
        <v>0</v>
      </c>
      <c r="IL36" s="38">
        <v>0</v>
      </c>
      <c r="IM36" s="38">
        <v>0</v>
      </c>
      <c r="IN36" s="38">
        <v>0</v>
      </c>
      <c r="IO36" s="38">
        <v>0</v>
      </c>
      <c r="IP36" s="38">
        <v>0</v>
      </c>
      <c r="IQ36" s="38">
        <v>135.46199999999999</v>
      </c>
      <c r="IR36" s="38">
        <v>83426</v>
      </c>
      <c r="IS36" s="38">
        <v>0</v>
      </c>
      <c r="IT36" s="38">
        <v>0</v>
      </c>
      <c r="IU36" s="38">
        <v>0</v>
      </c>
      <c r="IV36" s="38">
        <v>0</v>
      </c>
      <c r="IW36" s="38">
        <v>6159</v>
      </c>
      <c r="IX36" s="38">
        <v>0</v>
      </c>
      <c r="IY36" s="38">
        <v>0</v>
      </c>
      <c r="IZ36" s="38">
        <v>0</v>
      </c>
      <c r="JA36" s="38">
        <v>0</v>
      </c>
    </row>
    <row r="37" spans="1:261" x14ac:dyDescent="0.2">
      <c r="A37" s="38">
        <v>61802</v>
      </c>
      <c r="B37" s="38">
        <v>27549</v>
      </c>
      <c r="C37" s="38">
        <v>9</v>
      </c>
      <c r="D37" s="38">
        <v>2020</v>
      </c>
      <c r="E37" s="38">
        <v>6159</v>
      </c>
      <c r="F37" s="38">
        <v>0</v>
      </c>
      <c r="G37" s="38">
        <v>549.60500000000002</v>
      </c>
      <c r="H37" s="38">
        <v>534.24</v>
      </c>
      <c r="I37" s="38">
        <v>534.24</v>
      </c>
      <c r="J37" s="38">
        <v>549.60500000000002</v>
      </c>
      <c r="K37" s="38">
        <v>0</v>
      </c>
      <c r="L37" s="38">
        <v>6159</v>
      </c>
      <c r="M37" s="38">
        <v>0</v>
      </c>
      <c r="N37" s="38">
        <v>0</v>
      </c>
      <c r="P37" s="38">
        <v>475.47300000000001</v>
      </c>
      <c r="Q37" s="38">
        <v>0</v>
      </c>
      <c r="R37" s="38">
        <v>123246</v>
      </c>
      <c r="S37" s="38">
        <v>259.20699999999999</v>
      </c>
      <c r="U37" s="38">
        <v>79889</v>
      </c>
      <c r="V37" s="38">
        <v>193.09</v>
      </c>
      <c r="W37" s="38">
        <v>118917</v>
      </c>
      <c r="X37" s="38">
        <v>118917</v>
      </c>
      <c r="Z37" s="38">
        <v>0</v>
      </c>
      <c r="AA37" s="38">
        <v>0</v>
      </c>
      <c r="AB37" s="38">
        <v>0</v>
      </c>
      <c r="AC37" s="38">
        <v>0</v>
      </c>
      <c r="AD37" s="38" t="s">
        <v>303</v>
      </c>
      <c r="AE37" s="38">
        <v>0</v>
      </c>
      <c r="AH37" s="38">
        <v>0</v>
      </c>
      <c r="AI37" s="38">
        <v>0</v>
      </c>
      <c r="AJ37" s="38">
        <v>6159</v>
      </c>
      <c r="AK37" s="38">
        <v>1</v>
      </c>
      <c r="AL37" s="38" t="s">
        <v>323</v>
      </c>
      <c r="AM37" s="38">
        <v>0</v>
      </c>
      <c r="AN37" s="38">
        <v>0</v>
      </c>
      <c r="AO37" s="38">
        <v>0</v>
      </c>
      <c r="AP37" s="38">
        <v>0</v>
      </c>
      <c r="AQ37" s="38">
        <v>0</v>
      </c>
      <c r="AR37" s="38">
        <v>0</v>
      </c>
      <c r="AS37" s="38">
        <v>0</v>
      </c>
      <c r="AT37" s="38">
        <v>0</v>
      </c>
      <c r="AU37" s="38">
        <v>0</v>
      </c>
      <c r="AV37" s="38">
        <v>-36304</v>
      </c>
      <c r="AW37" s="38">
        <v>5931984</v>
      </c>
      <c r="AX37" s="38">
        <v>5825626</v>
      </c>
      <c r="AY37" s="38">
        <v>3900469</v>
      </c>
      <c r="AZ37" s="38">
        <v>123246</v>
      </c>
      <c r="BA37" s="38">
        <v>16</v>
      </c>
      <c r="BB37" s="38">
        <v>0</v>
      </c>
      <c r="BC37" s="38">
        <v>0</v>
      </c>
      <c r="BD37" s="38">
        <v>0</v>
      </c>
      <c r="BE37" s="38">
        <v>78</v>
      </c>
      <c r="BF37" s="38">
        <v>5287065</v>
      </c>
      <c r="BG37" s="38">
        <v>0</v>
      </c>
      <c r="BH37" s="38">
        <v>0</v>
      </c>
      <c r="BI37" s="38">
        <v>0</v>
      </c>
      <c r="BJ37" s="38">
        <v>12</v>
      </c>
      <c r="BK37" s="38">
        <v>0</v>
      </c>
      <c r="BL37" s="38">
        <v>0</v>
      </c>
      <c r="BM37" s="38">
        <v>0</v>
      </c>
      <c r="BN37" s="38">
        <v>0</v>
      </c>
      <c r="BO37" s="38">
        <v>0</v>
      </c>
      <c r="BP37" s="38">
        <v>0</v>
      </c>
      <c r="BQ37" s="38">
        <v>688</v>
      </c>
      <c r="BR37" s="38">
        <v>0</v>
      </c>
      <c r="BS37" s="38">
        <v>0</v>
      </c>
      <c r="BT37" s="38">
        <v>0</v>
      </c>
      <c r="BU37" s="38">
        <v>0</v>
      </c>
      <c r="BV37" s="38">
        <v>0</v>
      </c>
      <c r="BW37" s="38">
        <v>0</v>
      </c>
      <c r="BX37" s="38">
        <v>0</v>
      </c>
      <c r="BY37" s="38">
        <v>0</v>
      </c>
      <c r="BZ37" s="38">
        <v>0</v>
      </c>
      <c r="CA37" s="38">
        <v>0</v>
      </c>
      <c r="CB37" s="38">
        <v>0</v>
      </c>
      <c r="CC37" s="38">
        <v>0</v>
      </c>
      <c r="CD37" s="38">
        <v>0</v>
      </c>
      <c r="CE37" s="38">
        <v>0</v>
      </c>
      <c r="CF37" s="38">
        <v>0</v>
      </c>
      <c r="CG37" s="38">
        <v>0</v>
      </c>
      <c r="CH37" s="38">
        <v>108072</v>
      </c>
      <c r="CI37" s="38">
        <v>0</v>
      </c>
      <c r="CJ37" s="38">
        <v>4</v>
      </c>
      <c r="CK37" s="38">
        <v>0</v>
      </c>
      <c r="CL37" s="38">
        <v>0</v>
      </c>
      <c r="CN37" s="38">
        <v>0</v>
      </c>
      <c r="CO37" s="38">
        <v>1</v>
      </c>
      <c r="CP37" s="38">
        <v>0</v>
      </c>
      <c r="CQ37" s="38">
        <v>1.333</v>
      </c>
      <c r="CR37" s="38">
        <v>471.49799999999999</v>
      </c>
      <c r="CS37" s="38">
        <v>0</v>
      </c>
      <c r="CT37" s="38">
        <v>0</v>
      </c>
      <c r="CU37" s="38">
        <v>0</v>
      </c>
      <c r="CV37" s="38">
        <v>0</v>
      </c>
      <c r="CW37" s="38">
        <v>0</v>
      </c>
      <c r="CX37" s="38">
        <v>0</v>
      </c>
      <c r="CY37" s="38">
        <v>0</v>
      </c>
      <c r="CZ37" s="38">
        <v>0</v>
      </c>
      <c r="DA37" s="38">
        <v>1</v>
      </c>
      <c r="DB37" s="38">
        <v>3270275</v>
      </c>
      <c r="DC37" s="38">
        <v>0</v>
      </c>
      <c r="DD37" s="38">
        <v>0</v>
      </c>
      <c r="DE37" s="38">
        <v>815015</v>
      </c>
      <c r="DF37" s="38">
        <v>815015</v>
      </c>
      <c r="DG37" s="38">
        <v>132.33799999999999</v>
      </c>
      <c r="DH37" s="38">
        <v>0</v>
      </c>
      <c r="DI37" s="38">
        <v>0</v>
      </c>
      <c r="DK37" s="38">
        <v>2626</v>
      </c>
      <c r="DL37" s="38">
        <v>0</v>
      </c>
      <c r="DM37" s="38">
        <v>389492</v>
      </c>
      <c r="DN37" s="38">
        <v>1637</v>
      </c>
      <c r="DO37" s="38">
        <v>0</v>
      </c>
      <c r="DP37" s="38">
        <v>0</v>
      </c>
      <c r="DQ37" s="38">
        <v>0</v>
      </c>
      <c r="DR37" s="38">
        <v>0</v>
      </c>
      <c r="DS37" s="38">
        <v>0</v>
      </c>
      <c r="DT37" s="38">
        <v>0</v>
      </c>
      <c r="DU37" s="38">
        <v>0</v>
      </c>
      <c r="DV37" s="38">
        <v>0</v>
      </c>
      <c r="DW37" s="38">
        <v>0</v>
      </c>
      <c r="DX37" s="38">
        <v>0</v>
      </c>
      <c r="DY37" s="38">
        <v>0</v>
      </c>
      <c r="DZ37" s="38">
        <v>0</v>
      </c>
      <c r="EA37" s="38">
        <v>0</v>
      </c>
      <c r="EB37" s="38">
        <v>0</v>
      </c>
      <c r="EC37" s="38">
        <v>10.18</v>
      </c>
      <c r="ED37" s="38">
        <v>72099</v>
      </c>
      <c r="EE37" s="38">
        <v>0</v>
      </c>
      <c r="EF37" s="38">
        <v>0</v>
      </c>
      <c r="EG37" s="38">
        <v>0</v>
      </c>
      <c r="EH37" s="38">
        <v>299130</v>
      </c>
      <c r="EI37" s="38">
        <v>0</v>
      </c>
      <c r="EJ37" s="38">
        <v>0</v>
      </c>
      <c r="EK37" s="38">
        <v>13.975</v>
      </c>
      <c r="EL37" s="38">
        <v>0</v>
      </c>
      <c r="EM37" s="38">
        <v>0.152</v>
      </c>
      <c r="EN37" s="38">
        <v>1.238</v>
      </c>
      <c r="EO37" s="38">
        <v>0</v>
      </c>
      <c r="EP37" s="38">
        <v>0</v>
      </c>
      <c r="EQ37" s="38">
        <v>15.365</v>
      </c>
      <c r="ER37" s="38">
        <v>0</v>
      </c>
      <c r="ES37" s="38">
        <v>48.570999999999998</v>
      </c>
      <c r="ET37" s="38">
        <v>0</v>
      </c>
      <c r="EU37" s="38">
        <v>0</v>
      </c>
      <c r="EV37" s="38">
        <v>0</v>
      </c>
      <c r="EW37" s="38">
        <v>0</v>
      </c>
      <c r="EX37" s="38">
        <v>0</v>
      </c>
      <c r="EZ37" s="38">
        <v>5220827</v>
      </c>
      <c r="FA37" s="38">
        <v>0</v>
      </c>
      <c r="FB37" s="38">
        <v>5342359</v>
      </c>
      <c r="FC37" s="38">
        <v>0</v>
      </c>
      <c r="FD37" s="38">
        <v>0</v>
      </c>
      <c r="FE37" s="38">
        <v>497054</v>
      </c>
      <c r="FF37" s="38">
        <v>107745</v>
      </c>
      <c r="FG37" s="38">
        <v>5.8744999999999999E-2</v>
      </c>
      <c r="FH37" s="38">
        <v>2.5468000000000001E-2</v>
      </c>
      <c r="FI37" s="38">
        <v>0</v>
      </c>
      <c r="FJ37" s="38">
        <v>0</v>
      </c>
      <c r="FK37" s="38">
        <v>858.48400000000004</v>
      </c>
      <c r="FL37" s="38">
        <v>6055230</v>
      </c>
      <c r="FM37" s="38">
        <v>0</v>
      </c>
      <c r="FN37" s="38">
        <v>0</v>
      </c>
      <c r="FO37" s="38">
        <v>57008</v>
      </c>
      <c r="FP37" s="38">
        <v>0</v>
      </c>
      <c r="FQ37" s="38">
        <v>57008</v>
      </c>
      <c r="FR37" s="38">
        <v>57008</v>
      </c>
      <c r="FS37" s="38">
        <v>0</v>
      </c>
      <c r="FT37" s="38">
        <v>0</v>
      </c>
      <c r="FU37" s="38">
        <v>0</v>
      </c>
      <c r="FV37" s="38">
        <v>0</v>
      </c>
      <c r="FW37" s="38">
        <v>0</v>
      </c>
      <c r="FX37" s="38">
        <v>0</v>
      </c>
      <c r="FY37" s="38">
        <v>0</v>
      </c>
      <c r="FZ37" s="38">
        <v>0</v>
      </c>
      <c r="GA37" s="38">
        <v>0</v>
      </c>
      <c r="GB37" s="38">
        <v>0</v>
      </c>
      <c r="GC37" s="38">
        <v>0</v>
      </c>
      <c r="GD37" s="38">
        <v>0</v>
      </c>
      <c r="GF37" s="38">
        <v>0</v>
      </c>
      <c r="GG37" s="38">
        <v>0</v>
      </c>
      <c r="GH37" s="38">
        <v>0</v>
      </c>
      <c r="GI37" s="38">
        <v>0</v>
      </c>
      <c r="GJ37" s="38">
        <v>0</v>
      </c>
      <c r="GK37" s="38">
        <v>5284</v>
      </c>
      <c r="GL37" s="38">
        <v>23597</v>
      </c>
      <c r="GM37" s="38">
        <v>0</v>
      </c>
      <c r="GN37" s="38">
        <v>63454</v>
      </c>
      <c r="GO37" s="38">
        <v>0</v>
      </c>
      <c r="GP37" s="38">
        <v>0</v>
      </c>
      <c r="GQ37" s="38">
        <v>0</v>
      </c>
      <c r="GR37" s="38">
        <v>0</v>
      </c>
      <c r="GS37" s="38">
        <v>0</v>
      </c>
      <c r="GT37" s="38">
        <v>0</v>
      </c>
      <c r="HB37" s="38">
        <v>260701385</v>
      </c>
      <c r="HC37" s="38">
        <v>5.0967999999999999E-2</v>
      </c>
      <c r="HD37" s="38">
        <v>108072</v>
      </c>
      <c r="HE37" s="38">
        <v>0</v>
      </c>
      <c r="HF37" s="38">
        <v>566294</v>
      </c>
      <c r="HG37" s="38">
        <v>0</v>
      </c>
      <c r="HH37" s="38">
        <v>120093</v>
      </c>
      <c r="HI37" s="38">
        <v>0</v>
      </c>
      <c r="HJ37" s="38">
        <v>5342</v>
      </c>
      <c r="HK37" s="38">
        <v>0</v>
      </c>
      <c r="HL37" s="38">
        <v>0</v>
      </c>
      <c r="HM37" s="38">
        <v>0</v>
      </c>
      <c r="HN37" s="38">
        <v>0</v>
      </c>
      <c r="HO37" s="38">
        <v>0</v>
      </c>
      <c r="HP37" s="38">
        <v>0</v>
      </c>
      <c r="HQ37" s="38">
        <v>0</v>
      </c>
      <c r="HR37" s="38">
        <v>0</v>
      </c>
      <c r="HS37" s="38">
        <v>5219113</v>
      </c>
      <c r="HT37" s="38">
        <v>0</v>
      </c>
      <c r="HU37" s="38">
        <v>0</v>
      </c>
      <c r="HV37" s="38">
        <v>0</v>
      </c>
      <c r="HW37" s="38">
        <v>0</v>
      </c>
      <c r="HX37" s="38">
        <v>268</v>
      </c>
      <c r="HY37" s="38">
        <v>78</v>
      </c>
      <c r="HZ37" s="38">
        <v>53</v>
      </c>
      <c r="IA37" s="38">
        <v>79</v>
      </c>
      <c r="IB37" s="38">
        <v>71</v>
      </c>
      <c r="IC37" s="38">
        <v>549</v>
      </c>
      <c r="ID37" s="38">
        <v>0</v>
      </c>
      <c r="IE37" s="38">
        <v>0</v>
      </c>
      <c r="IF37" s="38">
        <v>0</v>
      </c>
      <c r="IG37" s="38">
        <v>0</v>
      </c>
      <c r="IH37" s="38">
        <v>195</v>
      </c>
      <c r="II37" s="38">
        <v>0</v>
      </c>
      <c r="IJ37" s="38">
        <v>193.09</v>
      </c>
      <c r="IK37" s="38">
        <v>0</v>
      </c>
      <c r="IL37" s="38">
        <v>0</v>
      </c>
      <c r="IM37" s="38">
        <v>0</v>
      </c>
      <c r="IN37" s="38">
        <v>0</v>
      </c>
      <c r="IO37" s="38">
        <v>0</v>
      </c>
      <c r="IP37" s="38">
        <v>0</v>
      </c>
      <c r="IQ37" s="38">
        <v>193.09</v>
      </c>
      <c r="IR37" s="38">
        <v>118917</v>
      </c>
      <c r="IS37" s="38">
        <v>0</v>
      </c>
      <c r="IT37" s="38">
        <v>0</v>
      </c>
      <c r="IU37" s="38">
        <v>0</v>
      </c>
      <c r="IV37" s="38">
        <v>0</v>
      </c>
      <c r="IW37" s="38">
        <v>6159</v>
      </c>
      <c r="IX37" s="38">
        <v>0</v>
      </c>
      <c r="IY37" s="38">
        <v>0</v>
      </c>
      <c r="IZ37" s="38">
        <v>0</v>
      </c>
      <c r="JA37" s="38">
        <v>0</v>
      </c>
    </row>
    <row r="38" spans="1:261" x14ac:dyDescent="0.2">
      <c r="A38" s="38">
        <v>68802</v>
      </c>
      <c r="B38" s="38">
        <v>27549</v>
      </c>
      <c r="C38" s="38">
        <v>9</v>
      </c>
      <c r="D38" s="38">
        <v>2020</v>
      </c>
      <c r="E38" s="38">
        <v>6159</v>
      </c>
      <c r="F38" s="38">
        <v>0</v>
      </c>
      <c r="G38" s="38">
        <v>1173.6179999999999</v>
      </c>
      <c r="H38" s="38">
        <v>1156.018</v>
      </c>
      <c r="I38" s="38">
        <v>1156.018</v>
      </c>
      <c r="J38" s="38">
        <v>1173.6179999999999</v>
      </c>
      <c r="K38" s="38">
        <v>0</v>
      </c>
      <c r="L38" s="38">
        <v>6159</v>
      </c>
      <c r="M38" s="38">
        <v>0</v>
      </c>
      <c r="N38" s="38">
        <v>0</v>
      </c>
      <c r="P38" s="38">
        <v>1052.5050000000001</v>
      </c>
      <c r="Q38" s="38">
        <v>0</v>
      </c>
      <c r="R38" s="38">
        <v>272817</v>
      </c>
      <c r="S38" s="38">
        <v>259.20699999999999</v>
      </c>
      <c r="U38" s="38">
        <v>176842</v>
      </c>
      <c r="V38" s="38">
        <v>2.802</v>
      </c>
      <c r="W38" s="38">
        <v>1726</v>
      </c>
      <c r="X38" s="38">
        <v>1726</v>
      </c>
      <c r="Z38" s="38">
        <v>0</v>
      </c>
      <c r="AA38" s="38">
        <v>0</v>
      </c>
      <c r="AB38" s="38">
        <v>0</v>
      </c>
      <c r="AC38" s="38">
        <v>0</v>
      </c>
      <c r="AD38" s="38" t="s">
        <v>303</v>
      </c>
      <c r="AE38" s="38">
        <v>0</v>
      </c>
      <c r="AH38" s="38">
        <v>0</v>
      </c>
      <c r="AI38" s="38">
        <v>0</v>
      </c>
      <c r="AJ38" s="38">
        <v>6159</v>
      </c>
      <c r="AK38" s="38">
        <v>1</v>
      </c>
      <c r="AL38" s="38" t="s">
        <v>325</v>
      </c>
      <c r="AM38" s="38">
        <v>0</v>
      </c>
      <c r="AN38" s="38">
        <v>0</v>
      </c>
      <c r="AO38" s="38">
        <v>0</v>
      </c>
      <c r="AP38" s="38">
        <v>0</v>
      </c>
      <c r="AQ38" s="38">
        <v>0</v>
      </c>
      <c r="AR38" s="38">
        <v>0</v>
      </c>
      <c r="AS38" s="38">
        <v>0</v>
      </c>
      <c r="AT38" s="38">
        <v>0</v>
      </c>
      <c r="AU38" s="38">
        <v>0</v>
      </c>
      <c r="AV38" s="38">
        <v>-10128</v>
      </c>
      <c r="AW38" s="38">
        <v>10504643</v>
      </c>
      <c r="AX38" s="38">
        <v>10066014</v>
      </c>
      <c r="AY38" s="38">
        <v>7644014</v>
      </c>
      <c r="AZ38" s="38">
        <v>272817</v>
      </c>
      <c r="BA38" s="38">
        <v>0</v>
      </c>
      <c r="BB38" s="38">
        <v>0</v>
      </c>
      <c r="BC38" s="38">
        <v>0</v>
      </c>
      <c r="BD38" s="38">
        <v>0</v>
      </c>
      <c r="BE38" s="38">
        <v>135</v>
      </c>
      <c r="BF38" s="38">
        <v>9277552</v>
      </c>
      <c r="BG38" s="38">
        <v>0</v>
      </c>
      <c r="BH38" s="38">
        <v>0</v>
      </c>
      <c r="BI38" s="38">
        <v>0</v>
      </c>
      <c r="BJ38" s="38">
        <v>12</v>
      </c>
      <c r="BK38" s="38">
        <v>0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592</v>
      </c>
      <c r="BR38" s="38">
        <v>0</v>
      </c>
      <c r="BS38" s="38">
        <v>0</v>
      </c>
      <c r="BT38" s="38">
        <v>0</v>
      </c>
      <c r="BU38" s="38">
        <v>0</v>
      </c>
      <c r="BV38" s="38">
        <v>0</v>
      </c>
      <c r="BW38" s="38">
        <v>0</v>
      </c>
      <c r="BX38" s="38">
        <v>0</v>
      </c>
      <c r="BY38" s="38">
        <v>0</v>
      </c>
      <c r="BZ38" s="38">
        <v>0</v>
      </c>
      <c r="CA38" s="38">
        <v>0</v>
      </c>
      <c r="CB38" s="38">
        <v>0</v>
      </c>
      <c r="CC38" s="38">
        <v>0</v>
      </c>
      <c r="CD38" s="38">
        <v>0</v>
      </c>
      <c r="CE38" s="38">
        <v>0</v>
      </c>
      <c r="CF38" s="38">
        <v>0</v>
      </c>
      <c r="CG38" s="38">
        <v>0</v>
      </c>
      <c r="CH38" s="38">
        <v>441673</v>
      </c>
      <c r="CI38" s="38">
        <v>0</v>
      </c>
      <c r="CJ38" s="38">
        <v>5</v>
      </c>
      <c r="CK38" s="38">
        <v>0</v>
      </c>
      <c r="CL38" s="38">
        <v>0</v>
      </c>
      <c r="CN38" s="38">
        <v>0</v>
      </c>
      <c r="CO38" s="38">
        <v>1</v>
      </c>
      <c r="CP38" s="38">
        <v>0</v>
      </c>
      <c r="CQ38" s="38">
        <v>0</v>
      </c>
      <c r="CR38" s="38">
        <v>1062.636</v>
      </c>
      <c r="CS38" s="38">
        <v>0</v>
      </c>
      <c r="CT38" s="38">
        <v>0</v>
      </c>
      <c r="CU38" s="38">
        <v>0</v>
      </c>
      <c r="CV38" s="38">
        <v>0</v>
      </c>
      <c r="CW38" s="38">
        <v>0</v>
      </c>
      <c r="CX38" s="38">
        <v>0</v>
      </c>
      <c r="CY38" s="38">
        <v>0</v>
      </c>
      <c r="CZ38" s="38">
        <v>0</v>
      </c>
      <c r="DA38" s="38">
        <v>1</v>
      </c>
      <c r="DB38" s="38">
        <v>7092677</v>
      </c>
      <c r="DC38" s="38">
        <v>0</v>
      </c>
      <c r="DD38" s="38">
        <v>0</v>
      </c>
      <c r="DE38" s="38">
        <v>217322</v>
      </c>
      <c r="DF38" s="38">
        <v>217322</v>
      </c>
      <c r="DG38" s="38">
        <v>35.287999999999997</v>
      </c>
      <c r="DH38" s="38">
        <v>0</v>
      </c>
      <c r="DI38" s="38">
        <v>0</v>
      </c>
      <c r="DK38" s="38">
        <v>1094</v>
      </c>
      <c r="DL38" s="38">
        <v>0</v>
      </c>
      <c r="DM38" s="38">
        <v>683639</v>
      </c>
      <c r="DN38" s="38">
        <v>2908</v>
      </c>
      <c r="DO38" s="38">
        <v>0</v>
      </c>
      <c r="DP38" s="38">
        <v>0</v>
      </c>
      <c r="DQ38" s="38">
        <v>0</v>
      </c>
      <c r="DR38" s="38">
        <v>0</v>
      </c>
      <c r="DS38" s="38">
        <v>0</v>
      </c>
      <c r="DT38" s="38">
        <v>0</v>
      </c>
      <c r="DU38" s="38">
        <v>0</v>
      </c>
      <c r="DV38" s="38">
        <v>0</v>
      </c>
      <c r="DW38" s="38">
        <v>0</v>
      </c>
      <c r="DX38" s="38">
        <v>0</v>
      </c>
      <c r="DY38" s="38">
        <v>0</v>
      </c>
      <c r="DZ38" s="38">
        <v>0</v>
      </c>
      <c r="EA38" s="38">
        <v>0</v>
      </c>
      <c r="EB38" s="38">
        <v>0</v>
      </c>
      <c r="EC38" s="38">
        <v>44.314999999999998</v>
      </c>
      <c r="ED38" s="38">
        <v>313857</v>
      </c>
      <c r="EE38" s="38">
        <v>0</v>
      </c>
      <c r="EF38" s="38">
        <v>0</v>
      </c>
      <c r="EG38" s="38">
        <v>0</v>
      </c>
      <c r="EH38" s="38">
        <v>345904</v>
      </c>
      <c r="EI38" s="38">
        <v>0</v>
      </c>
      <c r="EJ38" s="38">
        <v>0</v>
      </c>
      <c r="EK38" s="38">
        <v>15.917</v>
      </c>
      <c r="EL38" s="38">
        <v>0</v>
      </c>
      <c r="EM38" s="38">
        <v>0</v>
      </c>
      <c r="EN38" s="38">
        <v>1.6830000000000001</v>
      </c>
      <c r="EO38" s="38">
        <v>0</v>
      </c>
      <c r="EP38" s="38">
        <v>0</v>
      </c>
      <c r="EQ38" s="38">
        <v>17.600000000000001</v>
      </c>
      <c r="ER38" s="38">
        <v>0</v>
      </c>
      <c r="ES38" s="38">
        <v>56.165999999999997</v>
      </c>
      <c r="ET38" s="38">
        <v>0</v>
      </c>
      <c r="EU38" s="38">
        <v>0</v>
      </c>
      <c r="EV38" s="38">
        <v>0</v>
      </c>
      <c r="EW38" s="38">
        <v>0</v>
      </c>
      <c r="EX38" s="38">
        <v>0</v>
      </c>
      <c r="EZ38" s="38">
        <v>9004735</v>
      </c>
      <c r="FA38" s="38">
        <v>0</v>
      </c>
      <c r="FB38" s="38">
        <v>9274509</v>
      </c>
      <c r="FC38" s="38">
        <v>0</v>
      </c>
      <c r="FD38" s="38">
        <v>0</v>
      </c>
      <c r="FE38" s="38">
        <v>872212</v>
      </c>
      <c r="FF38" s="38">
        <v>189067</v>
      </c>
      <c r="FG38" s="38">
        <v>5.8744999999999999E-2</v>
      </c>
      <c r="FH38" s="38">
        <v>2.5468000000000001E-2</v>
      </c>
      <c r="FI38" s="38">
        <v>0</v>
      </c>
      <c r="FJ38" s="38">
        <v>0</v>
      </c>
      <c r="FK38" s="38">
        <v>1506.4359999999999</v>
      </c>
      <c r="FL38" s="38">
        <v>10777460</v>
      </c>
      <c r="FM38" s="38">
        <v>0</v>
      </c>
      <c r="FN38" s="38">
        <v>0</v>
      </c>
      <c r="FO38" s="38">
        <v>0</v>
      </c>
      <c r="FP38" s="38">
        <v>0</v>
      </c>
      <c r="FQ38" s="38">
        <v>0</v>
      </c>
      <c r="FR38" s="38">
        <v>0</v>
      </c>
      <c r="FS38" s="38">
        <v>0</v>
      </c>
      <c r="FT38" s="38">
        <v>0</v>
      </c>
      <c r="FU38" s="38">
        <v>0</v>
      </c>
      <c r="FV38" s="38">
        <v>0</v>
      </c>
      <c r="FW38" s="38">
        <v>0</v>
      </c>
      <c r="FX38" s="38">
        <v>0</v>
      </c>
      <c r="FY38" s="38">
        <v>0</v>
      </c>
      <c r="FZ38" s="38">
        <v>0</v>
      </c>
      <c r="GA38" s="38">
        <v>0</v>
      </c>
      <c r="GB38" s="38">
        <v>0</v>
      </c>
      <c r="GC38" s="38">
        <v>0</v>
      </c>
      <c r="GD38" s="38">
        <v>0</v>
      </c>
      <c r="GF38" s="38">
        <v>0</v>
      </c>
      <c r="GG38" s="38">
        <v>0</v>
      </c>
      <c r="GH38" s="38">
        <v>0</v>
      </c>
      <c r="GI38" s="38">
        <v>0</v>
      </c>
      <c r="GJ38" s="38">
        <v>0</v>
      </c>
      <c r="GK38" s="38">
        <v>4971</v>
      </c>
      <c r="GL38" s="38">
        <v>0</v>
      </c>
      <c r="GM38" s="38">
        <v>0</v>
      </c>
      <c r="GN38" s="38">
        <v>0</v>
      </c>
      <c r="GO38" s="38">
        <v>0</v>
      </c>
      <c r="GP38" s="38">
        <v>0</v>
      </c>
      <c r="GQ38" s="38">
        <v>0</v>
      </c>
      <c r="GR38" s="38">
        <v>0</v>
      </c>
      <c r="GS38" s="38">
        <v>0</v>
      </c>
      <c r="GT38" s="38">
        <v>0</v>
      </c>
      <c r="HB38" s="38">
        <v>260701385</v>
      </c>
      <c r="HC38" s="38">
        <v>5.0967999999999999E-2</v>
      </c>
      <c r="HD38" s="38">
        <v>230775</v>
      </c>
      <c r="HE38" s="38">
        <v>0</v>
      </c>
      <c r="HF38" s="38">
        <v>1225379</v>
      </c>
      <c r="HG38" s="38">
        <v>15395</v>
      </c>
      <c r="HH38" s="38">
        <v>27098</v>
      </c>
      <c r="HI38" s="38">
        <v>0</v>
      </c>
      <c r="HJ38" s="38">
        <v>11408</v>
      </c>
      <c r="HK38" s="38">
        <v>0</v>
      </c>
      <c r="HL38" s="38">
        <v>0</v>
      </c>
      <c r="HM38" s="38">
        <v>0</v>
      </c>
      <c r="HN38" s="38">
        <v>0</v>
      </c>
      <c r="HO38" s="38">
        <v>0</v>
      </c>
      <c r="HP38" s="38">
        <v>0</v>
      </c>
      <c r="HQ38" s="38">
        <v>0</v>
      </c>
      <c r="HR38" s="38">
        <v>0</v>
      </c>
      <c r="HS38" s="38">
        <v>9001692</v>
      </c>
      <c r="HT38" s="38">
        <v>0</v>
      </c>
      <c r="HU38" s="38">
        <v>210898</v>
      </c>
      <c r="HV38" s="38">
        <v>0</v>
      </c>
      <c r="HW38" s="38">
        <v>0</v>
      </c>
      <c r="HX38" s="38">
        <v>41</v>
      </c>
      <c r="HY38" s="38">
        <v>52</v>
      </c>
      <c r="HZ38" s="38">
        <v>22</v>
      </c>
      <c r="IA38" s="38">
        <v>25</v>
      </c>
      <c r="IB38" s="38">
        <v>6</v>
      </c>
      <c r="IC38" s="38">
        <v>146</v>
      </c>
      <c r="ID38" s="38">
        <v>0</v>
      </c>
      <c r="IE38" s="38">
        <v>0</v>
      </c>
      <c r="IF38" s="38">
        <v>0</v>
      </c>
      <c r="IG38" s="38">
        <v>24.998000000000001</v>
      </c>
      <c r="IH38" s="38">
        <v>44</v>
      </c>
      <c r="II38" s="38">
        <v>0</v>
      </c>
      <c r="IJ38" s="38">
        <v>2.802</v>
      </c>
      <c r="IK38" s="38">
        <v>0</v>
      </c>
      <c r="IL38" s="38">
        <v>0</v>
      </c>
      <c r="IM38" s="38">
        <v>0</v>
      </c>
      <c r="IN38" s="38">
        <v>0</v>
      </c>
      <c r="IO38" s="38">
        <v>0</v>
      </c>
      <c r="IP38" s="38">
        <v>0</v>
      </c>
      <c r="IQ38" s="38">
        <v>2.802</v>
      </c>
      <c r="IR38" s="38">
        <v>1726</v>
      </c>
      <c r="IS38" s="38">
        <v>0</v>
      </c>
      <c r="IT38" s="38">
        <v>0</v>
      </c>
      <c r="IU38" s="38">
        <v>0</v>
      </c>
      <c r="IV38" s="38">
        <v>0</v>
      </c>
      <c r="IW38" s="38">
        <v>6159</v>
      </c>
      <c r="IX38" s="38">
        <v>0</v>
      </c>
      <c r="IY38" s="38">
        <v>0</v>
      </c>
      <c r="IZ38" s="38">
        <v>0</v>
      </c>
      <c r="JA38" s="38">
        <v>0</v>
      </c>
    </row>
    <row r="39" spans="1:261" x14ac:dyDescent="0.2">
      <c r="A39" s="38">
        <v>72802</v>
      </c>
      <c r="B39" s="38">
        <v>27549</v>
      </c>
      <c r="C39" s="38">
        <v>9</v>
      </c>
      <c r="D39" s="38">
        <v>2020</v>
      </c>
      <c r="E39" s="38">
        <v>6159</v>
      </c>
      <c r="F39" s="38">
        <v>0</v>
      </c>
      <c r="G39" s="38">
        <v>96.832999999999998</v>
      </c>
      <c r="H39" s="38">
        <v>82.049000000000007</v>
      </c>
      <c r="I39" s="38">
        <v>82.049000000000007</v>
      </c>
      <c r="J39" s="38">
        <v>96.832999999999998</v>
      </c>
      <c r="K39" s="38">
        <v>0</v>
      </c>
      <c r="L39" s="38">
        <v>6159</v>
      </c>
      <c r="M39" s="38">
        <v>0</v>
      </c>
      <c r="N39" s="38">
        <v>0</v>
      </c>
      <c r="P39" s="38">
        <v>106.18300000000001</v>
      </c>
      <c r="Q39" s="38">
        <v>0</v>
      </c>
      <c r="R39" s="38">
        <v>27523</v>
      </c>
      <c r="S39" s="38">
        <v>259.20699999999999</v>
      </c>
      <c r="U39" s="38">
        <v>17841</v>
      </c>
      <c r="V39" s="38">
        <v>5.367</v>
      </c>
      <c r="W39" s="38">
        <v>3305</v>
      </c>
      <c r="X39" s="38">
        <v>3305</v>
      </c>
      <c r="Z39" s="38">
        <v>0</v>
      </c>
      <c r="AA39" s="38">
        <v>0</v>
      </c>
      <c r="AB39" s="38">
        <v>0</v>
      </c>
      <c r="AC39" s="38">
        <v>0</v>
      </c>
      <c r="AD39" s="38" t="s">
        <v>303</v>
      </c>
      <c r="AE39" s="38">
        <v>0</v>
      </c>
      <c r="AH39" s="38">
        <v>0</v>
      </c>
      <c r="AI39" s="38">
        <v>0</v>
      </c>
      <c r="AJ39" s="38">
        <v>6159</v>
      </c>
      <c r="AK39" s="38">
        <v>1</v>
      </c>
      <c r="AL39" s="38" t="s">
        <v>330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-3937</v>
      </c>
      <c r="AW39" s="38">
        <v>1092740</v>
      </c>
      <c r="AX39" s="38">
        <v>1074147</v>
      </c>
      <c r="AY39" s="38">
        <v>719855</v>
      </c>
      <c r="AZ39" s="38">
        <v>27523</v>
      </c>
      <c r="BA39" s="38">
        <v>9</v>
      </c>
      <c r="BB39" s="38">
        <v>0</v>
      </c>
      <c r="BC39" s="38">
        <v>0</v>
      </c>
      <c r="BD39" s="38">
        <v>0</v>
      </c>
      <c r="BE39" s="38">
        <v>14</v>
      </c>
      <c r="BF39" s="38">
        <v>975037</v>
      </c>
      <c r="BG39" s="38">
        <v>0</v>
      </c>
      <c r="BH39" s="38">
        <v>0</v>
      </c>
      <c r="BI39" s="38">
        <v>0</v>
      </c>
      <c r="BJ39" s="38">
        <v>12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757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19041</v>
      </c>
      <c r="CI39" s="38">
        <v>0</v>
      </c>
      <c r="CJ39" s="38">
        <v>4</v>
      </c>
      <c r="CK39" s="38">
        <v>0</v>
      </c>
      <c r="CL39" s="38">
        <v>0</v>
      </c>
      <c r="CN39" s="38">
        <v>0</v>
      </c>
      <c r="CO39" s="38">
        <v>1</v>
      </c>
      <c r="CP39" s="38">
        <v>0.56699999999999995</v>
      </c>
      <c r="CQ39" s="38">
        <v>1</v>
      </c>
      <c r="CR39" s="38">
        <v>109.01300000000001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1</v>
      </c>
      <c r="DB39" s="38">
        <v>499525</v>
      </c>
      <c r="DC39" s="38">
        <v>0</v>
      </c>
      <c r="DD39" s="38">
        <v>0</v>
      </c>
      <c r="DE39" s="38">
        <v>177753</v>
      </c>
      <c r="DF39" s="38">
        <v>186169</v>
      </c>
      <c r="DG39" s="38">
        <v>28.863</v>
      </c>
      <c r="DH39" s="38">
        <v>0</v>
      </c>
      <c r="DI39" s="38">
        <v>8416</v>
      </c>
      <c r="DK39" s="38">
        <v>3740</v>
      </c>
      <c r="DL39" s="38">
        <v>0</v>
      </c>
      <c r="DM39" s="38">
        <v>103678</v>
      </c>
      <c r="DN39" s="38">
        <v>433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1.133</v>
      </c>
      <c r="ED39" s="38">
        <v>8024</v>
      </c>
      <c r="EE39" s="38">
        <v>0</v>
      </c>
      <c r="EF39" s="38">
        <v>0</v>
      </c>
      <c r="EG39" s="38">
        <v>0</v>
      </c>
      <c r="EH39" s="38">
        <v>14504</v>
      </c>
      <c r="EI39" s="38">
        <v>75800</v>
      </c>
      <c r="EJ39" s="38">
        <v>3.077</v>
      </c>
      <c r="EK39" s="38">
        <v>0.78500000000000003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3.8620000000000001</v>
      </c>
      <c r="ER39" s="38">
        <v>0</v>
      </c>
      <c r="ES39" s="38">
        <v>2.355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Z39" s="38">
        <v>962611</v>
      </c>
      <c r="FA39" s="38">
        <v>0</v>
      </c>
      <c r="FB39" s="38">
        <v>989686</v>
      </c>
      <c r="FC39" s="38">
        <v>0</v>
      </c>
      <c r="FD39" s="38">
        <v>0</v>
      </c>
      <c r="FE39" s="38">
        <v>91666</v>
      </c>
      <c r="FF39" s="38">
        <v>19870</v>
      </c>
      <c r="FG39" s="38">
        <v>5.8744999999999999E-2</v>
      </c>
      <c r="FH39" s="38">
        <v>2.5468000000000001E-2</v>
      </c>
      <c r="FI39" s="38">
        <v>0</v>
      </c>
      <c r="FJ39" s="38">
        <v>0</v>
      </c>
      <c r="FK39" s="38">
        <v>158.321</v>
      </c>
      <c r="FL39" s="38">
        <v>1120263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90807</v>
      </c>
      <c r="GC39" s="38">
        <v>90807</v>
      </c>
      <c r="GD39" s="38">
        <v>10.922000000000001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5179</v>
      </c>
      <c r="GL39" s="38">
        <v>6316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HB39" s="38">
        <v>260701385</v>
      </c>
      <c r="HC39" s="38">
        <v>5.0967999999999999E-2</v>
      </c>
      <c r="HD39" s="38">
        <v>19041</v>
      </c>
      <c r="HE39" s="38">
        <v>0</v>
      </c>
      <c r="HF39" s="38">
        <v>86972</v>
      </c>
      <c r="HG39" s="38">
        <v>3207</v>
      </c>
      <c r="HH39" s="38">
        <v>0</v>
      </c>
      <c r="HI39" s="38">
        <v>0</v>
      </c>
      <c r="HJ39" s="38">
        <v>941</v>
      </c>
      <c r="HK39" s="38">
        <v>1715</v>
      </c>
      <c r="HL39" s="38">
        <v>681</v>
      </c>
      <c r="HM39" s="38">
        <v>0</v>
      </c>
      <c r="HN39" s="38">
        <v>0</v>
      </c>
      <c r="HO39" s="38">
        <v>0</v>
      </c>
      <c r="HP39" s="38">
        <v>12701</v>
      </c>
      <c r="HQ39" s="38">
        <v>0</v>
      </c>
      <c r="HR39" s="38">
        <v>0</v>
      </c>
      <c r="HS39" s="38">
        <v>962163</v>
      </c>
      <c r="HT39" s="38">
        <v>0</v>
      </c>
      <c r="HU39" s="38">
        <v>0</v>
      </c>
      <c r="HV39" s="38">
        <v>0</v>
      </c>
      <c r="HW39" s="38">
        <v>0</v>
      </c>
      <c r="HX39" s="38">
        <v>19</v>
      </c>
      <c r="HY39" s="38">
        <v>29</v>
      </c>
      <c r="HZ39" s="38">
        <v>14</v>
      </c>
      <c r="IA39" s="38">
        <v>8</v>
      </c>
      <c r="IB39" s="38">
        <v>44</v>
      </c>
      <c r="IC39" s="38">
        <v>114</v>
      </c>
      <c r="ID39" s="38">
        <v>0</v>
      </c>
      <c r="IE39" s="38">
        <v>0</v>
      </c>
      <c r="IF39" s="38">
        <v>0</v>
      </c>
      <c r="IG39" s="38">
        <v>5.2080000000000002</v>
      </c>
      <c r="IH39" s="38">
        <v>0</v>
      </c>
      <c r="II39" s="38">
        <v>46.186999999999998</v>
      </c>
      <c r="IJ39" s="38">
        <v>5.367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5.367</v>
      </c>
      <c r="IR39" s="38">
        <v>3305</v>
      </c>
      <c r="IS39" s="38">
        <v>0</v>
      </c>
      <c r="IT39" s="38">
        <v>0</v>
      </c>
      <c r="IU39" s="38">
        <v>0</v>
      </c>
      <c r="IV39" s="38">
        <v>0</v>
      </c>
      <c r="IW39" s="38">
        <v>6159</v>
      </c>
      <c r="IX39" s="38">
        <v>0</v>
      </c>
      <c r="IY39" s="38">
        <v>0</v>
      </c>
      <c r="IZ39" s="38">
        <v>12701</v>
      </c>
      <c r="JA39" s="38">
        <v>0</v>
      </c>
    </row>
    <row r="40" spans="1:261" x14ac:dyDescent="0.2">
      <c r="A40" s="38">
        <v>84802</v>
      </c>
      <c r="B40" s="38">
        <v>27549</v>
      </c>
      <c r="C40" s="38">
        <v>9</v>
      </c>
      <c r="D40" s="38">
        <v>2020</v>
      </c>
      <c r="E40" s="38">
        <v>6159</v>
      </c>
      <c r="F40" s="38">
        <v>0</v>
      </c>
      <c r="G40" s="38">
        <v>1026.0319999999999</v>
      </c>
      <c r="H40" s="38">
        <v>973.59299999999996</v>
      </c>
      <c r="I40" s="38">
        <v>973.59299999999996</v>
      </c>
      <c r="J40" s="38">
        <v>1026.0319999999999</v>
      </c>
      <c r="K40" s="38">
        <v>0</v>
      </c>
      <c r="L40" s="38">
        <v>6159</v>
      </c>
      <c r="M40" s="38">
        <v>0</v>
      </c>
      <c r="N40" s="38">
        <v>0</v>
      </c>
      <c r="P40" s="38">
        <v>1020.218</v>
      </c>
      <c r="Q40" s="38">
        <v>0</v>
      </c>
      <c r="R40" s="38">
        <v>264448</v>
      </c>
      <c r="S40" s="38">
        <v>259.20699999999999</v>
      </c>
      <c r="U40" s="38">
        <v>171416</v>
      </c>
      <c r="V40" s="38">
        <v>161.99</v>
      </c>
      <c r="W40" s="38">
        <v>99763</v>
      </c>
      <c r="X40" s="38">
        <v>99763</v>
      </c>
      <c r="Z40" s="38">
        <v>0</v>
      </c>
      <c r="AA40" s="38">
        <v>0</v>
      </c>
      <c r="AB40" s="38">
        <v>0</v>
      </c>
      <c r="AC40" s="38">
        <v>0</v>
      </c>
      <c r="AD40" s="38" t="s">
        <v>303</v>
      </c>
      <c r="AE40" s="38">
        <v>0</v>
      </c>
      <c r="AH40" s="38">
        <v>0</v>
      </c>
      <c r="AI40" s="38">
        <v>0</v>
      </c>
      <c r="AJ40" s="38">
        <v>6159</v>
      </c>
      <c r="AK40" s="38">
        <v>1</v>
      </c>
      <c r="AL40" s="38" t="s">
        <v>331</v>
      </c>
      <c r="AM40" s="38">
        <v>0</v>
      </c>
      <c r="AN40" s="38">
        <v>0</v>
      </c>
      <c r="AO40" s="38">
        <v>0</v>
      </c>
      <c r="AP40" s="38">
        <v>0</v>
      </c>
      <c r="AQ40" s="38">
        <v>0</v>
      </c>
      <c r="AR40" s="38">
        <v>0</v>
      </c>
      <c r="AS40" s="38">
        <v>0</v>
      </c>
      <c r="AT40" s="38">
        <v>0</v>
      </c>
      <c r="AU40" s="38">
        <v>0</v>
      </c>
      <c r="AV40" s="38">
        <v>-29756</v>
      </c>
      <c r="AW40" s="38">
        <v>10804419</v>
      </c>
      <c r="AX40" s="38">
        <v>10605947</v>
      </c>
      <c r="AY40" s="38">
        <v>7141012</v>
      </c>
      <c r="AZ40" s="38">
        <v>264448</v>
      </c>
      <c r="BA40" s="38">
        <v>46</v>
      </c>
      <c r="BB40" s="38">
        <v>0</v>
      </c>
      <c r="BC40" s="38">
        <v>0</v>
      </c>
      <c r="BD40" s="38">
        <v>0</v>
      </c>
      <c r="BE40" s="38">
        <v>142</v>
      </c>
      <c r="BF40" s="38">
        <v>9750230</v>
      </c>
      <c r="BG40" s="38">
        <v>0</v>
      </c>
      <c r="BH40" s="38">
        <v>0</v>
      </c>
      <c r="BI40" s="38">
        <v>0</v>
      </c>
      <c r="BJ40" s="38">
        <v>12</v>
      </c>
      <c r="BK40" s="38">
        <v>0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620</v>
      </c>
      <c r="BR40" s="38">
        <v>0</v>
      </c>
      <c r="BS40" s="38">
        <v>0</v>
      </c>
      <c r="BT40" s="38">
        <v>0</v>
      </c>
      <c r="BU40" s="38">
        <v>0</v>
      </c>
      <c r="BV40" s="38">
        <v>0</v>
      </c>
      <c r="BW40" s="38">
        <v>0</v>
      </c>
      <c r="BX40" s="38">
        <v>0</v>
      </c>
      <c r="BY40" s="38">
        <v>0</v>
      </c>
      <c r="BZ40" s="38">
        <v>0</v>
      </c>
      <c r="CA40" s="38">
        <v>0</v>
      </c>
      <c r="CB40" s="38">
        <v>0</v>
      </c>
      <c r="CC40" s="38">
        <v>0</v>
      </c>
      <c r="CD40" s="38">
        <v>0</v>
      </c>
      <c r="CE40" s="38">
        <v>0</v>
      </c>
      <c r="CF40" s="38">
        <v>0</v>
      </c>
      <c r="CG40" s="38">
        <v>0</v>
      </c>
      <c r="CH40" s="38">
        <v>201754</v>
      </c>
      <c r="CI40" s="38">
        <v>0</v>
      </c>
      <c r="CJ40" s="38">
        <v>4</v>
      </c>
      <c r="CK40" s="38">
        <v>0</v>
      </c>
      <c r="CL40" s="38">
        <v>0</v>
      </c>
      <c r="CN40" s="38">
        <v>0</v>
      </c>
      <c r="CO40" s="38">
        <v>1</v>
      </c>
      <c r="CP40" s="38">
        <v>0</v>
      </c>
      <c r="CQ40" s="38">
        <v>2</v>
      </c>
      <c r="CR40" s="38">
        <v>1017.2140000000001</v>
      </c>
      <c r="CS40" s="38">
        <v>0</v>
      </c>
      <c r="CT40" s="38">
        <v>0</v>
      </c>
      <c r="CU40" s="38">
        <v>0</v>
      </c>
      <c r="CV40" s="38">
        <v>0</v>
      </c>
      <c r="CW40" s="38">
        <v>0</v>
      </c>
      <c r="CX40" s="38">
        <v>0</v>
      </c>
      <c r="CY40" s="38">
        <v>0</v>
      </c>
      <c r="CZ40" s="38">
        <v>0</v>
      </c>
      <c r="DA40" s="38">
        <v>1</v>
      </c>
      <c r="DB40" s="38">
        <v>5966904</v>
      </c>
      <c r="DC40" s="38">
        <v>0</v>
      </c>
      <c r="DD40" s="38">
        <v>0</v>
      </c>
      <c r="DE40" s="38">
        <v>1357973</v>
      </c>
      <c r="DF40" s="38">
        <v>1357973</v>
      </c>
      <c r="DG40" s="38">
        <v>220.5</v>
      </c>
      <c r="DH40" s="38">
        <v>0</v>
      </c>
      <c r="DI40" s="38">
        <v>0</v>
      </c>
      <c r="DK40" s="38">
        <v>1543</v>
      </c>
      <c r="DL40" s="38">
        <v>0</v>
      </c>
      <c r="DM40" s="38">
        <v>738291</v>
      </c>
      <c r="DN40" s="38">
        <v>3140</v>
      </c>
      <c r="DO40" s="38">
        <v>0</v>
      </c>
      <c r="DP40" s="38">
        <v>0</v>
      </c>
      <c r="DQ40" s="38">
        <v>0</v>
      </c>
      <c r="DR40" s="38">
        <v>0</v>
      </c>
      <c r="DS40" s="38">
        <v>0</v>
      </c>
      <c r="DT40" s="38">
        <v>0</v>
      </c>
      <c r="DU40" s="38">
        <v>0</v>
      </c>
      <c r="DV40" s="38">
        <v>0</v>
      </c>
      <c r="DW40" s="38">
        <v>0</v>
      </c>
      <c r="DX40" s="38">
        <v>0</v>
      </c>
      <c r="DY40" s="38">
        <v>0</v>
      </c>
      <c r="DZ40" s="38">
        <v>0</v>
      </c>
      <c r="EA40" s="38">
        <v>0</v>
      </c>
      <c r="EB40" s="38">
        <v>0</v>
      </c>
      <c r="EC40" s="38">
        <v>47.383000000000003</v>
      </c>
      <c r="ED40" s="38">
        <v>335585</v>
      </c>
      <c r="EE40" s="38">
        <v>0</v>
      </c>
      <c r="EF40" s="38">
        <v>0</v>
      </c>
      <c r="EG40" s="38">
        <v>0</v>
      </c>
      <c r="EH40" s="38">
        <v>376771</v>
      </c>
      <c r="EI40" s="38">
        <v>0</v>
      </c>
      <c r="EJ40" s="38">
        <v>0</v>
      </c>
      <c r="EK40" s="38">
        <v>18.326000000000001</v>
      </c>
      <c r="EL40" s="38">
        <v>0</v>
      </c>
      <c r="EM40" s="38">
        <v>0</v>
      </c>
      <c r="EN40" s="38">
        <v>1.24</v>
      </c>
      <c r="EO40" s="38">
        <v>0</v>
      </c>
      <c r="EP40" s="38">
        <v>0</v>
      </c>
      <c r="EQ40" s="38">
        <v>19.565999999999999</v>
      </c>
      <c r="ER40" s="38">
        <v>0</v>
      </c>
      <c r="ES40" s="38">
        <v>61.177999999999997</v>
      </c>
      <c r="ET40" s="38">
        <v>0</v>
      </c>
      <c r="EU40" s="38">
        <v>0</v>
      </c>
      <c r="EV40" s="38">
        <v>0</v>
      </c>
      <c r="EW40" s="38">
        <v>0</v>
      </c>
      <c r="EX40" s="38">
        <v>0</v>
      </c>
      <c r="EZ40" s="38">
        <v>9490596</v>
      </c>
      <c r="FA40" s="38">
        <v>0</v>
      </c>
      <c r="FB40" s="38">
        <v>9751762</v>
      </c>
      <c r="FC40" s="38">
        <v>0</v>
      </c>
      <c r="FD40" s="38">
        <v>0</v>
      </c>
      <c r="FE40" s="38">
        <v>916651</v>
      </c>
      <c r="FF40" s="38">
        <v>198700</v>
      </c>
      <c r="FG40" s="38">
        <v>5.8744999999999999E-2</v>
      </c>
      <c r="FH40" s="38">
        <v>2.5468000000000001E-2</v>
      </c>
      <c r="FI40" s="38">
        <v>0</v>
      </c>
      <c r="FJ40" s="38">
        <v>0</v>
      </c>
      <c r="FK40" s="38">
        <v>1583.1869999999999</v>
      </c>
      <c r="FL40" s="38">
        <v>11068867</v>
      </c>
      <c r="FM40" s="38">
        <v>0</v>
      </c>
      <c r="FN40" s="38">
        <v>0</v>
      </c>
      <c r="FO40" s="38">
        <v>0</v>
      </c>
      <c r="FP40" s="38">
        <v>0</v>
      </c>
      <c r="FQ40" s="38">
        <v>0</v>
      </c>
      <c r="FR40" s="38">
        <v>0</v>
      </c>
      <c r="FS40" s="38">
        <v>0</v>
      </c>
      <c r="FT40" s="38">
        <v>0</v>
      </c>
      <c r="FU40" s="38">
        <v>0</v>
      </c>
      <c r="FV40" s="38">
        <v>0</v>
      </c>
      <c r="FW40" s="38">
        <v>0</v>
      </c>
      <c r="FX40" s="38">
        <v>0</v>
      </c>
      <c r="FY40" s="38">
        <v>0</v>
      </c>
      <c r="FZ40" s="38">
        <v>0</v>
      </c>
      <c r="GA40" s="38">
        <v>0</v>
      </c>
      <c r="GB40" s="38">
        <v>273310</v>
      </c>
      <c r="GC40" s="38">
        <v>273310</v>
      </c>
      <c r="GD40" s="38">
        <v>32.872999999999998</v>
      </c>
      <c r="GF40" s="38">
        <v>0</v>
      </c>
      <c r="GG40" s="38">
        <v>0</v>
      </c>
      <c r="GH40" s="38">
        <v>0</v>
      </c>
      <c r="GI40" s="38">
        <v>0</v>
      </c>
      <c r="GJ40" s="38">
        <v>0</v>
      </c>
      <c r="GK40" s="38">
        <v>5316</v>
      </c>
      <c r="GL40" s="38">
        <v>11477</v>
      </c>
      <c r="GM40" s="38">
        <v>0</v>
      </c>
      <c r="GN40" s="38">
        <v>0</v>
      </c>
      <c r="GO40" s="38">
        <v>0</v>
      </c>
      <c r="GP40" s="38">
        <v>0</v>
      </c>
      <c r="GQ40" s="38">
        <v>0</v>
      </c>
      <c r="GR40" s="38">
        <v>0</v>
      </c>
      <c r="GS40" s="38">
        <v>0</v>
      </c>
      <c r="GT40" s="38">
        <v>0</v>
      </c>
      <c r="HB40" s="38">
        <v>260701385</v>
      </c>
      <c r="HC40" s="38">
        <v>5.0967999999999999E-2</v>
      </c>
      <c r="HD40" s="38">
        <v>201754</v>
      </c>
      <c r="HE40" s="38">
        <v>0</v>
      </c>
      <c r="HF40" s="38">
        <v>1032009</v>
      </c>
      <c r="HG40" s="38">
        <v>24376</v>
      </c>
      <c r="HH40" s="38">
        <v>236491</v>
      </c>
      <c r="HI40" s="38">
        <v>0</v>
      </c>
      <c r="HJ40" s="38">
        <v>9973</v>
      </c>
      <c r="HK40" s="38">
        <v>1733</v>
      </c>
      <c r="HL40" s="38">
        <v>3081</v>
      </c>
      <c r="HM40" s="38">
        <v>8000</v>
      </c>
      <c r="HN40" s="38">
        <v>0</v>
      </c>
      <c r="HO40" s="38">
        <v>0</v>
      </c>
      <c r="HP40" s="38">
        <v>0</v>
      </c>
      <c r="HQ40" s="38">
        <v>0</v>
      </c>
      <c r="HR40" s="38">
        <v>0</v>
      </c>
      <c r="HS40" s="38">
        <v>9487314</v>
      </c>
      <c r="HT40" s="38">
        <v>0</v>
      </c>
      <c r="HU40" s="38">
        <v>0</v>
      </c>
      <c r="HV40" s="38">
        <v>0</v>
      </c>
      <c r="HW40" s="38">
        <v>0</v>
      </c>
      <c r="HX40" s="38">
        <v>153</v>
      </c>
      <c r="HY40" s="38">
        <v>138</v>
      </c>
      <c r="HZ40" s="38">
        <v>244</v>
      </c>
      <c r="IA40" s="38">
        <v>184</v>
      </c>
      <c r="IB40" s="38">
        <v>160</v>
      </c>
      <c r="IC40" s="38">
        <v>879</v>
      </c>
      <c r="ID40" s="38">
        <v>0</v>
      </c>
      <c r="IE40" s="38">
        <v>0</v>
      </c>
      <c r="IF40" s="38">
        <v>0</v>
      </c>
      <c r="IG40" s="38">
        <v>39.581000000000003</v>
      </c>
      <c r="IH40" s="38">
        <v>384</v>
      </c>
      <c r="II40" s="38">
        <v>0</v>
      </c>
      <c r="IJ40" s="38">
        <v>161.99</v>
      </c>
      <c r="IK40" s="38">
        <v>0</v>
      </c>
      <c r="IL40" s="38">
        <v>0</v>
      </c>
      <c r="IM40" s="38">
        <v>0</v>
      </c>
      <c r="IN40" s="38">
        <v>0</v>
      </c>
      <c r="IO40" s="38">
        <v>0</v>
      </c>
      <c r="IP40" s="38">
        <v>0</v>
      </c>
      <c r="IQ40" s="38">
        <v>161.99</v>
      </c>
      <c r="IR40" s="38">
        <v>99763</v>
      </c>
      <c r="IS40" s="38">
        <v>0</v>
      </c>
      <c r="IT40" s="38">
        <v>0</v>
      </c>
      <c r="IU40" s="38">
        <v>0</v>
      </c>
      <c r="IV40" s="38">
        <v>0</v>
      </c>
      <c r="IW40" s="38">
        <v>6159</v>
      </c>
      <c r="IX40" s="38">
        <v>0</v>
      </c>
      <c r="IY40" s="38">
        <v>0</v>
      </c>
      <c r="IZ40" s="38">
        <v>0</v>
      </c>
      <c r="JA40" s="38">
        <v>0</v>
      </c>
    </row>
    <row r="41" spans="1:261" x14ac:dyDescent="0.2">
      <c r="A41" s="38">
        <v>101802</v>
      </c>
      <c r="B41" s="38">
        <v>27549</v>
      </c>
      <c r="C41" s="38">
        <v>9</v>
      </c>
      <c r="D41" s="38">
        <v>2020</v>
      </c>
      <c r="E41" s="38">
        <v>6159</v>
      </c>
      <c r="F41" s="38">
        <v>0</v>
      </c>
      <c r="G41" s="38">
        <v>1023.232</v>
      </c>
      <c r="H41" s="38">
        <v>1012.68</v>
      </c>
      <c r="I41" s="38">
        <v>1012.68</v>
      </c>
      <c r="J41" s="38">
        <v>1023.232</v>
      </c>
      <c r="K41" s="38">
        <v>0</v>
      </c>
      <c r="L41" s="38">
        <v>6159</v>
      </c>
      <c r="M41" s="38">
        <v>0</v>
      </c>
      <c r="N41" s="38">
        <v>0</v>
      </c>
      <c r="P41" s="38">
        <v>1012.098</v>
      </c>
      <c r="Q41" s="38">
        <v>0</v>
      </c>
      <c r="R41" s="38">
        <v>262343</v>
      </c>
      <c r="S41" s="38">
        <v>259.20699999999999</v>
      </c>
      <c r="U41" s="38">
        <v>170053</v>
      </c>
      <c r="V41" s="38">
        <v>901.24800000000005</v>
      </c>
      <c r="W41" s="38">
        <v>555043</v>
      </c>
      <c r="X41" s="38">
        <v>555043</v>
      </c>
      <c r="Z41" s="38">
        <v>0</v>
      </c>
      <c r="AA41" s="38">
        <v>0</v>
      </c>
      <c r="AB41" s="38">
        <v>0</v>
      </c>
      <c r="AC41" s="38">
        <v>0</v>
      </c>
      <c r="AD41" s="38" t="s">
        <v>303</v>
      </c>
      <c r="AE41" s="38">
        <v>0</v>
      </c>
      <c r="AH41" s="38">
        <v>0</v>
      </c>
      <c r="AI41" s="38">
        <v>0</v>
      </c>
      <c r="AJ41" s="38">
        <v>6159</v>
      </c>
      <c r="AK41" s="38">
        <v>1</v>
      </c>
      <c r="AL41" s="38" t="s">
        <v>51</v>
      </c>
      <c r="AM41" s="38">
        <v>0</v>
      </c>
      <c r="AN41" s="38">
        <v>0</v>
      </c>
      <c r="AO41" s="38">
        <v>0</v>
      </c>
      <c r="AP41" s="38">
        <v>0</v>
      </c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11684122</v>
      </c>
      <c r="AX41" s="38">
        <v>11484245</v>
      </c>
      <c r="AY41" s="38">
        <v>7794334</v>
      </c>
      <c r="AZ41" s="38">
        <v>262343</v>
      </c>
      <c r="BA41" s="38">
        <v>0</v>
      </c>
      <c r="BB41" s="38">
        <v>0</v>
      </c>
      <c r="BC41" s="38">
        <v>0</v>
      </c>
      <c r="BD41" s="38">
        <v>0</v>
      </c>
      <c r="BE41" s="38">
        <v>153</v>
      </c>
      <c r="BF41" s="38">
        <v>10540802</v>
      </c>
      <c r="BG41" s="38">
        <v>0</v>
      </c>
      <c r="BH41" s="38">
        <v>0</v>
      </c>
      <c r="BI41" s="38">
        <v>0</v>
      </c>
      <c r="BJ41" s="38">
        <v>12</v>
      </c>
      <c r="BK41" s="38">
        <v>0</v>
      </c>
      <c r="BL41" s="38">
        <v>0</v>
      </c>
      <c r="BM41" s="38">
        <v>0</v>
      </c>
      <c r="BN41" s="38">
        <v>0</v>
      </c>
      <c r="BO41" s="38">
        <v>0</v>
      </c>
      <c r="BP41" s="38">
        <v>0</v>
      </c>
      <c r="BQ41" s="38">
        <v>614</v>
      </c>
      <c r="BR41" s="38">
        <v>0</v>
      </c>
      <c r="BS41" s="38">
        <v>0</v>
      </c>
      <c r="BT41" s="38">
        <v>0</v>
      </c>
      <c r="BU41" s="38">
        <v>0</v>
      </c>
      <c r="BV41" s="38">
        <v>0</v>
      </c>
      <c r="BW41" s="38">
        <v>0</v>
      </c>
      <c r="BX41" s="38">
        <v>0</v>
      </c>
      <c r="BY41" s="38">
        <v>0</v>
      </c>
      <c r="BZ41" s="38">
        <v>0</v>
      </c>
      <c r="CA41" s="38">
        <v>0</v>
      </c>
      <c r="CB41" s="38">
        <v>0</v>
      </c>
      <c r="CC41" s="38">
        <v>0</v>
      </c>
      <c r="CD41" s="38">
        <v>0</v>
      </c>
      <c r="CE41" s="38">
        <v>0</v>
      </c>
      <c r="CF41" s="38">
        <v>0</v>
      </c>
      <c r="CG41" s="38">
        <v>0</v>
      </c>
      <c r="CH41" s="38">
        <v>201204</v>
      </c>
      <c r="CI41" s="38">
        <v>0</v>
      </c>
      <c r="CJ41" s="38">
        <v>4</v>
      </c>
      <c r="CK41" s="38">
        <v>0</v>
      </c>
      <c r="CL41" s="38">
        <v>0</v>
      </c>
      <c r="CN41" s="38">
        <v>0</v>
      </c>
      <c r="CO41" s="38">
        <v>1</v>
      </c>
      <c r="CP41" s="38">
        <v>0</v>
      </c>
      <c r="CQ41" s="38">
        <v>0</v>
      </c>
      <c r="CR41" s="38">
        <v>1001.649</v>
      </c>
      <c r="CS41" s="38">
        <v>0</v>
      </c>
      <c r="CT41" s="38">
        <v>0</v>
      </c>
      <c r="CU41" s="38">
        <v>0</v>
      </c>
      <c r="CV41" s="38">
        <v>0</v>
      </c>
      <c r="CW41" s="38">
        <v>0</v>
      </c>
      <c r="CX41" s="38">
        <v>0</v>
      </c>
      <c r="CY41" s="38">
        <v>0</v>
      </c>
      <c r="CZ41" s="38">
        <v>0</v>
      </c>
      <c r="DA41" s="38">
        <v>1</v>
      </c>
      <c r="DB41" s="38">
        <v>6222171</v>
      </c>
      <c r="DC41" s="38">
        <v>0</v>
      </c>
      <c r="DD41" s="38">
        <v>0</v>
      </c>
      <c r="DE41" s="38">
        <v>1810631</v>
      </c>
      <c r="DF41" s="38">
        <v>1810631</v>
      </c>
      <c r="DG41" s="38">
        <v>294</v>
      </c>
      <c r="DH41" s="38">
        <v>0</v>
      </c>
      <c r="DI41" s="38">
        <v>0</v>
      </c>
      <c r="DK41" s="38">
        <v>1447</v>
      </c>
      <c r="DL41" s="38">
        <v>0</v>
      </c>
      <c r="DM41" s="38">
        <v>279607</v>
      </c>
      <c r="DN41" s="38">
        <v>1174</v>
      </c>
      <c r="DO41" s="38">
        <v>0</v>
      </c>
      <c r="DP41" s="38">
        <v>0</v>
      </c>
      <c r="DQ41" s="38">
        <v>0</v>
      </c>
      <c r="DR41" s="38">
        <v>0</v>
      </c>
      <c r="DS41" s="38">
        <v>0</v>
      </c>
      <c r="DT41" s="38">
        <v>0</v>
      </c>
      <c r="DU41" s="38">
        <v>0</v>
      </c>
      <c r="DV41" s="38">
        <v>0</v>
      </c>
      <c r="DW41" s="38">
        <v>0</v>
      </c>
      <c r="DX41" s="38">
        <v>0</v>
      </c>
      <c r="DY41" s="38">
        <v>0</v>
      </c>
      <c r="DZ41" s="38">
        <v>0</v>
      </c>
      <c r="EA41" s="38">
        <v>0</v>
      </c>
      <c r="EB41" s="38">
        <v>0</v>
      </c>
      <c r="EC41" s="38">
        <v>6.5149999999999997</v>
      </c>
      <c r="ED41" s="38">
        <v>46142</v>
      </c>
      <c r="EE41" s="38">
        <v>0</v>
      </c>
      <c r="EF41" s="38">
        <v>0</v>
      </c>
      <c r="EG41" s="38">
        <v>0</v>
      </c>
      <c r="EH41" s="38">
        <v>220109</v>
      </c>
      <c r="EI41" s="38">
        <v>0</v>
      </c>
      <c r="EJ41" s="38">
        <v>0</v>
      </c>
      <c r="EK41" s="38">
        <v>8.51</v>
      </c>
      <c r="EL41" s="38">
        <v>0</v>
      </c>
      <c r="EM41" s="38">
        <v>0</v>
      </c>
      <c r="EN41" s="38">
        <v>2.0419999999999998</v>
      </c>
      <c r="EO41" s="38">
        <v>0</v>
      </c>
      <c r="EP41" s="38">
        <v>0</v>
      </c>
      <c r="EQ41" s="38">
        <v>10.552</v>
      </c>
      <c r="ER41" s="38">
        <v>0</v>
      </c>
      <c r="ES41" s="38">
        <v>35.74</v>
      </c>
      <c r="ET41" s="38">
        <v>0</v>
      </c>
      <c r="EU41" s="38">
        <v>0</v>
      </c>
      <c r="EV41" s="38">
        <v>0</v>
      </c>
      <c r="EW41" s="38">
        <v>0</v>
      </c>
      <c r="EX41" s="38">
        <v>0</v>
      </c>
      <c r="EZ41" s="38">
        <v>10278459</v>
      </c>
      <c r="FA41" s="38">
        <v>0</v>
      </c>
      <c r="FB41" s="38">
        <v>10539475</v>
      </c>
      <c r="FC41" s="38">
        <v>0</v>
      </c>
      <c r="FD41" s="38">
        <v>0</v>
      </c>
      <c r="FE41" s="38">
        <v>990975</v>
      </c>
      <c r="FF41" s="38">
        <v>214811</v>
      </c>
      <c r="FG41" s="38">
        <v>5.8744999999999999E-2</v>
      </c>
      <c r="FH41" s="38">
        <v>2.5468000000000001E-2</v>
      </c>
      <c r="FI41" s="38">
        <v>0</v>
      </c>
      <c r="FJ41" s="38">
        <v>0</v>
      </c>
      <c r="FK41" s="38">
        <v>1711.556</v>
      </c>
      <c r="FL41" s="38">
        <v>11946465</v>
      </c>
      <c r="FM41" s="38">
        <v>0</v>
      </c>
      <c r="FN41" s="38">
        <v>0</v>
      </c>
      <c r="FO41" s="38">
        <v>0</v>
      </c>
      <c r="FP41" s="38">
        <v>0</v>
      </c>
      <c r="FQ41" s="38">
        <v>0</v>
      </c>
      <c r="FR41" s="38">
        <v>0</v>
      </c>
      <c r="FS41" s="38">
        <v>0</v>
      </c>
      <c r="FT41" s="38">
        <v>0</v>
      </c>
      <c r="FU41" s="38">
        <v>0</v>
      </c>
      <c r="FV41" s="38">
        <v>0</v>
      </c>
      <c r="FW41" s="38">
        <v>0</v>
      </c>
      <c r="FX41" s="38">
        <v>0</v>
      </c>
      <c r="FY41" s="38">
        <v>0</v>
      </c>
      <c r="FZ41" s="38">
        <v>0</v>
      </c>
      <c r="GA41" s="38">
        <v>0</v>
      </c>
      <c r="GB41" s="38">
        <v>0</v>
      </c>
      <c r="GC41" s="38">
        <v>0</v>
      </c>
      <c r="GD41" s="38">
        <v>0</v>
      </c>
      <c r="GF41" s="38">
        <v>0</v>
      </c>
      <c r="GG41" s="38">
        <v>0</v>
      </c>
      <c r="GH41" s="38">
        <v>0</v>
      </c>
      <c r="GI41" s="38">
        <v>0</v>
      </c>
      <c r="GJ41" s="38">
        <v>0</v>
      </c>
      <c r="GK41" s="38">
        <v>5147</v>
      </c>
      <c r="GL41" s="38">
        <v>19678</v>
      </c>
      <c r="GM41" s="38">
        <v>0</v>
      </c>
      <c r="GN41" s="38">
        <v>0</v>
      </c>
      <c r="GO41" s="38">
        <v>0</v>
      </c>
      <c r="GP41" s="38">
        <v>0</v>
      </c>
      <c r="GQ41" s="38">
        <v>0</v>
      </c>
      <c r="GR41" s="38">
        <v>0</v>
      </c>
      <c r="GS41" s="38">
        <v>0</v>
      </c>
      <c r="GT41" s="38">
        <v>0</v>
      </c>
      <c r="HB41" s="38">
        <v>260701385</v>
      </c>
      <c r="HC41" s="38">
        <v>5.0967999999999999E-2</v>
      </c>
      <c r="HD41" s="38">
        <v>201204</v>
      </c>
      <c r="HE41" s="38">
        <v>0</v>
      </c>
      <c r="HF41" s="38">
        <v>1073441</v>
      </c>
      <c r="HG41" s="38">
        <v>642</v>
      </c>
      <c r="HH41" s="38">
        <v>588147</v>
      </c>
      <c r="HI41" s="38">
        <v>0</v>
      </c>
      <c r="HJ41" s="38">
        <v>9946</v>
      </c>
      <c r="HK41" s="38">
        <v>0</v>
      </c>
      <c r="HL41" s="38">
        <v>0</v>
      </c>
      <c r="HM41" s="38">
        <v>0</v>
      </c>
      <c r="HN41" s="38">
        <v>0</v>
      </c>
      <c r="HO41" s="38">
        <v>0</v>
      </c>
      <c r="HP41" s="38">
        <v>0</v>
      </c>
      <c r="HQ41" s="38">
        <v>0</v>
      </c>
      <c r="HR41" s="38">
        <v>0</v>
      </c>
      <c r="HS41" s="38">
        <v>10277132</v>
      </c>
      <c r="HT41" s="38">
        <v>0</v>
      </c>
      <c r="HU41" s="38">
        <v>0</v>
      </c>
      <c r="HV41" s="38">
        <v>0</v>
      </c>
      <c r="HW41" s="38">
        <v>0</v>
      </c>
      <c r="HX41" s="38">
        <v>31</v>
      </c>
      <c r="HY41" s="38">
        <v>69</v>
      </c>
      <c r="HZ41" s="38">
        <v>96</v>
      </c>
      <c r="IA41" s="38">
        <v>179</v>
      </c>
      <c r="IB41" s="38">
        <v>726</v>
      </c>
      <c r="IC41" s="38">
        <v>1101</v>
      </c>
      <c r="ID41" s="38">
        <v>0</v>
      </c>
      <c r="IE41" s="38">
        <v>0</v>
      </c>
      <c r="IF41" s="38">
        <v>0</v>
      </c>
      <c r="IG41" s="38">
        <v>1.042</v>
      </c>
      <c r="IH41" s="38">
        <v>955</v>
      </c>
      <c r="II41" s="38">
        <v>0</v>
      </c>
      <c r="IJ41" s="38">
        <v>901.24800000000005</v>
      </c>
      <c r="IK41" s="38">
        <v>0</v>
      </c>
      <c r="IL41" s="38">
        <v>0</v>
      </c>
      <c r="IM41" s="38">
        <v>0</v>
      </c>
      <c r="IN41" s="38">
        <v>0</v>
      </c>
      <c r="IO41" s="38">
        <v>0</v>
      </c>
      <c r="IP41" s="38">
        <v>0</v>
      </c>
      <c r="IQ41" s="38">
        <v>901.24800000000005</v>
      </c>
      <c r="IR41" s="38">
        <v>555043</v>
      </c>
      <c r="IS41" s="38">
        <v>0</v>
      </c>
      <c r="IT41" s="38">
        <v>0</v>
      </c>
      <c r="IU41" s="38">
        <v>0</v>
      </c>
      <c r="IV41" s="38">
        <v>0</v>
      </c>
      <c r="IW41" s="38">
        <v>6159</v>
      </c>
      <c r="IX41" s="38">
        <v>0</v>
      </c>
      <c r="IY41" s="38">
        <v>0</v>
      </c>
      <c r="IZ41" s="38">
        <v>0</v>
      </c>
      <c r="JA41" s="38">
        <v>0</v>
      </c>
    </row>
    <row r="42" spans="1:261" x14ac:dyDescent="0.2">
      <c r="A42" s="38">
        <v>105802</v>
      </c>
      <c r="B42" s="38">
        <v>27549</v>
      </c>
      <c r="C42" s="38">
        <v>9</v>
      </c>
      <c r="D42" s="38">
        <v>2020</v>
      </c>
      <c r="E42" s="38">
        <v>6159</v>
      </c>
      <c r="F42" s="38">
        <v>0</v>
      </c>
      <c r="G42" s="38">
        <v>179.255</v>
      </c>
      <c r="H42" s="38">
        <v>178.9</v>
      </c>
      <c r="I42" s="38">
        <v>178.9</v>
      </c>
      <c r="J42" s="38">
        <v>179.255</v>
      </c>
      <c r="K42" s="38">
        <v>0</v>
      </c>
      <c r="L42" s="38">
        <v>6159</v>
      </c>
      <c r="M42" s="38">
        <v>0</v>
      </c>
      <c r="N42" s="38">
        <v>0</v>
      </c>
      <c r="P42" s="38">
        <v>220.68199999999999</v>
      </c>
      <c r="Q42" s="38">
        <v>0</v>
      </c>
      <c r="R42" s="38">
        <v>57202</v>
      </c>
      <c r="S42" s="38">
        <v>259.20699999999999</v>
      </c>
      <c r="U42" s="38">
        <v>37079</v>
      </c>
      <c r="V42" s="38">
        <v>0</v>
      </c>
      <c r="W42" s="38">
        <v>0</v>
      </c>
      <c r="X42" s="38">
        <v>0</v>
      </c>
      <c r="Z42" s="38">
        <v>0</v>
      </c>
      <c r="AA42" s="38">
        <v>0</v>
      </c>
      <c r="AB42" s="38">
        <v>0</v>
      </c>
      <c r="AC42" s="38">
        <v>0</v>
      </c>
      <c r="AD42" s="38" t="s">
        <v>303</v>
      </c>
      <c r="AE42" s="38">
        <v>0</v>
      </c>
      <c r="AH42" s="38">
        <v>0</v>
      </c>
      <c r="AI42" s="38">
        <v>0</v>
      </c>
      <c r="AJ42" s="38">
        <v>6159</v>
      </c>
      <c r="AK42" s="38">
        <v>1</v>
      </c>
      <c r="AL42" s="38" t="s">
        <v>3</v>
      </c>
      <c r="AM42" s="38">
        <v>0</v>
      </c>
      <c r="AN42" s="38">
        <v>0</v>
      </c>
      <c r="AO42" s="38">
        <v>0</v>
      </c>
      <c r="AP42" s="38">
        <v>0</v>
      </c>
      <c r="AQ42" s="38">
        <v>0</v>
      </c>
      <c r="AR42" s="38">
        <v>0</v>
      </c>
      <c r="AS42" s="38">
        <v>0</v>
      </c>
      <c r="AT42" s="38">
        <v>0</v>
      </c>
      <c r="AU42" s="38">
        <v>0</v>
      </c>
      <c r="AV42" s="38">
        <v>0</v>
      </c>
      <c r="AW42" s="38">
        <v>1950312</v>
      </c>
      <c r="AX42" s="38">
        <v>1854083</v>
      </c>
      <c r="AY42" s="38">
        <v>1330194</v>
      </c>
      <c r="AZ42" s="38">
        <v>57202</v>
      </c>
      <c r="BA42" s="38">
        <v>14.917</v>
      </c>
      <c r="BB42" s="38">
        <v>0</v>
      </c>
      <c r="BC42" s="38">
        <v>0</v>
      </c>
      <c r="BD42" s="38">
        <v>0</v>
      </c>
      <c r="BE42" s="38">
        <v>25</v>
      </c>
      <c r="BF42" s="38">
        <v>1678345</v>
      </c>
      <c r="BG42" s="38">
        <v>0</v>
      </c>
      <c r="BH42" s="38">
        <v>0</v>
      </c>
      <c r="BI42" s="38">
        <v>0</v>
      </c>
      <c r="BJ42" s="38">
        <v>12</v>
      </c>
      <c r="BK42" s="38">
        <v>0</v>
      </c>
      <c r="BL42" s="38">
        <v>0</v>
      </c>
      <c r="BM42" s="38">
        <v>0</v>
      </c>
      <c r="BN42" s="38">
        <v>0</v>
      </c>
      <c r="BO42" s="38">
        <v>0</v>
      </c>
      <c r="BP42" s="38">
        <v>0</v>
      </c>
      <c r="BQ42" s="38">
        <v>742</v>
      </c>
      <c r="BR42" s="38">
        <v>0</v>
      </c>
      <c r="BS42" s="38">
        <v>0</v>
      </c>
      <c r="BT42" s="38">
        <v>0</v>
      </c>
      <c r="BU42" s="38">
        <v>0</v>
      </c>
      <c r="BV42" s="38">
        <v>0</v>
      </c>
      <c r="BW42" s="38">
        <v>0</v>
      </c>
      <c r="BX42" s="38">
        <v>0</v>
      </c>
      <c r="BY42" s="38">
        <v>0</v>
      </c>
      <c r="BZ42" s="38">
        <v>0</v>
      </c>
      <c r="CA42" s="38">
        <v>0</v>
      </c>
      <c r="CB42" s="38">
        <v>0</v>
      </c>
      <c r="CC42" s="38">
        <v>0</v>
      </c>
      <c r="CD42" s="38">
        <v>0</v>
      </c>
      <c r="CE42" s="38">
        <v>0</v>
      </c>
      <c r="CF42" s="38">
        <v>0</v>
      </c>
      <c r="CG42" s="38">
        <v>0</v>
      </c>
      <c r="CH42" s="38">
        <v>96721</v>
      </c>
      <c r="CI42" s="38">
        <v>0</v>
      </c>
      <c r="CJ42" s="38">
        <v>4</v>
      </c>
      <c r="CK42" s="38">
        <v>0</v>
      </c>
      <c r="CL42" s="38">
        <v>0</v>
      </c>
      <c r="CN42" s="38">
        <v>0</v>
      </c>
      <c r="CO42" s="38">
        <v>1</v>
      </c>
      <c r="CP42" s="38">
        <v>0</v>
      </c>
      <c r="CQ42" s="38">
        <v>0</v>
      </c>
      <c r="CR42" s="38">
        <v>217.32300000000001</v>
      </c>
      <c r="CS42" s="38">
        <v>0</v>
      </c>
      <c r="CT42" s="38">
        <v>0</v>
      </c>
      <c r="CU42" s="38">
        <v>0</v>
      </c>
      <c r="CV42" s="38">
        <v>0</v>
      </c>
      <c r="CW42" s="38">
        <v>0</v>
      </c>
      <c r="CX42" s="38">
        <v>0</v>
      </c>
      <c r="CY42" s="38">
        <v>0</v>
      </c>
      <c r="CZ42" s="38">
        <v>0</v>
      </c>
      <c r="DA42" s="38">
        <v>1</v>
      </c>
      <c r="DB42" s="38">
        <v>1099536</v>
      </c>
      <c r="DC42" s="38">
        <v>0</v>
      </c>
      <c r="DD42" s="38">
        <v>0</v>
      </c>
      <c r="DE42" s="38">
        <v>212780</v>
      </c>
      <c r="DF42" s="38">
        <v>212780</v>
      </c>
      <c r="DG42" s="38">
        <v>34.549999999999997</v>
      </c>
      <c r="DH42" s="38">
        <v>0</v>
      </c>
      <c r="DI42" s="38">
        <v>0</v>
      </c>
      <c r="DK42" s="38">
        <v>3501</v>
      </c>
      <c r="DL42" s="38">
        <v>0</v>
      </c>
      <c r="DM42" s="38">
        <v>107622</v>
      </c>
      <c r="DN42" s="38">
        <v>467</v>
      </c>
      <c r="DO42" s="38">
        <v>0</v>
      </c>
      <c r="DP42" s="38">
        <v>0</v>
      </c>
      <c r="DQ42" s="38">
        <v>0</v>
      </c>
      <c r="DR42" s="38">
        <v>0</v>
      </c>
      <c r="DS42" s="38">
        <v>0</v>
      </c>
      <c r="DT42" s="38">
        <v>0</v>
      </c>
      <c r="DU42" s="38">
        <v>0</v>
      </c>
      <c r="DV42" s="38">
        <v>0</v>
      </c>
      <c r="DW42" s="38">
        <v>0</v>
      </c>
      <c r="DX42" s="38">
        <v>0</v>
      </c>
      <c r="DY42" s="38">
        <v>0</v>
      </c>
      <c r="DZ42" s="38">
        <v>0</v>
      </c>
      <c r="EA42" s="38">
        <v>0</v>
      </c>
      <c r="EB42" s="38">
        <v>0</v>
      </c>
      <c r="EC42" s="38">
        <v>13.401999999999999</v>
      </c>
      <c r="ED42" s="38">
        <v>94918</v>
      </c>
      <c r="EE42" s="38">
        <v>0</v>
      </c>
      <c r="EF42" s="38">
        <v>0</v>
      </c>
      <c r="EG42" s="38">
        <v>0</v>
      </c>
      <c r="EH42" s="38">
        <v>10932</v>
      </c>
      <c r="EI42" s="38">
        <v>0</v>
      </c>
      <c r="EJ42" s="38">
        <v>0</v>
      </c>
      <c r="EK42" s="38">
        <v>0</v>
      </c>
      <c r="EL42" s="38">
        <v>0</v>
      </c>
      <c r="EM42" s="38">
        <v>0</v>
      </c>
      <c r="EN42" s="38">
        <v>0.35499999999999998</v>
      </c>
      <c r="EO42" s="38">
        <v>0</v>
      </c>
      <c r="EP42" s="38">
        <v>0</v>
      </c>
      <c r="EQ42" s="38">
        <v>0.35499999999999998</v>
      </c>
      <c r="ER42" s="38">
        <v>0</v>
      </c>
      <c r="ES42" s="38">
        <v>1.7749999999999999</v>
      </c>
      <c r="ET42" s="38">
        <v>0</v>
      </c>
      <c r="EU42" s="38">
        <v>0</v>
      </c>
      <c r="EV42" s="38">
        <v>0</v>
      </c>
      <c r="EW42" s="38">
        <v>0</v>
      </c>
      <c r="EX42" s="38">
        <v>0</v>
      </c>
      <c r="EZ42" s="38">
        <v>1662093</v>
      </c>
      <c r="FA42" s="38">
        <v>0</v>
      </c>
      <c r="FB42" s="38">
        <v>1718803</v>
      </c>
      <c r="FC42" s="38">
        <v>0</v>
      </c>
      <c r="FD42" s="38">
        <v>0</v>
      </c>
      <c r="FE42" s="38">
        <v>157787</v>
      </c>
      <c r="FF42" s="38">
        <v>34203</v>
      </c>
      <c r="FG42" s="38">
        <v>5.8744999999999999E-2</v>
      </c>
      <c r="FH42" s="38">
        <v>2.5468000000000001E-2</v>
      </c>
      <c r="FI42" s="38">
        <v>0</v>
      </c>
      <c r="FJ42" s="38">
        <v>0</v>
      </c>
      <c r="FK42" s="38">
        <v>272.52</v>
      </c>
      <c r="FL42" s="38">
        <v>2007514</v>
      </c>
      <c r="FM42" s="38">
        <v>0</v>
      </c>
      <c r="FN42" s="38">
        <v>0</v>
      </c>
      <c r="FO42" s="38">
        <v>40950</v>
      </c>
      <c r="FP42" s="38">
        <v>0</v>
      </c>
      <c r="FQ42" s="38">
        <v>40950</v>
      </c>
      <c r="FR42" s="38">
        <v>40950</v>
      </c>
      <c r="FS42" s="38">
        <v>0</v>
      </c>
      <c r="FT42" s="38">
        <v>0</v>
      </c>
      <c r="FU42" s="38">
        <v>0</v>
      </c>
      <c r="FV42" s="38">
        <v>0</v>
      </c>
      <c r="FW42" s="38">
        <v>0</v>
      </c>
      <c r="FX42" s="38">
        <v>0</v>
      </c>
      <c r="FY42" s="38">
        <v>0</v>
      </c>
      <c r="FZ42" s="38">
        <v>0</v>
      </c>
      <c r="GA42" s="38">
        <v>0</v>
      </c>
      <c r="GB42" s="38">
        <v>0</v>
      </c>
      <c r="GC42" s="38">
        <v>0</v>
      </c>
      <c r="GD42" s="38">
        <v>0</v>
      </c>
      <c r="GF42" s="38">
        <v>0</v>
      </c>
      <c r="GG42" s="38">
        <v>0</v>
      </c>
      <c r="GH42" s="38">
        <v>0</v>
      </c>
      <c r="GI42" s="38">
        <v>0</v>
      </c>
      <c r="GJ42" s="38">
        <v>0</v>
      </c>
      <c r="GK42" s="38">
        <v>5083</v>
      </c>
      <c r="GL42" s="38">
        <v>2925</v>
      </c>
      <c r="GM42" s="38">
        <v>0</v>
      </c>
      <c r="GN42" s="38">
        <v>0</v>
      </c>
      <c r="GO42" s="38">
        <v>0</v>
      </c>
      <c r="GP42" s="38">
        <v>0</v>
      </c>
      <c r="GQ42" s="38">
        <v>0</v>
      </c>
      <c r="GR42" s="38">
        <v>0</v>
      </c>
      <c r="GS42" s="38">
        <v>0</v>
      </c>
      <c r="GT42" s="38">
        <v>0</v>
      </c>
      <c r="HB42" s="38">
        <v>0</v>
      </c>
      <c r="HC42" s="38">
        <v>0</v>
      </c>
      <c r="HD42" s="38">
        <v>0</v>
      </c>
      <c r="HE42" s="38">
        <v>0</v>
      </c>
      <c r="HF42" s="38">
        <v>189634</v>
      </c>
      <c r="HG42" s="38">
        <v>1283</v>
      </c>
      <c r="HH42" s="38">
        <v>65281</v>
      </c>
      <c r="HI42" s="38">
        <v>0</v>
      </c>
      <c r="HJ42" s="38">
        <v>1742</v>
      </c>
      <c r="HK42" s="38">
        <v>0</v>
      </c>
      <c r="HL42" s="38">
        <v>0</v>
      </c>
      <c r="HM42" s="38">
        <v>0</v>
      </c>
      <c r="HN42" s="38">
        <v>0</v>
      </c>
      <c r="HO42" s="38">
        <v>0</v>
      </c>
      <c r="HP42" s="38">
        <v>0</v>
      </c>
      <c r="HQ42" s="38">
        <v>0</v>
      </c>
      <c r="HR42" s="38">
        <v>0</v>
      </c>
      <c r="HS42" s="38">
        <v>1661601</v>
      </c>
      <c r="HT42" s="38">
        <v>0</v>
      </c>
      <c r="HU42" s="38">
        <v>96721</v>
      </c>
      <c r="HV42" s="38">
        <v>0</v>
      </c>
      <c r="HW42" s="38">
        <v>0</v>
      </c>
      <c r="HX42" s="38">
        <v>22</v>
      </c>
      <c r="HY42" s="38">
        <v>7</v>
      </c>
      <c r="HZ42" s="38">
        <v>25</v>
      </c>
      <c r="IA42" s="38">
        <v>47</v>
      </c>
      <c r="IB42" s="38">
        <v>34</v>
      </c>
      <c r="IC42" s="38">
        <v>135</v>
      </c>
      <c r="ID42" s="38">
        <v>0</v>
      </c>
      <c r="IE42" s="38">
        <v>0</v>
      </c>
      <c r="IF42" s="38">
        <v>0</v>
      </c>
      <c r="IG42" s="38">
        <v>2.0830000000000002</v>
      </c>
      <c r="IH42" s="38">
        <v>106</v>
      </c>
      <c r="II42" s="38">
        <v>0</v>
      </c>
      <c r="IJ42" s="38">
        <v>0</v>
      </c>
      <c r="IK42" s="38">
        <v>0</v>
      </c>
      <c r="IL42" s="38">
        <v>0</v>
      </c>
      <c r="IM42" s="38">
        <v>0</v>
      </c>
      <c r="IN42" s="38">
        <v>0</v>
      </c>
      <c r="IO42" s="38">
        <v>0</v>
      </c>
      <c r="IP42" s="38">
        <v>0</v>
      </c>
      <c r="IQ42" s="38">
        <v>0</v>
      </c>
      <c r="IR42" s="38">
        <v>0</v>
      </c>
      <c r="IS42" s="38">
        <v>0</v>
      </c>
      <c r="IT42" s="38">
        <v>0</v>
      </c>
      <c r="IU42" s="38">
        <v>0</v>
      </c>
      <c r="IV42" s="38">
        <v>0</v>
      </c>
      <c r="IW42" s="38">
        <v>6159</v>
      </c>
      <c r="IX42" s="38">
        <v>0</v>
      </c>
      <c r="IY42" s="38">
        <v>0</v>
      </c>
      <c r="IZ42" s="38">
        <v>0</v>
      </c>
      <c r="JA42" s="38">
        <v>0</v>
      </c>
    </row>
    <row r="43" spans="1:261" x14ac:dyDescent="0.2">
      <c r="A43" s="38">
        <v>108802</v>
      </c>
      <c r="B43" s="38">
        <v>27549</v>
      </c>
      <c r="C43" s="38">
        <v>9</v>
      </c>
      <c r="D43" s="38">
        <v>2020</v>
      </c>
      <c r="E43" s="38">
        <v>6159</v>
      </c>
      <c r="F43" s="38">
        <v>0</v>
      </c>
      <c r="G43" s="38">
        <v>953.20799999999997</v>
      </c>
      <c r="H43" s="38">
        <v>942.12300000000005</v>
      </c>
      <c r="I43" s="38">
        <v>942.12300000000005</v>
      </c>
      <c r="J43" s="38">
        <v>953.20799999999997</v>
      </c>
      <c r="K43" s="38">
        <v>0</v>
      </c>
      <c r="L43" s="38">
        <v>6159</v>
      </c>
      <c r="M43" s="38">
        <v>0</v>
      </c>
      <c r="N43" s="38">
        <v>0</v>
      </c>
      <c r="P43" s="38">
        <v>1063.6980000000001</v>
      </c>
      <c r="Q43" s="38">
        <v>0</v>
      </c>
      <c r="R43" s="38">
        <v>275718</v>
      </c>
      <c r="S43" s="38">
        <v>259.20699999999999</v>
      </c>
      <c r="U43" s="38">
        <v>178722</v>
      </c>
      <c r="V43" s="38">
        <v>174.27699999999999</v>
      </c>
      <c r="W43" s="38">
        <v>107330</v>
      </c>
      <c r="X43" s="38">
        <v>107330</v>
      </c>
      <c r="Z43" s="38">
        <v>0</v>
      </c>
      <c r="AA43" s="38">
        <v>0</v>
      </c>
      <c r="AB43" s="38">
        <v>0</v>
      </c>
      <c r="AC43" s="38">
        <v>0</v>
      </c>
      <c r="AD43" s="38" t="s">
        <v>303</v>
      </c>
      <c r="AE43" s="38">
        <v>0</v>
      </c>
      <c r="AH43" s="38">
        <v>0</v>
      </c>
      <c r="AI43" s="38">
        <v>0</v>
      </c>
      <c r="AJ43" s="38">
        <v>6159</v>
      </c>
      <c r="AK43" s="38">
        <v>1</v>
      </c>
      <c r="AL43" s="38" t="s">
        <v>342</v>
      </c>
      <c r="AM43" s="38">
        <v>0</v>
      </c>
      <c r="AN43" s="38">
        <v>0</v>
      </c>
      <c r="AO43" s="38">
        <v>0</v>
      </c>
      <c r="AP43" s="38">
        <v>0</v>
      </c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10083691</v>
      </c>
      <c r="AX43" s="38">
        <v>9897731</v>
      </c>
      <c r="AY43" s="38">
        <v>6789515</v>
      </c>
      <c r="AZ43" s="38">
        <v>275718</v>
      </c>
      <c r="BA43" s="38">
        <v>96.417000000000002</v>
      </c>
      <c r="BB43" s="38">
        <v>0</v>
      </c>
      <c r="BC43" s="38">
        <v>0</v>
      </c>
      <c r="BD43" s="38">
        <v>0</v>
      </c>
      <c r="BE43" s="38">
        <v>133</v>
      </c>
      <c r="BF43" s="38">
        <v>8919858</v>
      </c>
      <c r="BG43" s="38">
        <v>0</v>
      </c>
      <c r="BH43" s="38">
        <v>0</v>
      </c>
      <c r="BI43" s="38">
        <v>0</v>
      </c>
      <c r="BJ43" s="38">
        <v>12</v>
      </c>
      <c r="BK43" s="38">
        <v>0</v>
      </c>
      <c r="BL43" s="38">
        <v>0</v>
      </c>
      <c r="BM43" s="38">
        <v>0</v>
      </c>
      <c r="BN43" s="38">
        <v>0</v>
      </c>
      <c r="BO43" s="38">
        <v>0</v>
      </c>
      <c r="BP43" s="38">
        <v>0</v>
      </c>
      <c r="BQ43" s="38">
        <v>625</v>
      </c>
      <c r="BR43" s="38">
        <v>0</v>
      </c>
      <c r="BS43" s="38">
        <v>0</v>
      </c>
      <c r="BT43" s="38">
        <v>0</v>
      </c>
      <c r="BU43" s="38">
        <v>0</v>
      </c>
      <c r="BV43" s="38">
        <v>0</v>
      </c>
      <c r="BW43" s="38">
        <v>0</v>
      </c>
      <c r="BX43" s="38">
        <v>0</v>
      </c>
      <c r="BY43" s="38">
        <v>0</v>
      </c>
      <c r="BZ43" s="38">
        <v>0</v>
      </c>
      <c r="CA43" s="38">
        <v>233.22800000000001</v>
      </c>
      <c r="CB43" s="38">
        <v>233228</v>
      </c>
      <c r="CC43" s="38">
        <v>0</v>
      </c>
      <c r="CD43" s="38">
        <v>0</v>
      </c>
      <c r="CE43" s="38">
        <v>0</v>
      </c>
      <c r="CF43" s="38">
        <v>0</v>
      </c>
      <c r="CG43" s="38">
        <v>0</v>
      </c>
      <c r="CH43" s="38">
        <v>187434</v>
      </c>
      <c r="CI43" s="38">
        <v>0</v>
      </c>
      <c r="CJ43" s="38">
        <v>4</v>
      </c>
      <c r="CK43" s="38">
        <v>0</v>
      </c>
      <c r="CL43" s="38">
        <v>0</v>
      </c>
      <c r="CN43" s="38">
        <v>0</v>
      </c>
      <c r="CO43" s="38">
        <v>1</v>
      </c>
      <c r="CP43" s="38">
        <v>0</v>
      </c>
      <c r="CQ43" s="38">
        <v>3.6669999999999998</v>
      </c>
      <c r="CR43" s="38">
        <v>1053.9870000000001</v>
      </c>
      <c r="CS43" s="38">
        <v>0</v>
      </c>
      <c r="CT43" s="38">
        <v>0</v>
      </c>
      <c r="CU43" s="38">
        <v>0</v>
      </c>
      <c r="CV43" s="38">
        <v>0</v>
      </c>
      <c r="CW43" s="38">
        <v>0</v>
      </c>
      <c r="CX43" s="38">
        <v>0</v>
      </c>
      <c r="CY43" s="38">
        <v>0</v>
      </c>
      <c r="CZ43" s="38">
        <v>0</v>
      </c>
      <c r="DA43" s="38">
        <v>1</v>
      </c>
      <c r="DB43" s="38">
        <v>5787237</v>
      </c>
      <c r="DC43" s="38">
        <v>0</v>
      </c>
      <c r="DD43" s="38">
        <v>0</v>
      </c>
      <c r="DE43" s="38">
        <v>1274909</v>
      </c>
      <c r="DF43" s="38">
        <v>1274909</v>
      </c>
      <c r="DG43" s="38">
        <v>207.01300000000001</v>
      </c>
      <c r="DH43" s="38">
        <v>0</v>
      </c>
      <c r="DI43" s="38">
        <v>0</v>
      </c>
      <c r="DK43" s="38">
        <v>1621</v>
      </c>
      <c r="DL43" s="38">
        <v>0</v>
      </c>
      <c r="DM43" s="38">
        <v>317824</v>
      </c>
      <c r="DN43" s="38">
        <v>1341</v>
      </c>
      <c r="DO43" s="38">
        <v>0</v>
      </c>
      <c r="DP43" s="38">
        <v>0</v>
      </c>
      <c r="DQ43" s="38">
        <v>0</v>
      </c>
      <c r="DR43" s="38">
        <v>0</v>
      </c>
      <c r="DS43" s="38">
        <v>0</v>
      </c>
      <c r="DT43" s="38">
        <v>0</v>
      </c>
      <c r="DU43" s="38">
        <v>0</v>
      </c>
      <c r="DV43" s="38">
        <v>0</v>
      </c>
      <c r="DW43" s="38">
        <v>0</v>
      </c>
      <c r="DX43" s="38">
        <v>0</v>
      </c>
      <c r="DY43" s="38">
        <v>0</v>
      </c>
      <c r="DZ43" s="38">
        <v>0</v>
      </c>
      <c r="EA43" s="38">
        <v>0</v>
      </c>
      <c r="EB43" s="38">
        <v>0</v>
      </c>
      <c r="EC43" s="38">
        <v>12.552</v>
      </c>
      <c r="ED43" s="38">
        <v>88898</v>
      </c>
      <c r="EE43" s="38">
        <v>0</v>
      </c>
      <c r="EF43" s="38">
        <v>0</v>
      </c>
      <c r="EG43" s="38">
        <v>0</v>
      </c>
      <c r="EH43" s="38">
        <v>215336</v>
      </c>
      <c r="EI43" s="38">
        <v>0</v>
      </c>
      <c r="EJ43" s="38">
        <v>0</v>
      </c>
      <c r="EK43" s="38">
        <v>9.5969999999999995</v>
      </c>
      <c r="EL43" s="38">
        <v>0</v>
      </c>
      <c r="EM43" s="38">
        <v>0.63300000000000001</v>
      </c>
      <c r="EN43" s="38">
        <v>0.85499999999999998</v>
      </c>
      <c r="EO43" s="38">
        <v>0</v>
      </c>
      <c r="EP43" s="38">
        <v>0</v>
      </c>
      <c r="EQ43" s="38">
        <v>11.085000000000001</v>
      </c>
      <c r="ER43" s="38">
        <v>0</v>
      </c>
      <c r="ES43" s="38">
        <v>34.965000000000003</v>
      </c>
      <c r="ET43" s="38">
        <v>0</v>
      </c>
      <c r="EU43" s="38">
        <v>0</v>
      </c>
      <c r="EV43" s="38">
        <v>0</v>
      </c>
      <c r="EW43" s="38">
        <v>0</v>
      </c>
      <c r="EX43" s="38">
        <v>0</v>
      </c>
      <c r="EZ43" s="38">
        <v>8877368</v>
      </c>
      <c r="FA43" s="38">
        <v>0</v>
      </c>
      <c r="FB43" s="38">
        <v>9151612</v>
      </c>
      <c r="FC43" s="38">
        <v>0</v>
      </c>
      <c r="FD43" s="38">
        <v>0</v>
      </c>
      <c r="FE43" s="38">
        <v>838585</v>
      </c>
      <c r="FF43" s="38">
        <v>181778</v>
      </c>
      <c r="FG43" s="38">
        <v>5.8744999999999999E-2</v>
      </c>
      <c r="FH43" s="38">
        <v>2.5468000000000001E-2</v>
      </c>
      <c r="FI43" s="38">
        <v>0</v>
      </c>
      <c r="FJ43" s="38">
        <v>0</v>
      </c>
      <c r="FK43" s="38">
        <v>1448.356</v>
      </c>
      <c r="FL43" s="38">
        <v>10359409</v>
      </c>
      <c r="FM43" s="38">
        <v>0</v>
      </c>
      <c r="FN43" s="38">
        <v>0</v>
      </c>
      <c r="FO43" s="38">
        <v>0</v>
      </c>
      <c r="FP43" s="38">
        <v>0</v>
      </c>
      <c r="FQ43" s="38">
        <v>0</v>
      </c>
      <c r="FR43" s="38">
        <v>0</v>
      </c>
      <c r="FS43" s="38">
        <v>0</v>
      </c>
      <c r="FT43" s="38">
        <v>0</v>
      </c>
      <c r="FU43" s="38">
        <v>0</v>
      </c>
      <c r="FV43" s="38">
        <v>0</v>
      </c>
      <c r="FW43" s="38">
        <v>0</v>
      </c>
      <c r="FX43" s="38">
        <v>0</v>
      </c>
      <c r="FY43" s="38">
        <v>0</v>
      </c>
      <c r="FZ43" s="38">
        <v>0</v>
      </c>
      <c r="GA43" s="38">
        <v>0</v>
      </c>
      <c r="GB43" s="38">
        <v>0</v>
      </c>
      <c r="GC43" s="38">
        <v>0</v>
      </c>
      <c r="GD43" s="38">
        <v>0</v>
      </c>
      <c r="GF43" s="38">
        <v>0</v>
      </c>
      <c r="GG43" s="38">
        <v>0</v>
      </c>
      <c r="GH43" s="38">
        <v>0</v>
      </c>
      <c r="GI43" s="38">
        <v>0</v>
      </c>
      <c r="GJ43" s="38">
        <v>0</v>
      </c>
      <c r="GK43" s="38">
        <v>4978</v>
      </c>
      <c r="GL43" s="38">
        <v>16256</v>
      </c>
      <c r="GM43" s="38">
        <v>0</v>
      </c>
      <c r="GN43" s="38">
        <v>0</v>
      </c>
      <c r="GO43" s="38">
        <v>0</v>
      </c>
      <c r="GP43" s="38">
        <v>0</v>
      </c>
      <c r="GQ43" s="38">
        <v>0</v>
      </c>
      <c r="GR43" s="38">
        <v>0</v>
      </c>
      <c r="GS43" s="38">
        <v>0</v>
      </c>
      <c r="GT43" s="38">
        <v>0</v>
      </c>
      <c r="HB43" s="38">
        <v>260701385</v>
      </c>
      <c r="HC43" s="38">
        <v>5.0967999999999999E-2</v>
      </c>
      <c r="HD43" s="38">
        <v>187434</v>
      </c>
      <c r="HE43" s="38">
        <v>0</v>
      </c>
      <c r="HF43" s="38">
        <v>998650</v>
      </c>
      <c r="HG43" s="38">
        <v>5132</v>
      </c>
      <c r="HH43" s="38">
        <v>418170</v>
      </c>
      <c r="HI43" s="38">
        <v>0</v>
      </c>
      <c r="HJ43" s="38">
        <v>9265</v>
      </c>
      <c r="HK43" s="38">
        <v>0</v>
      </c>
      <c r="HL43" s="38">
        <v>0</v>
      </c>
      <c r="HM43" s="38">
        <v>0</v>
      </c>
      <c r="HN43" s="38">
        <v>0</v>
      </c>
      <c r="HO43" s="38">
        <v>0</v>
      </c>
      <c r="HP43" s="38">
        <v>0</v>
      </c>
      <c r="HQ43" s="38">
        <v>0</v>
      </c>
      <c r="HR43" s="38">
        <v>0</v>
      </c>
      <c r="HS43" s="38">
        <v>8875894</v>
      </c>
      <c r="HT43" s="38">
        <v>0</v>
      </c>
      <c r="HU43" s="38">
        <v>0</v>
      </c>
      <c r="HV43" s="38">
        <v>0</v>
      </c>
      <c r="HW43" s="38">
        <v>0</v>
      </c>
      <c r="HX43" s="38">
        <v>91</v>
      </c>
      <c r="HY43" s="38">
        <v>123</v>
      </c>
      <c r="HZ43" s="38">
        <v>204</v>
      </c>
      <c r="IA43" s="38">
        <v>184</v>
      </c>
      <c r="IB43" s="38">
        <v>211</v>
      </c>
      <c r="IC43" s="38">
        <v>813</v>
      </c>
      <c r="ID43" s="38">
        <v>0</v>
      </c>
      <c r="IE43" s="38">
        <v>0</v>
      </c>
      <c r="IF43" s="38">
        <v>0</v>
      </c>
      <c r="IG43" s="38">
        <v>8.3330000000000002</v>
      </c>
      <c r="IH43" s="38">
        <v>679</v>
      </c>
      <c r="II43" s="38">
        <v>0</v>
      </c>
      <c r="IJ43" s="38">
        <v>174.27699999999999</v>
      </c>
      <c r="IK43" s="38">
        <v>0</v>
      </c>
      <c r="IL43" s="38">
        <v>0</v>
      </c>
      <c r="IM43" s="38">
        <v>0</v>
      </c>
      <c r="IN43" s="38">
        <v>0</v>
      </c>
      <c r="IO43" s="38">
        <v>0</v>
      </c>
      <c r="IP43" s="38">
        <v>0</v>
      </c>
      <c r="IQ43" s="38">
        <v>174.27699999999999</v>
      </c>
      <c r="IR43" s="38">
        <v>107330</v>
      </c>
      <c r="IS43" s="38">
        <v>0</v>
      </c>
      <c r="IT43" s="38">
        <v>0</v>
      </c>
      <c r="IU43" s="38">
        <v>0</v>
      </c>
      <c r="IV43" s="38">
        <v>0</v>
      </c>
      <c r="IW43" s="38">
        <v>6159</v>
      </c>
      <c r="IX43" s="38">
        <v>0</v>
      </c>
      <c r="IY43" s="38">
        <v>0</v>
      </c>
      <c r="IZ43" s="38">
        <v>0</v>
      </c>
      <c r="JA43" s="38">
        <v>0</v>
      </c>
    </row>
    <row r="44" spans="1:261" x14ac:dyDescent="0.2">
      <c r="A44" s="38">
        <v>152802</v>
      </c>
      <c r="B44" s="38">
        <v>27549</v>
      </c>
      <c r="C44" s="38">
        <v>9</v>
      </c>
      <c r="D44" s="38">
        <v>2020</v>
      </c>
      <c r="E44" s="38">
        <v>6159</v>
      </c>
      <c r="F44" s="38">
        <v>0</v>
      </c>
      <c r="G44" s="38">
        <v>248.25299999999999</v>
      </c>
      <c r="H44" s="38">
        <v>243.95500000000001</v>
      </c>
      <c r="I44" s="38">
        <v>243.95500000000001</v>
      </c>
      <c r="J44" s="38">
        <v>248.25299999999999</v>
      </c>
      <c r="K44" s="38">
        <v>0</v>
      </c>
      <c r="L44" s="38">
        <v>6159</v>
      </c>
      <c r="M44" s="38">
        <v>0</v>
      </c>
      <c r="N44" s="38">
        <v>0</v>
      </c>
      <c r="P44" s="38">
        <v>243.32499999999999</v>
      </c>
      <c r="Q44" s="38">
        <v>0</v>
      </c>
      <c r="R44" s="38">
        <v>63072</v>
      </c>
      <c r="S44" s="38">
        <v>259.20699999999999</v>
      </c>
      <c r="U44" s="38">
        <v>40883</v>
      </c>
      <c r="V44" s="38">
        <v>0</v>
      </c>
      <c r="W44" s="38">
        <v>0</v>
      </c>
      <c r="X44" s="38">
        <v>0</v>
      </c>
      <c r="Z44" s="38">
        <v>0</v>
      </c>
      <c r="AA44" s="38">
        <v>0</v>
      </c>
      <c r="AB44" s="38">
        <v>0</v>
      </c>
      <c r="AC44" s="38">
        <v>0</v>
      </c>
      <c r="AD44" s="38" t="s">
        <v>303</v>
      </c>
      <c r="AE44" s="38">
        <v>0</v>
      </c>
      <c r="AH44" s="38">
        <v>0</v>
      </c>
      <c r="AI44" s="38">
        <v>0</v>
      </c>
      <c r="AJ44" s="38">
        <v>6159</v>
      </c>
      <c r="AK44" s="38">
        <v>1</v>
      </c>
      <c r="AL44" s="38" t="s">
        <v>88</v>
      </c>
      <c r="AM44" s="38">
        <v>0</v>
      </c>
      <c r="AN44" s="38">
        <v>0</v>
      </c>
      <c r="AO44" s="38">
        <v>0</v>
      </c>
      <c r="AP44" s="38">
        <v>0</v>
      </c>
      <c r="AQ44" s="38">
        <v>0</v>
      </c>
      <c r="AR44" s="38">
        <v>0</v>
      </c>
      <c r="AS44" s="38">
        <v>0</v>
      </c>
      <c r="AT44" s="38">
        <v>0</v>
      </c>
      <c r="AU44" s="38">
        <v>0</v>
      </c>
      <c r="AV44" s="38">
        <v>0</v>
      </c>
      <c r="AW44" s="38">
        <v>2614186</v>
      </c>
      <c r="AX44" s="38">
        <v>2565829</v>
      </c>
      <c r="AY44" s="38">
        <v>1736013</v>
      </c>
      <c r="AZ44" s="38">
        <v>63072</v>
      </c>
      <c r="BA44" s="38">
        <v>11.75</v>
      </c>
      <c r="BB44" s="38">
        <v>0</v>
      </c>
      <c r="BC44" s="38">
        <v>0</v>
      </c>
      <c r="BD44" s="38">
        <v>0</v>
      </c>
      <c r="BE44" s="38">
        <v>34</v>
      </c>
      <c r="BF44" s="38">
        <v>2359045</v>
      </c>
      <c r="BG44" s="38">
        <v>0</v>
      </c>
      <c r="BH44" s="38">
        <v>0</v>
      </c>
      <c r="BI44" s="38">
        <v>0</v>
      </c>
      <c r="BJ44" s="38">
        <v>12</v>
      </c>
      <c r="BK44" s="38">
        <v>0</v>
      </c>
      <c r="BL44" s="38">
        <v>0</v>
      </c>
      <c r="BM44" s="38">
        <v>0</v>
      </c>
      <c r="BN44" s="38">
        <v>0</v>
      </c>
      <c r="BO44" s="38">
        <v>0</v>
      </c>
      <c r="BP44" s="38">
        <v>0</v>
      </c>
      <c r="BQ44" s="38">
        <v>732</v>
      </c>
      <c r="BR44" s="38">
        <v>0</v>
      </c>
      <c r="BS44" s="38">
        <v>0</v>
      </c>
      <c r="BT44" s="38">
        <v>0</v>
      </c>
      <c r="BU44" s="38">
        <v>0</v>
      </c>
      <c r="BV44" s="38">
        <v>0</v>
      </c>
      <c r="BW44" s="38">
        <v>0</v>
      </c>
      <c r="BX44" s="38">
        <v>0</v>
      </c>
      <c r="BY44" s="38">
        <v>0</v>
      </c>
      <c r="BZ44" s="38">
        <v>0</v>
      </c>
      <c r="CA44" s="38">
        <v>0</v>
      </c>
      <c r="CB44" s="38">
        <v>0</v>
      </c>
      <c r="CC44" s="38">
        <v>0</v>
      </c>
      <c r="CD44" s="38">
        <v>0</v>
      </c>
      <c r="CE44" s="38">
        <v>0</v>
      </c>
      <c r="CF44" s="38">
        <v>0</v>
      </c>
      <c r="CG44" s="38">
        <v>0</v>
      </c>
      <c r="CH44" s="38">
        <v>48815</v>
      </c>
      <c r="CI44" s="38">
        <v>0</v>
      </c>
      <c r="CJ44" s="38">
        <v>4</v>
      </c>
      <c r="CK44" s="38">
        <v>0</v>
      </c>
      <c r="CL44" s="38">
        <v>0</v>
      </c>
      <c r="CN44" s="38">
        <v>0</v>
      </c>
      <c r="CO44" s="38">
        <v>1</v>
      </c>
      <c r="CP44" s="38">
        <v>0</v>
      </c>
      <c r="CQ44" s="38">
        <v>0.16700000000000001</v>
      </c>
      <c r="CR44" s="38">
        <v>243.13</v>
      </c>
      <c r="CS44" s="38">
        <v>0</v>
      </c>
      <c r="CT44" s="38">
        <v>0</v>
      </c>
      <c r="CU44" s="38">
        <v>0</v>
      </c>
      <c r="CV44" s="38">
        <v>0</v>
      </c>
      <c r="CW44" s="38">
        <v>0</v>
      </c>
      <c r="CX44" s="38">
        <v>0</v>
      </c>
      <c r="CY44" s="38">
        <v>0</v>
      </c>
      <c r="CZ44" s="38">
        <v>0</v>
      </c>
      <c r="DA44" s="38">
        <v>1</v>
      </c>
      <c r="DB44" s="38">
        <v>1496414</v>
      </c>
      <c r="DC44" s="38">
        <v>0</v>
      </c>
      <c r="DD44" s="38">
        <v>0</v>
      </c>
      <c r="DE44" s="38">
        <v>423789</v>
      </c>
      <c r="DF44" s="38">
        <v>423789</v>
      </c>
      <c r="DG44" s="38">
        <v>68.813000000000002</v>
      </c>
      <c r="DH44" s="38">
        <v>0</v>
      </c>
      <c r="DI44" s="38">
        <v>0</v>
      </c>
      <c r="DK44" s="38">
        <v>3341</v>
      </c>
      <c r="DL44" s="38">
        <v>0</v>
      </c>
      <c r="DM44" s="38">
        <v>101637</v>
      </c>
      <c r="DN44" s="38">
        <v>423</v>
      </c>
      <c r="DO44" s="38">
        <v>0</v>
      </c>
      <c r="DP44" s="38">
        <v>0</v>
      </c>
      <c r="DQ44" s="38">
        <v>0</v>
      </c>
      <c r="DR44" s="38">
        <v>0</v>
      </c>
      <c r="DS44" s="38">
        <v>0</v>
      </c>
      <c r="DT44" s="38">
        <v>0</v>
      </c>
      <c r="DU44" s="38">
        <v>0</v>
      </c>
      <c r="DV44" s="38">
        <v>0</v>
      </c>
      <c r="DW44" s="38">
        <v>0</v>
      </c>
      <c r="DX44" s="38">
        <v>0</v>
      </c>
      <c r="DY44" s="38">
        <v>0</v>
      </c>
      <c r="DZ44" s="38">
        <v>0</v>
      </c>
      <c r="EA44" s="38">
        <v>0</v>
      </c>
      <c r="EB44" s="38">
        <v>0</v>
      </c>
      <c r="EC44" s="38">
        <v>0</v>
      </c>
      <c r="ED44" s="38">
        <v>0</v>
      </c>
      <c r="EE44" s="38">
        <v>0</v>
      </c>
      <c r="EF44" s="38">
        <v>0</v>
      </c>
      <c r="EG44" s="38">
        <v>0</v>
      </c>
      <c r="EH44" s="38">
        <v>96050</v>
      </c>
      <c r="EI44" s="38">
        <v>0</v>
      </c>
      <c r="EJ44" s="38">
        <v>0</v>
      </c>
      <c r="EK44" s="38">
        <v>2.9470000000000001</v>
      </c>
      <c r="EL44" s="38">
        <v>0</v>
      </c>
      <c r="EM44" s="38">
        <v>0</v>
      </c>
      <c r="EN44" s="38">
        <v>1.351</v>
      </c>
      <c r="EO44" s="38">
        <v>0</v>
      </c>
      <c r="EP44" s="38">
        <v>0</v>
      </c>
      <c r="EQ44" s="38">
        <v>4.298</v>
      </c>
      <c r="ER44" s="38">
        <v>0</v>
      </c>
      <c r="ES44" s="38">
        <v>15.596</v>
      </c>
      <c r="ET44" s="38">
        <v>0</v>
      </c>
      <c r="EU44" s="38">
        <v>0</v>
      </c>
      <c r="EV44" s="38">
        <v>0</v>
      </c>
      <c r="EW44" s="38">
        <v>0</v>
      </c>
      <c r="EX44" s="38">
        <v>0</v>
      </c>
      <c r="EZ44" s="38">
        <v>2295973</v>
      </c>
      <c r="FA44" s="38">
        <v>0</v>
      </c>
      <c r="FB44" s="38">
        <v>2358587</v>
      </c>
      <c r="FC44" s="38">
        <v>0</v>
      </c>
      <c r="FD44" s="38">
        <v>0</v>
      </c>
      <c r="FE44" s="38">
        <v>221781</v>
      </c>
      <c r="FF44" s="38">
        <v>48075</v>
      </c>
      <c r="FG44" s="38">
        <v>5.8744999999999999E-2</v>
      </c>
      <c r="FH44" s="38">
        <v>2.5468000000000001E-2</v>
      </c>
      <c r="FI44" s="38">
        <v>0</v>
      </c>
      <c r="FJ44" s="38">
        <v>0</v>
      </c>
      <c r="FK44" s="38">
        <v>383.048</v>
      </c>
      <c r="FL44" s="38">
        <v>2677258</v>
      </c>
      <c r="FM44" s="38">
        <v>0</v>
      </c>
      <c r="FN44" s="38">
        <v>0</v>
      </c>
      <c r="FO44" s="38">
        <v>0</v>
      </c>
      <c r="FP44" s="38">
        <v>0</v>
      </c>
      <c r="FQ44" s="38">
        <v>0</v>
      </c>
      <c r="FR44" s="38">
        <v>0</v>
      </c>
      <c r="FS44" s="38">
        <v>0</v>
      </c>
      <c r="FT44" s="38">
        <v>0</v>
      </c>
      <c r="FU44" s="38">
        <v>0</v>
      </c>
      <c r="FV44" s="38">
        <v>0</v>
      </c>
      <c r="FW44" s="38">
        <v>0</v>
      </c>
      <c r="FX44" s="38">
        <v>0</v>
      </c>
      <c r="FY44" s="38">
        <v>0</v>
      </c>
      <c r="FZ44" s="38">
        <v>0</v>
      </c>
      <c r="GA44" s="38">
        <v>0</v>
      </c>
      <c r="GB44" s="38">
        <v>0</v>
      </c>
      <c r="GC44" s="38">
        <v>0</v>
      </c>
      <c r="GD44" s="38">
        <v>0</v>
      </c>
      <c r="GF44" s="38">
        <v>0</v>
      </c>
      <c r="GG44" s="38">
        <v>0</v>
      </c>
      <c r="GH44" s="38">
        <v>0</v>
      </c>
      <c r="GI44" s="38">
        <v>0</v>
      </c>
      <c r="GJ44" s="38">
        <v>0</v>
      </c>
      <c r="GK44" s="38">
        <v>4972</v>
      </c>
      <c r="GL44" s="38">
        <v>6719</v>
      </c>
      <c r="GM44" s="38">
        <v>0</v>
      </c>
      <c r="GN44" s="38">
        <v>0</v>
      </c>
      <c r="GO44" s="38">
        <v>0</v>
      </c>
      <c r="GP44" s="38">
        <v>0</v>
      </c>
      <c r="GQ44" s="38">
        <v>0</v>
      </c>
      <c r="GR44" s="38">
        <v>0</v>
      </c>
      <c r="GS44" s="38">
        <v>0</v>
      </c>
      <c r="GT44" s="38">
        <v>0</v>
      </c>
      <c r="HB44" s="38">
        <v>260701385</v>
      </c>
      <c r="HC44" s="38">
        <v>5.0967999999999999E-2</v>
      </c>
      <c r="HD44" s="38">
        <v>48815</v>
      </c>
      <c r="HE44" s="38">
        <v>0</v>
      </c>
      <c r="HF44" s="38">
        <v>258592</v>
      </c>
      <c r="HG44" s="38">
        <v>642</v>
      </c>
      <c r="HH44" s="38">
        <v>75135</v>
      </c>
      <c r="HI44" s="38">
        <v>0</v>
      </c>
      <c r="HJ44" s="38">
        <v>2413</v>
      </c>
      <c r="HK44" s="38">
        <v>0</v>
      </c>
      <c r="HL44" s="38">
        <v>0</v>
      </c>
      <c r="HM44" s="38">
        <v>0</v>
      </c>
      <c r="HN44" s="38">
        <v>0</v>
      </c>
      <c r="HO44" s="38">
        <v>0</v>
      </c>
      <c r="HP44" s="38">
        <v>0</v>
      </c>
      <c r="HQ44" s="38">
        <v>0</v>
      </c>
      <c r="HR44" s="38">
        <v>0</v>
      </c>
      <c r="HS44" s="38">
        <v>2295515</v>
      </c>
      <c r="HT44" s="38">
        <v>0</v>
      </c>
      <c r="HU44" s="38">
        <v>0</v>
      </c>
      <c r="HV44" s="38">
        <v>0</v>
      </c>
      <c r="HW44" s="38">
        <v>0</v>
      </c>
      <c r="HX44" s="38">
        <v>41</v>
      </c>
      <c r="HY44" s="38">
        <v>24</v>
      </c>
      <c r="HZ44" s="38">
        <v>16</v>
      </c>
      <c r="IA44" s="38">
        <v>57</v>
      </c>
      <c r="IB44" s="38">
        <v>127</v>
      </c>
      <c r="IC44" s="38">
        <v>265</v>
      </c>
      <c r="ID44" s="38">
        <v>0</v>
      </c>
      <c r="IE44" s="38">
        <v>0</v>
      </c>
      <c r="IF44" s="38">
        <v>0</v>
      </c>
      <c r="IG44" s="38">
        <v>1.042</v>
      </c>
      <c r="IH44" s="38">
        <v>122</v>
      </c>
      <c r="II44" s="38">
        <v>0</v>
      </c>
      <c r="IJ44" s="38">
        <v>0</v>
      </c>
      <c r="IK44" s="38">
        <v>0</v>
      </c>
      <c r="IL44" s="38">
        <v>0</v>
      </c>
      <c r="IM44" s="38">
        <v>0</v>
      </c>
      <c r="IN44" s="38">
        <v>0</v>
      </c>
      <c r="IO44" s="38">
        <v>0</v>
      </c>
      <c r="IP44" s="38">
        <v>0</v>
      </c>
      <c r="IQ44" s="38">
        <v>0</v>
      </c>
      <c r="IR44" s="38">
        <v>0</v>
      </c>
      <c r="IS44" s="38">
        <v>0</v>
      </c>
      <c r="IT44" s="38">
        <v>0</v>
      </c>
      <c r="IU44" s="38">
        <v>0</v>
      </c>
      <c r="IV44" s="38">
        <v>0</v>
      </c>
      <c r="IW44" s="38">
        <v>6159</v>
      </c>
      <c r="IX44" s="38">
        <v>0</v>
      </c>
      <c r="IY44" s="38">
        <v>0</v>
      </c>
      <c r="IZ44" s="38">
        <v>0</v>
      </c>
      <c r="JA44" s="38">
        <v>0</v>
      </c>
    </row>
    <row r="45" spans="1:261" x14ac:dyDescent="0.2">
      <c r="A45" s="38">
        <v>161802</v>
      </c>
      <c r="B45" s="38">
        <v>27549</v>
      </c>
      <c r="C45" s="38">
        <v>9</v>
      </c>
      <c r="D45" s="38">
        <v>2020</v>
      </c>
      <c r="E45" s="38">
        <v>6159</v>
      </c>
      <c r="F45" s="38">
        <v>0</v>
      </c>
      <c r="G45" s="38">
        <v>756.54300000000001</v>
      </c>
      <c r="H45" s="38">
        <v>690.90599999999995</v>
      </c>
      <c r="I45" s="38">
        <v>690.90599999999995</v>
      </c>
      <c r="J45" s="38">
        <v>756.54300000000001</v>
      </c>
      <c r="K45" s="38">
        <v>0</v>
      </c>
      <c r="L45" s="38">
        <v>6159</v>
      </c>
      <c r="M45" s="38">
        <v>0</v>
      </c>
      <c r="N45" s="38">
        <v>0</v>
      </c>
      <c r="P45" s="38">
        <v>750.00800000000004</v>
      </c>
      <c r="Q45" s="38">
        <v>0</v>
      </c>
      <c r="R45" s="38">
        <v>194407</v>
      </c>
      <c r="S45" s="38">
        <v>259.20699999999999</v>
      </c>
      <c r="U45" s="38">
        <v>126018</v>
      </c>
      <c r="V45" s="38">
        <v>71.507999999999996</v>
      </c>
      <c r="W45" s="38">
        <v>44039</v>
      </c>
      <c r="X45" s="38">
        <v>44039</v>
      </c>
      <c r="Z45" s="38">
        <v>0</v>
      </c>
      <c r="AA45" s="38">
        <v>0</v>
      </c>
      <c r="AB45" s="38">
        <v>0</v>
      </c>
      <c r="AC45" s="38">
        <v>0</v>
      </c>
      <c r="AD45" s="38" t="s">
        <v>303</v>
      </c>
      <c r="AE45" s="38">
        <v>0</v>
      </c>
      <c r="AH45" s="38">
        <v>0</v>
      </c>
      <c r="AI45" s="38">
        <v>0</v>
      </c>
      <c r="AJ45" s="38">
        <v>6159</v>
      </c>
      <c r="AK45" s="38">
        <v>1</v>
      </c>
      <c r="AL45" s="38" t="s">
        <v>347</v>
      </c>
      <c r="AM45" s="38">
        <v>0</v>
      </c>
      <c r="AN45" s="38">
        <v>0</v>
      </c>
      <c r="AO45" s="38">
        <v>0</v>
      </c>
      <c r="AP45" s="38">
        <v>0</v>
      </c>
      <c r="AQ45" s="38">
        <v>0</v>
      </c>
      <c r="AR45" s="38">
        <v>0</v>
      </c>
      <c r="AS45" s="38">
        <v>0</v>
      </c>
      <c r="AT45" s="38">
        <v>0</v>
      </c>
      <c r="AU45" s="38">
        <v>0</v>
      </c>
      <c r="AV45" s="38">
        <v>0</v>
      </c>
      <c r="AW45" s="38">
        <v>8198072</v>
      </c>
      <c r="AX45" s="38">
        <v>8052404</v>
      </c>
      <c r="AY45" s="38">
        <v>5465399</v>
      </c>
      <c r="AZ45" s="38">
        <v>194407</v>
      </c>
      <c r="BA45" s="38">
        <v>0</v>
      </c>
      <c r="BB45" s="38">
        <v>0</v>
      </c>
      <c r="BC45" s="38">
        <v>0</v>
      </c>
      <c r="BD45" s="38">
        <v>0</v>
      </c>
      <c r="BE45" s="38">
        <v>107</v>
      </c>
      <c r="BF45" s="38">
        <v>7396965</v>
      </c>
      <c r="BG45" s="38">
        <v>0</v>
      </c>
      <c r="BH45" s="38">
        <v>0</v>
      </c>
      <c r="BI45" s="38">
        <v>0</v>
      </c>
      <c r="BJ45" s="38">
        <v>12</v>
      </c>
      <c r="BK45" s="38">
        <v>0</v>
      </c>
      <c r="BL45" s="38">
        <v>0</v>
      </c>
      <c r="BM45" s="38">
        <v>0</v>
      </c>
      <c r="BN45" s="38">
        <v>0</v>
      </c>
      <c r="BO45" s="38">
        <v>0</v>
      </c>
      <c r="BP45" s="38">
        <v>0</v>
      </c>
      <c r="BQ45" s="38">
        <v>663</v>
      </c>
      <c r="BR45" s="38">
        <v>0</v>
      </c>
      <c r="BS45" s="38">
        <v>0</v>
      </c>
      <c r="BT45" s="38">
        <v>0</v>
      </c>
      <c r="BU45" s="38">
        <v>0</v>
      </c>
      <c r="BV45" s="38">
        <v>0</v>
      </c>
      <c r="BW45" s="38">
        <v>0</v>
      </c>
      <c r="BX45" s="38">
        <v>0</v>
      </c>
      <c r="BY45" s="38">
        <v>0</v>
      </c>
      <c r="BZ45" s="38">
        <v>0</v>
      </c>
      <c r="CA45" s="38">
        <v>0</v>
      </c>
      <c r="CB45" s="38">
        <v>0</v>
      </c>
      <c r="CC45" s="38">
        <v>0</v>
      </c>
      <c r="CD45" s="38">
        <v>0</v>
      </c>
      <c r="CE45" s="38">
        <v>0</v>
      </c>
      <c r="CF45" s="38">
        <v>0</v>
      </c>
      <c r="CG45" s="38">
        <v>0</v>
      </c>
      <c r="CH45" s="38">
        <v>148763</v>
      </c>
      <c r="CI45" s="38">
        <v>0</v>
      </c>
      <c r="CJ45" s="38">
        <v>4</v>
      </c>
      <c r="CK45" s="38">
        <v>0</v>
      </c>
      <c r="CL45" s="38">
        <v>0</v>
      </c>
      <c r="CN45" s="38">
        <v>0</v>
      </c>
      <c r="CO45" s="38">
        <v>1</v>
      </c>
      <c r="CP45" s="38">
        <v>0</v>
      </c>
      <c r="CQ45" s="38">
        <v>0</v>
      </c>
      <c r="CR45" s="38">
        <v>748.68499999999995</v>
      </c>
      <c r="CS45" s="38">
        <v>0</v>
      </c>
      <c r="CT45" s="38">
        <v>0</v>
      </c>
      <c r="CU45" s="38">
        <v>0</v>
      </c>
      <c r="CV45" s="38">
        <v>0</v>
      </c>
      <c r="CW45" s="38">
        <v>0</v>
      </c>
      <c r="CX45" s="38">
        <v>0</v>
      </c>
      <c r="CY45" s="38">
        <v>0</v>
      </c>
      <c r="CZ45" s="38">
        <v>0</v>
      </c>
      <c r="DA45" s="38">
        <v>1</v>
      </c>
      <c r="DB45" s="38">
        <v>4232282</v>
      </c>
      <c r="DC45" s="38">
        <v>0</v>
      </c>
      <c r="DD45" s="38">
        <v>0</v>
      </c>
      <c r="DE45" s="38">
        <v>969365</v>
      </c>
      <c r="DF45" s="38">
        <v>969365</v>
      </c>
      <c r="DG45" s="38">
        <v>157.4</v>
      </c>
      <c r="DH45" s="38">
        <v>0</v>
      </c>
      <c r="DI45" s="38">
        <v>0</v>
      </c>
      <c r="DK45" s="38">
        <v>2240</v>
      </c>
      <c r="DL45" s="38">
        <v>0</v>
      </c>
      <c r="DM45" s="38">
        <v>697522</v>
      </c>
      <c r="DN45" s="38">
        <v>2988</v>
      </c>
      <c r="DO45" s="38">
        <v>0</v>
      </c>
      <c r="DP45" s="38">
        <v>0</v>
      </c>
      <c r="DQ45" s="38">
        <v>0</v>
      </c>
      <c r="DR45" s="38">
        <v>0</v>
      </c>
      <c r="DS45" s="38">
        <v>0</v>
      </c>
      <c r="DT45" s="38">
        <v>0</v>
      </c>
      <c r="DU45" s="38">
        <v>0</v>
      </c>
      <c r="DV45" s="38">
        <v>0</v>
      </c>
      <c r="DW45" s="38">
        <v>0</v>
      </c>
      <c r="DX45" s="38">
        <v>0</v>
      </c>
      <c r="DY45" s="38">
        <v>0</v>
      </c>
      <c r="DZ45" s="38">
        <v>0</v>
      </c>
      <c r="EA45" s="38">
        <v>0</v>
      </c>
      <c r="EB45" s="38">
        <v>0</v>
      </c>
      <c r="EC45" s="38">
        <v>60.131999999999998</v>
      </c>
      <c r="ED45" s="38">
        <v>425879</v>
      </c>
      <c r="EE45" s="38">
        <v>0</v>
      </c>
      <c r="EF45" s="38">
        <v>0</v>
      </c>
      <c r="EG45" s="38">
        <v>0</v>
      </c>
      <c r="EH45" s="38">
        <v>251893</v>
      </c>
      <c r="EI45" s="38">
        <v>0</v>
      </c>
      <c r="EJ45" s="38">
        <v>0</v>
      </c>
      <c r="EK45" s="38">
        <v>9.6820000000000004</v>
      </c>
      <c r="EL45" s="38">
        <v>0</v>
      </c>
      <c r="EM45" s="38">
        <v>0.90500000000000003</v>
      </c>
      <c r="EN45" s="38">
        <v>1.8280000000000001</v>
      </c>
      <c r="EO45" s="38">
        <v>0</v>
      </c>
      <c r="EP45" s="38">
        <v>0</v>
      </c>
      <c r="EQ45" s="38">
        <v>12.414999999999999</v>
      </c>
      <c r="ER45" s="38">
        <v>0</v>
      </c>
      <c r="ES45" s="38">
        <v>40.901000000000003</v>
      </c>
      <c r="ET45" s="38">
        <v>0</v>
      </c>
      <c r="EU45" s="38">
        <v>0</v>
      </c>
      <c r="EV45" s="38">
        <v>0</v>
      </c>
      <c r="EW45" s="38">
        <v>0</v>
      </c>
      <c r="EX45" s="38">
        <v>0</v>
      </c>
      <c r="EZ45" s="38">
        <v>7206249</v>
      </c>
      <c r="FA45" s="38">
        <v>0</v>
      </c>
      <c r="FB45" s="38">
        <v>7397561</v>
      </c>
      <c r="FC45" s="38">
        <v>0</v>
      </c>
      <c r="FD45" s="38">
        <v>0</v>
      </c>
      <c r="FE45" s="38">
        <v>695412</v>
      </c>
      <c r="FF45" s="38">
        <v>150743</v>
      </c>
      <c r="FG45" s="38">
        <v>5.8744999999999999E-2</v>
      </c>
      <c r="FH45" s="38">
        <v>2.5468000000000001E-2</v>
      </c>
      <c r="FI45" s="38">
        <v>0</v>
      </c>
      <c r="FJ45" s="38">
        <v>0</v>
      </c>
      <c r="FK45" s="38">
        <v>1201.077</v>
      </c>
      <c r="FL45" s="38">
        <v>8392479</v>
      </c>
      <c r="FM45" s="38">
        <v>0</v>
      </c>
      <c r="FN45" s="38">
        <v>0</v>
      </c>
      <c r="FO45" s="38">
        <v>0</v>
      </c>
      <c r="FP45" s="38">
        <v>0</v>
      </c>
      <c r="FQ45" s="38">
        <v>0</v>
      </c>
      <c r="FR45" s="38">
        <v>0</v>
      </c>
      <c r="FS45" s="38">
        <v>0</v>
      </c>
      <c r="FT45" s="38">
        <v>0</v>
      </c>
      <c r="FU45" s="38">
        <v>0</v>
      </c>
      <c r="FV45" s="38">
        <v>0</v>
      </c>
      <c r="FW45" s="38">
        <v>0</v>
      </c>
      <c r="FX45" s="38">
        <v>0</v>
      </c>
      <c r="FY45" s="38">
        <v>0</v>
      </c>
      <c r="FZ45" s="38">
        <v>7839</v>
      </c>
      <c r="GA45" s="38">
        <v>0</v>
      </c>
      <c r="GB45" s="38">
        <v>450334</v>
      </c>
      <c r="GC45" s="38">
        <v>450334</v>
      </c>
      <c r="GD45" s="38">
        <v>53.222000000000001</v>
      </c>
      <c r="GF45" s="38">
        <v>0</v>
      </c>
      <c r="GG45" s="38">
        <v>0</v>
      </c>
      <c r="GH45" s="38">
        <v>0</v>
      </c>
      <c r="GI45" s="38">
        <v>0</v>
      </c>
      <c r="GJ45" s="38">
        <v>0</v>
      </c>
      <c r="GK45" s="38">
        <v>5181</v>
      </c>
      <c r="GL45" s="38">
        <v>11424</v>
      </c>
      <c r="GM45" s="38">
        <v>0</v>
      </c>
      <c r="GN45" s="38">
        <v>0</v>
      </c>
      <c r="GO45" s="38">
        <v>0</v>
      </c>
      <c r="GP45" s="38">
        <v>0</v>
      </c>
      <c r="GQ45" s="38">
        <v>0</v>
      </c>
      <c r="GR45" s="38">
        <v>0</v>
      </c>
      <c r="GS45" s="38">
        <v>0</v>
      </c>
      <c r="GT45" s="38">
        <v>0</v>
      </c>
      <c r="HB45" s="38">
        <v>260701385</v>
      </c>
      <c r="HC45" s="38">
        <v>5.0967999999999999E-2</v>
      </c>
      <c r="HD45" s="38">
        <v>148763</v>
      </c>
      <c r="HE45" s="38">
        <v>0</v>
      </c>
      <c r="HF45" s="38">
        <v>732360</v>
      </c>
      <c r="HG45" s="38">
        <v>37847</v>
      </c>
      <c r="HH45" s="38">
        <v>134874</v>
      </c>
      <c r="HI45" s="38">
        <v>0</v>
      </c>
      <c r="HJ45" s="38">
        <v>7354</v>
      </c>
      <c r="HK45" s="38">
        <v>2100</v>
      </c>
      <c r="HL45" s="38">
        <v>1591</v>
      </c>
      <c r="HM45" s="38">
        <v>88000</v>
      </c>
      <c r="HN45" s="38">
        <v>0</v>
      </c>
      <c r="HO45" s="38">
        <v>0</v>
      </c>
      <c r="HP45" s="38">
        <v>0</v>
      </c>
      <c r="HQ45" s="38">
        <v>0</v>
      </c>
      <c r="HR45" s="38">
        <v>0</v>
      </c>
      <c r="HS45" s="38">
        <v>7203154</v>
      </c>
      <c r="HT45" s="38">
        <v>0</v>
      </c>
      <c r="HU45" s="38">
        <v>0</v>
      </c>
      <c r="HV45" s="38">
        <v>0</v>
      </c>
      <c r="HW45" s="38">
        <v>0</v>
      </c>
      <c r="HX45" s="38">
        <v>39</v>
      </c>
      <c r="HY45" s="38">
        <v>49</v>
      </c>
      <c r="HZ45" s="38">
        <v>47</v>
      </c>
      <c r="IA45" s="38">
        <v>189</v>
      </c>
      <c r="IB45" s="38">
        <v>275</v>
      </c>
      <c r="IC45" s="38">
        <v>599</v>
      </c>
      <c r="ID45" s="38">
        <v>0</v>
      </c>
      <c r="IE45" s="38">
        <v>0</v>
      </c>
      <c r="IF45" s="38">
        <v>0</v>
      </c>
      <c r="IG45" s="38">
        <v>61.454000000000001</v>
      </c>
      <c r="IH45" s="38">
        <v>219</v>
      </c>
      <c r="II45" s="38">
        <v>0</v>
      </c>
      <c r="IJ45" s="38">
        <v>71.507999999999996</v>
      </c>
      <c r="IK45" s="38">
        <v>0</v>
      </c>
      <c r="IL45" s="38">
        <v>0</v>
      </c>
      <c r="IM45" s="38">
        <v>0</v>
      </c>
      <c r="IN45" s="38">
        <v>0</v>
      </c>
      <c r="IO45" s="38">
        <v>0</v>
      </c>
      <c r="IP45" s="38">
        <v>0</v>
      </c>
      <c r="IQ45" s="38">
        <v>71.507999999999996</v>
      </c>
      <c r="IR45" s="38">
        <v>44039</v>
      </c>
      <c r="IS45" s="38">
        <v>0</v>
      </c>
      <c r="IT45" s="38">
        <v>0</v>
      </c>
      <c r="IU45" s="38">
        <v>0</v>
      </c>
      <c r="IV45" s="38">
        <v>0</v>
      </c>
      <c r="IW45" s="38">
        <v>6159</v>
      </c>
      <c r="IX45" s="38">
        <v>0</v>
      </c>
      <c r="IY45" s="38">
        <v>0</v>
      </c>
      <c r="IZ45" s="38">
        <v>0</v>
      </c>
      <c r="JA45" s="38">
        <v>0</v>
      </c>
    </row>
    <row r="46" spans="1:261" x14ac:dyDescent="0.2">
      <c r="A46" s="38">
        <v>165802</v>
      </c>
      <c r="B46" s="38">
        <v>27549</v>
      </c>
      <c r="C46" s="38">
        <v>9</v>
      </c>
      <c r="D46" s="38">
        <v>2020</v>
      </c>
      <c r="E46" s="38">
        <v>6159</v>
      </c>
      <c r="F46" s="38">
        <v>0</v>
      </c>
      <c r="G46" s="38">
        <v>363.82799999999997</v>
      </c>
      <c r="H46" s="38">
        <v>361.70100000000002</v>
      </c>
      <c r="I46" s="38">
        <v>361.70100000000002</v>
      </c>
      <c r="J46" s="38">
        <v>363.82799999999997</v>
      </c>
      <c r="K46" s="38">
        <v>0</v>
      </c>
      <c r="L46" s="38">
        <v>6159</v>
      </c>
      <c r="M46" s="38">
        <v>0</v>
      </c>
      <c r="N46" s="38">
        <v>0</v>
      </c>
      <c r="P46" s="38">
        <v>390.34699999999998</v>
      </c>
      <c r="Q46" s="38">
        <v>0</v>
      </c>
      <c r="R46" s="38">
        <v>101181</v>
      </c>
      <c r="S46" s="38">
        <v>259.20699999999999</v>
      </c>
      <c r="U46" s="38">
        <v>65587</v>
      </c>
      <c r="V46" s="38">
        <v>17.161999999999999</v>
      </c>
      <c r="W46" s="38">
        <v>10569</v>
      </c>
      <c r="X46" s="38">
        <v>10569</v>
      </c>
      <c r="Z46" s="38">
        <v>0</v>
      </c>
      <c r="AA46" s="38">
        <v>0</v>
      </c>
      <c r="AB46" s="38">
        <v>0</v>
      </c>
      <c r="AC46" s="38">
        <v>0</v>
      </c>
      <c r="AD46" s="38" t="s">
        <v>303</v>
      </c>
      <c r="AE46" s="38">
        <v>0</v>
      </c>
      <c r="AH46" s="38">
        <v>0</v>
      </c>
      <c r="AI46" s="38">
        <v>0</v>
      </c>
      <c r="AJ46" s="38">
        <v>6159</v>
      </c>
      <c r="AK46" s="38">
        <v>1</v>
      </c>
      <c r="AL46" s="38" t="s">
        <v>89</v>
      </c>
      <c r="AM46" s="38">
        <v>0</v>
      </c>
      <c r="AN46" s="38">
        <v>0</v>
      </c>
      <c r="AO46" s="38">
        <v>0</v>
      </c>
      <c r="AP46" s="38">
        <v>0</v>
      </c>
      <c r="AQ46" s="38">
        <v>0</v>
      </c>
      <c r="AR46" s="38">
        <v>0</v>
      </c>
      <c r="AS46" s="38">
        <v>0</v>
      </c>
      <c r="AT46" s="38">
        <v>0</v>
      </c>
      <c r="AU46" s="38">
        <v>0</v>
      </c>
      <c r="AV46" s="38">
        <v>0</v>
      </c>
      <c r="AW46" s="38">
        <v>3295237</v>
      </c>
      <c r="AX46" s="38">
        <v>3223974</v>
      </c>
      <c r="AY46" s="38">
        <v>2247229</v>
      </c>
      <c r="AZ46" s="38">
        <v>101181</v>
      </c>
      <c r="BA46" s="38">
        <v>11</v>
      </c>
      <c r="BB46" s="38">
        <v>0</v>
      </c>
      <c r="BC46" s="38">
        <v>0</v>
      </c>
      <c r="BD46" s="38">
        <v>0</v>
      </c>
      <c r="BE46" s="38">
        <v>43</v>
      </c>
      <c r="BF46" s="38">
        <v>2983637</v>
      </c>
      <c r="BG46" s="38">
        <v>0</v>
      </c>
      <c r="BH46" s="38">
        <v>0</v>
      </c>
      <c r="BI46" s="38">
        <v>0</v>
      </c>
      <c r="BJ46" s="38">
        <v>12</v>
      </c>
      <c r="BK46" s="38">
        <v>0</v>
      </c>
      <c r="BL46" s="38">
        <v>0</v>
      </c>
      <c r="BM46" s="38">
        <v>0</v>
      </c>
      <c r="BN46" s="38">
        <v>0</v>
      </c>
      <c r="BO46" s="38">
        <v>0</v>
      </c>
      <c r="BP46" s="38">
        <v>0</v>
      </c>
      <c r="BQ46" s="38">
        <v>714</v>
      </c>
      <c r="BR46" s="38">
        <v>0</v>
      </c>
      <c r="BS46" s="38">
        <v>0</v>
      </c>
      <c r="BT46" s="38">
        <v>0</v>
      </c>
      <c r="BU46" s="38">
        <v>0</v>
      </c>
      <c r="BV46" s="38">
        <v>0</v>
      </c>
      <c r="BW46" s="38">
        <v>0</v>
      </c>
      <c r="BX46" s="38">
        <v>0</v>
      </c>
      <c r="BY46" s="38">
        <v>0</v>
      </c>
      <c r="BZ46" s="38">
        <v>0</v>
      </c>
      <c r="CA46" s="38">
        <v>0</v>
      </c>
      <c r="CB46" s="38">
        <v>0</v>
      </c>
      <c r="CC46" s="38">
        <v>0</v>
      </c>
      <c r="CD46" s="38">
        <v>0</v>
      </c>
      <c r="CE46" s="38">
        <v>0</v>
      </c>
      <c r="CF46" s="38">
        <v>0</v>
      </c>
      <c r="CG46" s="38">
        <v>0</v>
      </c>
      <c r="CH46" s="38">
        <v>71541</v>
      </c>
      <c r="CI46" s="38">
        <v>0</v>
      </c>
      <c r="CJ46" s="38">
        <v>4</v>
      </c>
      <c r="CK46" s="38">
        <v>0</v>
      </c>
      <c r="CL46" s="38">
        <v>0</v>
      </c>
      <c r="CN46" s="38">
        <v>0</v>
      </c>
      <c r="CO46" s="38">
        <v>1</v>
      </c>
      <c r="CP46" s="38">
        <v>0</v>
      </c>
      <c r="CQ46" s="38">
        <v>0</v>
      </c>
      <c r="CR46" s="38">
        <v>390.66199999999998</v>
      </c>
      <c r="CS46" s="38">
        <v>0</v>
      </c>
      <c r="CT46" s="38">
        <v>0</v>
      </c>
      <c r="CU46" s="38">
        <v>0</v>
      </c>
      <c r="CV46" s="38">
        <v>0</v>
      </c>
      <c r="CW46" s="38">
        <v>0</v>
      </c>
      <c r="CX46" s="38">
        <v>0</v>
      </c>
      <c r="CY46" s="38">
        <v>0</v>
      </c>
      <c r="CZ46" s="38">
        <v>0</v>
      </c>
      <c r="DA46" s="38">
        <v>1</v>
      </c>
      <c r="DB46" s="38">
        <v>2224737</v>
      </c>
      <c r="DC46" s="38">
        <v>0</v>
      </c>
      <c r="DD46" s="38">
        <v>0</v>
      </c>
      <c r="DE46" s="38">
        <v>237568</v>
      </c>
      <c r="DF46" s="38">
        <v>237568</v>
      </c>
      <c r="DG46" s="38">
        <v>38.575000000000003</v>
      </c>
      <c r="DH46" s="38">
        <v>0</v>
      </c>
      <c r="DI46" s="38">
        <v>0</v>
      </c>
      <c r="DK46" s="38">
        <v>3051</v>
      </c>
      <c r="DL46" s="38">
        <v>0</v>
      </c>
      <c r="DM46" s="38">
        <v>55768</v>
      </c>
      <c r="DN46" s="38">
        <v>234</v>
      </c>
      <c r="DO46" s="38">
        <v>0</v>
      </c>
      <c r="DP46" s="38">
        <v>0</v>
      </c>
      <c r="DQ46" s="38">
        <v>0</v>
      </c>
      <c r="DR46" s="38">
        <v>0</v>
      </c>
      <c r="DS46" s="38">
        <v>0</v>
      </c>
      <c r="DT46" s="38">
        <v>0</v>
      </c>
      <c r="DU46" s="38">
        <v>0</v>
      </c>
      <c r="DV46" s="38">
        <v>0</v>
      </c>
      <c r="DW46" s="38">
        <v>0</v>
      </c>
      <c r="DX46" s="38">
        <v>0</v>
      </c>
      <c r="DY46" s="38">
        <v>0</v>
      </c>
      <c r="DZ46" s="38">
        <v>0</v>
      </c>
      <c r="EA46" s="38">
        <v>0</v>
      </c>
      <c r="EB46" s="38">
        <v>0</v>
      </c>
      <c r="EC46" s="38">
        <v>1.4970000000000001</v>
      </c>
      <c r="ED46" s="38">
        <v>10602</v>
      </c>
      <c r="EE46" s="38">
        <v>0</v>
      </c>
      <c r="EF46" s="38">
        <v>0</v>
      </c>
      <c r="EG46" s="38">
        <v>0</v>
      </c>
      <c r="EH46" s="38">
        <v>42562</v>
      </c>
      <c r="EI46" s="38">
        <v>0</v>
      </c>
      <c r="EJ46" s="38">
        <v>0</v>
      </c>
      <c r="EK46" s="38">
        <v>1.8620000000000001</v>
      </c>
      <c r="EL46" s="38">
        <v>0</v>
      </c>
      <c r="EM46" s="38">
        <v>0</v>
      </c>
      <c r="EN46" s="38">
        <v>0.26500000000000001</v>
      </c>
      <c r="EO46" s="38">
        <v>0</v>
      </c>
      <c r="EP46" s="38">
        <v>0</v>
      </c>
      <c r="EQ46" s="38">
        <v>2.1269999999999998</v>
      </c>
      <c r="ER46" s="38">
        <v>0</v>
      </c>
      <c r="ES46" s="38">
        <v>6.9109999999999996</v>
      </c>
      <c r="ET46" s="38">
        <v>0</v>
      </c>
      <c r="EU46" s="38">
        <v>0</v>
      </c>
      <c r="EV46" s="38">
        <v>0</v>
      </c>
      <c r="EW46" s="38">
        <v>0</v>
      </c>
      <c r="EX46" s="38">
        <v>0</v>
      </c>
      <c r="EZ46" s="38">
        <v>2882669</v>
      </c>
      <c r="FA46" s="38">
        <v>0</v>
      </c>
      <c r="FB46" s="38">
        <v>2983572</v>
      </c>
      <c r="FC46" s="38">
        <v>0</v>
      </c>
      <c r="FD46" s="38">
        <v>0</v>
      </c>
      <c r="FE46" s="38">
        <v>280501</v>
      </c>
      <c r="FF46" s="38">
        <v>60804</v>
      </c>
      <c r="FG46" s="38">
        <v>5.8744999999999999E-2</v>
      </c>
      <c r="FH46" s="38">
        <v>2.5468000000000001E-2</v>
      </c>
      <c r="FI46" s="38">
        <v>0</v>
      </c>
      <c r="FJ46" s="38">
        <v>0</v>
      </c>
      <c r="FK46" s="38">
        <v>484.46600000000001</v>
      </c>
      <c r="FL46" s="38">
        <v>3396418</v>
      </c>
      <c r="FM46" s="38">
        <v>0</v>
      </c>
      <c r="FN46" s="38">
        <v>0</v>
      </c>
      <c r="FO46" s="38">
        <v>0</v>
      </c>
      <c r="FP46" s="38">
        <v>0</v>
      </c>
      <c r="FQ46" s="38">
        <v>0</v>
      </c>
      <c r="FR46" s="38">
        <v>0</v>
      </c>
      <c r="FS46" s="38">
        <v>0</v>
      </c>
      <c r="FT46" s="38">
        <v>0</v>
      </c>
      <c r="FU46" s="38">
        <v>0</v>
      </c>
      <c r="FV46" s="38">
        <v>0</v>
      </c>
      <c r="FW46" s="38">
        <v>0</v>
      </c>
      <c r="FX46" s="38">
        <v>0</v>
      </c>
      <c r="FY46" s="38">
        <v>0</v>
      </c>
      <c r="FZ46" s="38">
        <v>0</v>
      </c>
      <c r="GA46" s="38">
        <v>0</v>
      </c>
      <c r="GB46" s="38">
        <v>0</v>
      </c>
      <c r="GC46" s="38">
        <v>0</v>
      </c>
      <c r="GD46" s="38">
        <v>0</v>
      </c>
      <c r="GF46" s="38">
        <v>0</v>
      </c>
      <c r="GG46" s="38">
        <v>0</v>
      </c>
      <c r="GH46" s="38">
        <v>0</v>
      </c>
      <c r="GI46" s="38">
        <v>0</v>
      </c>
      <c r="GJ46" s="38">
        <v>0</v>
      </c>
      <c r="GK46" s="38">
        <v>5107</v>
      </c>
      <c r="GL46" s="38">
        <v>15234</v>
      </c>
      <c r="GM46" s="38">
        <v>0</v>
      </c>
      <c r="GN46" s="38">
        <v>0</v>
      </c>
      <c r="GO46" s="38">
        <v>0</v>
      </c>
      <c r="GP46" s="38">
        <v>0</v>
      </c>
      <c r="GQ46" s="38">
        <v>0</v>
      </c>
      <c r="GR46" s="38">
        <v>0</v>
      </c>
      <c r="GS46" s="38">
        <v>0</v>
      </c>
      <c r="GT46" s="38">
        <v>0</v>
      </c>
      <c r="HB46" s="38">
        <v>260701385</v>
      </c>
      <c r="HC46" s="38">
        <v>5.0967999999999999E-2</v>
      </c>
      <c r="HD46" s="38">
        <v>71541</v>
      </c>
      <c r="HE46" s="38">
        <v>0</v>
      </c>
      <c r="HF46" s="38">
        <v>383403</v>
      </c>
      <c r="HG46" s="38">
        <v>1925</v>
      </c>
      <c r="HH46" s="38">
        <v>65897</v>
      </c>
      <c r="HI46" s="38">
        <v>0</v>
      </c>
      <c r="HJ46" s="38">
        <v>3536</v>
      </c>
      <c r="HK46" s="38">
        <v>0</v>
      </c>
      <c r="HL46" s="38">
        <v>213</v>
      </c>
      <c r="HM46" s="38">
        <v>0</v>
      </c>
      <c r="HN46" s="38">
        <v>0</v>
      </c>
      <c r="HO46" s="38">
        <v>0</v>
      </c>
      <c r="HP46" s="38">
        <v>0</v>
      </c>
      <c r="HQ46" s="38">
        <v>0</v>
      </c>
      <c r="HR46" s="38">
        <v>0</v>
      </c>
      <c r="HS46" s="38">
        <v>2882391</v>
      </c>
      <c r="HT46" s="38">
        <v>0</v>
      </c>
      <c r="HU46" s="38">
        <v>0</v>
      </c>
      <c r="HV46" s="38">
        <v>0</v>
      </c>
      <c r="HW46" s="38">
        <v>0</v>
      </c>
      <c r="HX46" s="38">
        <v>32</v>
      </c>
      <c r="HY46" s="38">
        <v>27</v>
      </c>
      <c r="HZ46" s="38">
        <v>48</v>
      </c>
      <c r="IA46" s="38">
        <v>41</v>
      </c>
      <c r="IB46" s="38">
        <v>8</v>
      </c>
      <c r="IC46" s="38">
        <v>156</v>
      </c>
      <c r="ID46" s="38">
        <v>0</v>
      </c>
      <c r="IE46" s="38">
        <v>0</v>
      </c>
      <c r="IF46" s="38">
        <v>0</v>
      </c>
      <c r="IG46" s="38">
        <v>3.125</v>
      </c>
      <c r="IH46" s="38">
        <v>107</v>
      </c>
      <c r="II46" s="38">
        <v>0</v>
      </c>
      <c r="IJ46" s="38">
        <v>17.161999999999999</v>
      </c>
      <c r="IK46" s="38">
        <v>0</v>
      </c>
      <c r="IL46" s="38">
        <v>0</v>
      </c>
      <c r="IM46" s="38">
        <v>0</v>
      </c>
      <c r="IN46" s="38">
        <v>0</v>
      </c>
      <c r="IO46" s="38">
        <v>0</v>
      </c>
      <c r="IP46" s="38">
        <v>0</v>
      </c>
      <c r="IQ46" s="38">
        <v>17.161999999999999</v>
      </c>
      <c r="IR46" s="38">
        <v>10569</v>
      </c>
      <c r="IS46" s="38">
        <v>0</v>
      </c>
      <c r="IT46" s="38">
        <v>0</v>
      </c>
      <c r="IU46" s="38">
        <v>0</v>
      </c>
      <c r="IV46" s="38">
        <v>0</v>
      </c>
      <c r="IW46" s="38">
        <v>6159</v>
      </c>
      <c r="IX46" s="38">
        <v>0</v>
      </c>
      <c r="IY46" s="38">
        <v>0</v>
      </c>
      <c r="IZ46" s="38">
        <v>0</v>
      </c>
      <c r="JA46" s="38">
        <v>0</v>
      </c>
    </row>
    <row r="47" spans="1:261" x14ac:dyDescent="0.2">
      <c r="A47" s="38">
        <v>220802</v>
      </c>
      <c r="B47" s="38">
        <v>27549</v>
      </c>
      <c r="C47" s="38">
        <v>9</v>
      </c>
      <c r="D47" s="38">
        <v>2020</v>
      </c>
      <c r="E47" s="38">
        <v>6159</v>
      </c>
      <c r="F47" s="38">
        <v>0</v>
      </c>
      <c r="G47" s="38">
        <v>1513.972</v>
      </c>
      <c r="H47" s="38">
        <v>1493.0820000000001</v>
      </c>
      <c r="I47" s="38">
        <v>1493.0820000000001</v>
      </c>
      <c r="J47" s="38">
        <v>1513.972</v>
      </c>
      <c r="K47" s="38">
        <v>0</v>
      </c>
      <c r="L47" s="38">
        <v>6159</v>
      </c>
      <c r="M47" s="38">
        <v>0</v>
      </c>
      <c r="N47" s="38">
        <v>0</v>
      </c>
      <c r="P47" s="38">
        <v>1508.2149999999999</v>
      </c>
      <c r="Q47" s="38">
        <v>0</v>
      </c>
      <c r="R47" s="38">
        <v>390940</v>
      </c>
      <c r="S47" s="38">
        <v>259.20699999999999</v>
      </c>
      <c r="U47" s="38">
        <v>253410</v>
      </c>
      <c r="V47" s="38">
        <v>92.01</v>
      </c>
      <c r="W47" s="38">
        <v>56665</v>
      </c>
      <c r="X47" s="38">
        <v>56665</v>
      </c>
      <c r="Z47" s="38">
        <v>0</v>
      </c>
      <c r="AA47" s="38">
        <v>0</v>
      </c>
      <c r="AB47" s="38">
        <v>0</v>
      </c>
      <c r="AC47" s="38">
        <v>0</v>
      </c>
      <c r="AD47" s="38" t="s">
        <v>303</v>
      </c>
      <c r="AE47" s="38">
        <v>0</v>
      </c>
      <c r="AH47" s="38">
        <v>0</v>
      </c>
      <c r="AI47" s="38">
        <v>0</v>
      </c>
      <c r="AJ47" s="38">
        <v>6159</v>
      </c>
      <c r="AK47" s="38">
        <v>1</v>
      </c>
      <c r="AL47" s="38" t="s">
        <v>75</v>
      </c>
      <c r="AM47" s="38">
        <v>0</v>
      </c>
      <c r="AN47" s="38">
        <v>0</v>
      </c>
      <c r="AO47" s="38">
        <v>0</v>
      </c>
      <c r="AP47" s="38">
        <v>0</v>
      </c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38">
        <v>0</v>
      </c>
      <c r="AW47" s="38">
        <v>13107535</v>
      </c>
      <c r="AX47" s="38">
        <v>12811565</v>
      </c>
      <c r="AY47" s="38">
        <v>8721065</v>
      </c>
      <c r="AZ47" s="38">
        <v>390940</v>
      </c>
      <c r="BA47" s="38">
        <v>25.917000000000002</v>
      </c>
      <c r="BB47" s="38">
        <v>0</v>
      </c>
      <c r="BC47" s="38">
        <v>0</v>
      </c>
      <c r="BD47" s="38">
        <v>0</v>
      </c>
      <c r="BE47" s="38">
        <v>172</v>
      </c>
      <c r="BF47" s="38">
        <v>11854898</v>
      </c>
      <c r="BG47" s="38">
        <v>0</v>
      </c>
      <c r="BH47" s="38">
        <v>0</v>
      </c>
      <c r="BI47" s="38">
        <v>0</v>
      </c>
      <c r="BJ47" s="38">
        <v>12</v>
      </c>
      <c r="BK47" s="38">
        <v>0</v>
      </c>
      <c r="BL47" s="38">
        <v>0</v>
      </c>
      <c r="BM47" s="38">
        <v>0</v>
      </c>
      <c r="BN47" s="38">
        <v>0</v>
      </c>
      <c r="BO47" s="38">
        <v>0</v>
      </c>
      <c r="BP47" s="38">
        <v>0</v>
      </c>
      <c r="BQ47" s="38">
        <v>540</v>
      </c>
      <c r="BR47" s="38">
        <v>0</v>
      </c>
      <c r="BS47" s="38">
        <v>0</v>
      </c>
      <c r="BT47" s="38">
        <v>0</v>
      </c>
      <c r="BU47" s="38">
        <v>0</v>
      </c>
      <c r="BV47" s="38">
        <v>0</v>
      </c>
      <c r="BW47" s="38">
        <v>0</v>
      </c>
      <c r="BX47" s="38">
        <v>0</v>
      </c>
      <c r="BY47" s="38">
        <v>0</v>
      </c>
      <c r="BZ47" s="38">
        <v>0</v>
      </c>
      <c r="CA47" s="38">
        <v>0</v>
      </c>
      <c r="CB47" s="38">
        <v>0</v>
      </c>
      <c r="CC47" s="38">
        <v>0</v>
      </c>
      <c r="CD47" s="38">
        <v>0</v>
      </c>
      <c r="CE47" s="38">
        <v>0</v>
      </c>
      <c r="CF47" s="38">
        <v>0</v>
      </c>
      <c r="CG47" s="38">
        <v>0</v>
      </c>
      <c r="CH47" s="38">
        <v>297701</v>
      </c>
      <c r="CI47" s="38">
        <v>0</v>
      </c>
      <c r="CJ47" s="38">
        <v>4</v>
      </c>
      <c r="CK47" s="38">
        <v>0</v>
      </c>
      <c r="CL47" s="38">
        <v>0</v>
      </c>
      <c r="CN47" s="38">
        <v>0</v>
      </c>
      <c r="CO47" s="38">
        <v>1</v>
      </c>
      <c r="CP47" s="38">
        <v>0</v>
      </c>
      <c r="CQ47" s="38">
        <v>3</v>
      </c>
      <c r="CR47" s="38">
        <v>1505.816</v>
      </c>
      <c r="CS47" s="38">
        <v>0</v>
      </c>
      <c r="CT47" s="38">
        <v>0</v>
      </c>
      <c r="CU47" s="38">
        <v>0</v>
      </c>
      <c r="CV47" s="38">
        <v>0</v>
      </c>
      <c r="CW47" s="38">
        <v>0</v>
      </c>
      <c r="CX47" s="38">
        <v>0</v>
      </c>
      <c r="CY47" s="38">
        <v>0</v>
      </c>
      <c r="CZ47" s="38">
        <v>0</v>
      </c>
      <c r="DA47" s="38">
        <v>1</v>
      </c>
      <c r="DB47" s="38">
        <v>9176333</v>
      </c>
      <c r="DC47" s="38">
        <v>0</v>
      </c>
      <c r="DD47" s="38">
        <v>0</v>
      </c>
      <c r="DE47" s="38">
        <v>475445</v>
      </c>
      <c r="DF47" s="38">
        <v>475445</v>
      </c>
      <c r="DG47" s="38">
        <v>77.2</v>
      </c>
      <c r="DH47" s="38">
        <v>0</v>
      </c>
      <c r="DI47" s="38">
        <v>0</v>
      </c>
      <c r="DK47" s="38">
        <v>263</v>
      </c>
      <c r="DL47" s="38">
        <v>0</v>
      </c>
      <c r="DM47" s="38">
        <v>371048</v>
      </c>
      <c r="DN47" s="38">
        <v>1559</v>
      </c>
      <c r="DO47" s="38">
        <v>0</v>
      </c>
      <c r="DP47" s="38">
        <v>0</v>
      </c>
      <c r="DQ47" s="38">
        <v>0</v>
      </c>
      <c r="DR47" s="38">
        <v>0</v>
      </c>
      <c r="DS47" s="38">
        <v>0</v>
      </c>
      <c r="DT47" s="38">
        <v>0</v>
      </c>
      <c r="DU47" s="38">
        <v>0</v>
      </c>
      <c r="DV47" s="38">
        <v>0</v>
      </c>
      <c r="DW47" s="38">
        <v>0</v>
      </c>
      <c r="DX47" s="38">
        <v>0</v>
      </c>
      <c r="DY47" s="38">
        <v>0</v>
      </c>
      <c r="DZ47" s="38">
        <v>0</v>
      </c>
      <c r="EA47" s="38">
        <v>0</v>
      </c>
      <c r="EB47" s="38">
        <v>0</v>
      </c>
      <c r="EC47" s="38">
        <v>9.6370000000000005</v>
      </c>
      <c r="ED47" s="38">
        <v>68253</v>
      </c>
      <c r="EE47" s="38">
        <v>0</v>
      </c>
      <c r="EF47" s="38">
        <v>0</v>
      </c>
      <c r="EG47" s="38">
        <v>0</v>
      </c>
      <c r="EH47" s="38">
        <v>285378</v>
      </c>
      <c r="EI47" s="38">
        <v>0</v>
      </c>
      <c r="EJ47" s="38">
        <v>0</v>
      </c>
      <c r="EK47" s="38">
        <v>13.372</v>
      </c>
      <c r="EL47" s="38">
        <v>0</v>
      </c>
      <c r="EM47" s="38">
        <v>0.19900000000000001</v>
      </c>
      <c r="EN47" s="38">
        <v>1.125</v>
      </c>
      <c r="EO47" s="38">
        <v>0</v>
      </c>
      <c r="EP47" s="38">
        <v>0</v>
      </c>
      <c r="EQ47" s="38">
        <v>14.696</v>
      </c>
      <c r="ER47" s="38">
        <v>0</v>
      </c>
      <c r="ES47" s="38">
        <v>46.338000000000001</v>
      </c>
      <c r="ET47" s="38">
        <v>0</v>
      </c>
      <c r="EU47" s="38">
        <v>0</v>
      </c>
      <c r="EV47" s="38">
        <v>0</v>
      </c>
      <c r="EW47" s="38">
        <v>0</v>
      </c>
      <c r="EX47" s="38">
        <v>0</v>
      </c>
      <c r="EZ47" s="38">
        <v>11455457</v>
      </c>
      <c r="FA47" s="38">
        <v>0</v>
      </c>
      <c r="FB47" s="38">
        <v>11844666</v>
      </c>
      <c r="FC47" s="38">
        <v>0</v>
      </c>
      <c r="FD47" s="38">
        <v>0</v>
      </c>
      <c r="FE47" s="38">
        <v>1114517</v>
      </c>
      <c r="FF47" s="38">
        <v>241591</v>
      </c>
      <c r="FG47" s="38">
        <v>5.8744999999999999E-2</v>
      </c>
      <c r="FH47" s="38">
        <v>2.5468000000000001E-2</v>
      </c>
      <c r="FI47" s="38">
        <v>0</v>
      </c>
      <c r="FJ47" s="38">
        <v>0</v>
      </c>
      <c r="FK47" s="38">
        <v>1924.931</v>
      </c>
      <c r="FL47" s="38">
        <v>13498475</v>
      </c>
      <c r="FM47" s="38">
        <v>0</v>
      </c>
      <c r="FN47" s="38">
        <v>0</v>
      </c>
      <c r="FO47" s="38">
        <v>0</v>
      </c>
      <c r="FP47" s="38">
        <v>0</v>
      </c>
      <c r="FQ47" s="38">
        <v>0</v>
      </c>
      <c r="FR47" s="38">
        <v>0</v>
      </c>
      <c r="FS47" s="38">
        <v>0</v>
      </c>
      <c r="FT47" s="38">
        <v>0</v>
      </c>
      <c r="FU47" s="38">
        <v>0</v>
      </c>
      <c r="FV47" s="38">
        <v>0</v>
      </c>
      <c r="FW47" s="38">
        <v>0</v>
      </c>
      <c r="FX47" s="38">
        <v>0</v>
      </c>
      <c r="FY47" s="38">
        <v>0</v>
      </c>
      <c r="FZ47" s="38">
        <v>0</v>
      </c>
      <c r="GA47" s="38">
        <v>0</v>
      </c>
      <c r="GB47" s="38">
        <v>51498</v>
      </c>
      <c r="GC47" s="38">
        <v>51498</v>
      </c>
      <c r="GD47" s="38">
        <v>6.194</v>
      </c>
      <c r="GF47" s="38">
        <v>0</v>
      </c>
      <c r="GG47" s="38">
        <v>0</v>
      </c>
      <c r="GH47" s="38">
        <v>0</v>
      </c>
      <c r="GI47" s="38">
        <v>0</v>
      </c>
      <c r="GJ47" s="38">
        <v>0</v>
      </c>
      <c r="GK47" s="38">
        <v>5007</v>
      </c>
      <c r="GL47" s="38">
        <v>12730</v>
      </c>
      <c r="GM47" s="38">
        <v>0</v>
      </c>
      <c r="GN47" s="38">
        <v>0</v>
      </c>
      <c r="GO47" s="38">
        <v>0</v>
      </c>
      <c r="GP47" s="38">
        <v>0</v>
      </c>
      <c r="GQ47" s="38">
        <v>0</v>
      </c>
      <c r="GR47" s="38">
        <v>0</v>
      </c>
      <c r="GS47" s="38">
        <v>0</v>
      </c>
      <c r="GT47" s="38">
        <v>0</v>
      </c>
      <c r="HB47" s="38">
        <v>260701385</v>
      </c>
      <c r="HC47" s="38">
        <v>5.0967999999999999E-2</v>
      </c>
      <c r="HD47" s="38">
        <v>297701</v>
      </c>
      <c r="HE47" s="38">
        <v>0</v>
      </c>
      <c r="HF47" s="38">
        <v>1582667</v>
      </c>
      <c r="HG47" s="38">
        <v>14112</v>
      </c>
      <c r="HH47" s="38">
        <v>110855</v>
      </c>
      <c r="HI47" s="38">
        <v>0</v>
      </c>
      <c r="HJ47" s="38">
        <v>14716</v>
      </c>
      <c r="HK47" s="38">
        <v>0</v>
      </c>
      <c r="HL47" s="38">
        <v>-8501</v>
      </c>
      <c r="HM47" s="38">
        <v>0</v>
      </c>
      <c r="HN47" s="38">
        <v>0</v>
      </c>
      <c r="HO47" s="38">
        <v>0</v>
      </c>
      <c r="HP47" s="38">
        <v>0</v>
      </c>
      <c r="HQ47" s="38">
        <v>0</v>
      </c>
      <c r="HR47" s="38">
        <v>0</v>
      </c>
      <c r="HS47" s="38">
        <v>11453726</v>
      </c>
      <c r="HT47" s="38">
        <v>0</v>
      </c>
      <c r="HU47" s="38">
        <v>0</v>
      </c>
      <c r="HV47" s="38">
        <v>0</v>
      </c>
      <c r="HW47" s="38">
        <v>0</v>
      </c>
      <c r="HX47" s="38">
        <v>93</v>
      </c>
      <c r="HY47" s="38">
        <v>67</v>
      </c>
      <c r="HZ47" s="38">
        <v>58</v>
      </c>
      <c r="IA47" s="38">
        <v>65</v>
      </c>
      <c r="IB47" s="38">
        <v>32</v>
      </c>
      <c r="IC47" s="38">
        <v>315</v>
      </c>
      <c r="ID47" s="38">
        <v>0</v>
      </c>
      <c r="IE47" s="38">
        <v>0</v>
      </c>
      <c r="IF47" s="38">
        <v>0</v>
      </c>
      <c r="IG47" s="38">
        <v>22.914999999999999</v>
      </c>
      <c r="IH47" s="38">
        <v>180</v>
      </c>
      <c r="II47" s="38">
        <v>0</v>
      </c>
      <c r="IJ47" s="38">
        <v>92.01</v>
      </c>
      <c r="IK47" s="38">
        <v>0</v>
      </c>
      <c r="IL47" s="38">
        <v>0</v>
      </c>
      <c r="IM47" s="38">
        <v>0</v>
      </c>
      <c r="IN47" s="38">
        <v>0</v>
      </c>
      <c r="IO47" s="38">
        <v>0</v>
      </c>
      <c r="IP47" s="38">
        <v>0</v>
      </c>
      <c r="IQ47" s="38">
        <v>92.01</v>
      </c>
      <c r="IR47" s="38">
        <v>56665</v>
      </c>
      <c r="IS47" s="38">
        <v>0</v>
      </c>
      <c r="IT47" s="38">
        <v>0</v>
      </c>
      <c r="IU47" s="38">
        <v>0</v>
      </c>
      <c r="IV47" s="38">
        <v>0</v>
      </c>
      <c r="IW47" s="38">
        <v>6159</v>
      </c>
      <c r="IX47" s="38">
        <v>0</v>
      </c>
      <c r="IY47" s="38">
        <v>0</v>
      </c>
      <c r="IZ47" s="38">
        <v>0</v>
      </c>
      <c r="JA47" s="38">
        <v>0</v>
      </c>
    </row>
    <row r="48" spans="1:261" x14ac:dyDescent="0.2">
      <c r="A48" s="38">
        <v>236802</v>
      </c>
      <c r="B48" s="38">
        <v>27549</v>
      </c>
      <c r="C48" s="38">
        <v>9</v>
      </c>
      <c r="D48" s="38">
        <v>2020</v>
      </c>
      <c r="E48" s="38">
        <v>6159</v>
      </c>
      <c r="F48" s="38">
        <v>0</v>
      </c>
      <c r="G48" s="38">
        <v>337.79199999999997</v>
      </c>
      <c r="H48" s="38">
        <v>336.59199999999998</v>
      </c>
      <c r="I48" s="38">
        <v>336.59199999999998</v>
      </c>
      <c r="J48" s="38">
        <v>337.79199999999997</v>
      </c>
      <c r="K48" s="38">
        <v>0</v>
      </c>
      <c r="L48" s="38">
        <v>6159</v>
      </c>
      <c r="M48" s="38">
        <v>0</v>
      </c>
      <c r="N48" s="38">
        <v>0</v>
      </c>
      <c r="P48" s="38">
        <v>277.077</v>
      </c>
      <c r="Q48" s="38">
        <v>0</v>
      </c>
      <c r="R48" s="38">
        <v>71820</v>
      </c>
      <c r="S48" s="38">
        <v>259.20699999999999</v>
      </c>
      <c r="U48" s="38">
        <v>46555</v>
      </c>
      <c r="V48" s="38">
        <v>12.958</v>
      </c>
      <c r="W48" s="38">
        <v>7980</v>
      </c>
      <c r="X48" s="38">
        <v>7980</v>
      </c>
      <c r="Z48" s="38">
        <v>0</v>
      </c>
      <c r="AA48" s="38">
        <v>0</v>
      </c>
      <c r="AB48" s="38">
        <v>0</v>
      </c>
      <c r="AC48" s="38">
        <v>0</v>
      </c>
      <c r="AD48" s="38" t="s">
        <v>303</v>
      </c>
      <c r="AE48" s="38">
        <v>0</v>
      </c>
      <c r="AH48" s="38">
        <v>0</v>
      </c>
      <c r="AI48" s="38">
        <v>0</v>
      </c>
      <c r="AJ48" s="38">
        <v>6159</v>
      </c>
      <c r="AK48" s="38">
        <v>1</v>
      </c>
      <c r="AL48" s="38" t="s">
        <v>378</v>
      </c>
      <c r="AM48" s="38">
        <v>0</v>
      </c>
      <c r="AN48" s="38">
        <v>0</v>
      </c>
      <c r="AO48" s="38">
        <v>0</v>
      </c>
      <c r="AP48" s="38">
        <v>0</v>
      </c>
      <c r="AQ48" s="38">
        <v>0</v>
      </c>
      <c r="AR48" s="38">
        <v>0</v>
      </c>
      <c r="AS48" s="38">
        <v>0</v>
      </c>
      <c r="AT48" s="38">
        <v>0</v>
      </c>
      <c r="AU48" s="38">
        <v>0</v>
      </c>
      <c r="AV48" s="38">
        <v>0</v>
      </c>
      <c r="AW48" s="38">
        <v>3035489</v>
      </c>
      <c r="AX48" s="38">
        <v>2969767</v>
      </c>
      <c r="AY48" s="38">
        <v>2022968</v>
      </c>
      <c r="AZ48" s="38">
        <v>71820</v>
      </c>
      <c r="BA48" s="38">
        <v>0</v>
      </c>
      <c r="BB48" s="38">
        <v>0</v>
      </c>
      <c r="BC48" s="38">
        <v>0</v>
      </c>
      <c r="BD48" s="38">
        <v>0</v>
      </c>
      <c r="BE48" s="38">
        <v>40</v>
      </c>
      <c r="BF48" s="38">
        <v>2729368</v>
      </c>
      <c r="BG48" s="38">
        <v>0</v>
      </c>
      <c r="BH48" s="38">
        <v>0</v>
      </c>
      <c r="BI48" s="38">
        <v>0</v>
      </c>
      <c r="BJ48" s="38">
        <v>12</v>
      </c>
      <c r="BK48" s="38">
        <v>0</v>
      </c>
      <c r="BL48" s="38">
        <v>0</v>
      </c>
      <c r="BM48" s="38">
        <v>0</v>
      </c>
      <c r="BN48" s="38">
        <v>0</v>
      </c>
      <c r="BO48" s="38">
        <v>0</v>
      </c>
      <c r="BP48" s="38">
        <v>0</v>
      </c>
      <c r="BQ48" s="38">
        <v>718</v>
      </c>
      <c r="BR48" s="38">
        <v>0</v>
      </c>
      <c r="BS48" s="38">
        <v>0</v>
      </c>
      <c r="BT48" s="38">
        <v>0</v>
      </c>
      <c r="BU48" s="38">
        <v>0</v>
      </c>
      <c r="BV48" s="38">
        <v>0</v>
      </c>
      <c r="BW48" s="38">
        <v>0</v>
      </c>
      <c r="BX48" s="38">
        <v>0</v>
      </c>
      <c r="BY48" s="38">
        <v>0</v>
      </c>
      <c r="BZ48" s="38">
        <v>0</v>
      </c>
      <c r="CA48" s="38">
        <v>0</v>
      </c>
      <c r="CB48" s="38">
        <v>0</v>
      </c>
      <c r="CC48" s="38">
        <v>0</v>
      </c>
      <c r="CD48" s="38">
        <v>0</v>
      </c>
      <c r="CE48" s="38">
        <v>0</v>
      </c>
      <c r="CF48" s="38">
        <v>0</v>
      </c>
      <c r="CG48" s="38">
        <v>0</v>
      </c>
      <c r="CH48" s="38">
        <v>66422</v>
      </c>
      <c r="CI48" s="38">
        <v>0</v>
      </c>
      <c r="CJ48" s="38">
        <v>4</v>
      </c>
      <c r="CK48" s="38">
        <v>0</v>
      </c>
      <c r="CL48" s="38">
        <v>0</v>
      </c>
      <c r="CN48" s="38">
        <v>0</v>
      </c>
      <c r="CO48" s="38">
        <v>1</v>
      </c>
      <c r="CP48" s="38">
        <v>0</v>
      </c>
      <c r="CQ48" s="38">
        <v>0</v>
      </c>
      <c r="CR48" s="38">
        <v>277.19299999999998</v>
      </c>
      <c r="CS48" s="38">
        <v>0</v>
      </c>
      <c r="CT48" s="38">
        <v>0</v>
      </c>
      <c r="CU48" s="38">
        <v>0</v>
      </c>
      <c r="CV48" s="38">
        <v>0</v>
      </c>
      <c r="CW48" s="38">
        <v>0</v>
      </c>
      <c r="CX48" s="38">
        <v>0</v>
      </c>
      <c r="CY48" s="38">
        <v>0</v>
      </c>
      <c r="CZ48" s="38">
        <v>0</v>
      </c>
      <c r="DA48" s="38">
        <v>1</v>
      </c>
      <c r="DB48" s="38">
        <v>2068778</v>
      </c>
      <c r="DC48" s="38">
        <v>0</v>
      </c>
      <c r="DD48" s="38">
        <v>0</v>
      </c>
      <c r="DE48" s="38">
        <v>117398</v>
      </c>
      <c r="DF48" s="38">
        <v>117398</v>
      </c>
      <c r="DG48" s="38">
        <v>19.062999999999999</v>
      </c>
      <c r="DH48" s="38">
        <v>0</v>
      </c>
      <c r="DI48" s="38">
        <v>0</v>
      </c>
      <c r="DK48" s="38">
        <v>3113</v>
      </c>
      <c r="DL48" s="38">
        <v>0</v>
      </c>
      <c r="DM48" s="38">
        <v>153311</v>
      </c>
      <c r="DN48" s="38">
        <v>660</v>
      </c>
      <c r="DO48" s="38">
        <v>0</v>
      </c>
      <c r="DP48" s="38">
        <v>0</v>
      </c>
      <c r="DQ48" s="38">
        <v>0</v>
      </c>
      <c r="DR48" s="38">
        <v>0</v>
      </c>
      <c r="DS48" s="38">
        <v>0</v>
      </c>
      <c r="DT48" s="38">
        <v>0</v>
      </c>
      <c r="DU48" s="38">
        <v>0</v>
      </c>
      <c r="DV48" s="38">
        <v>0</v>
      </c>
      <c r="DW48" s="38">
        <v>0</v>
      </c>
      <c r="DX48" s="38">
        <v>0</v>
      </c>
      <c r="DY48" s="38">
        <v>0</v>
      </c>
      <c r="DZ48" s="38">
        <v>0</v>
      </c>
      <c r="EA48" s="38">
        <v>0.20300000000000001</v>
      </c>
      <c r="EB48" s="38">
        <v>0</v>
      </c>
      <c r="EC48" s="38">
        <v>15.935</v>
      </c>
      <c r="ED48" s="38">
        <v>112858</v>
      </c>
      <c r="EE48" s="38">
        <v>0</v>
      </c>
      <c r="EF48" s="38">
        <v>0</v>
      </c>
      <c r="EG48" s="38">
        <v>0</v>
      </c>
      <c r="EH48" s="38">
        <v>36952</v>
      </c>
      <c r="EI48" s="38">
        <v>0</v>
      </c>
      <c r="EJ48" s="38">
        <v>0</v>
      </c>
      <c r="EK48" s="38">
        <v>0</v>
      </c>
      <c r="EL48" s="38">
        <v>0</v>
      </c>
      <c r="EM48" s="38">
        <v>0</v>
      </c>
      <c r="EN48" s="38">
        <v>0.997</v>
      </c>
      <c r="EO48" s="38">
        <v>0</v>
      </c>
      <c r="EP48" s="38">
        <v>0</v>
      </c>
      <c r="EQ48" s="38">
        <v>1.2</v>
      </c>
      <c r="ER48" s="38">
        <v>0</v>
      </c>
      <c r="ES48" s="38">
        <v>6</v>
      </c>
      <c r="ET48" s="38">
        <v>0</v>
      </c>
      <c r="EU48" s="38">
        <v>0</v>
      </c>
      <c r="EV48" s="38">
        <v>0</v>
      </c>
      <c r="EW48" s="38">
        <v>0</v>
      </c>
      <c r="EX48" s="38">
        <v>0</v>
      </c>
      <c r="EZ48" s="38">
        <v>2657548</v>
      </c>
      <c r="FA48" s="38">
        <v>0</v>
      </c>
      <c r="FB48" s="38">
        <v>2728668</v>
      </c>
      <c r="FC48" s="38">
        <v>0</v>
      </c>
      <c r="FD48" s="38">
        <v>0</v>
      </c>
      <c r="FE48" s="38">
        <v>256597</v>
      </c>
      <c r="FF48" s="38">
        <v>55622</v>
      </c>
      <c r="FG48" s="38">
        <v>5.8744999999999999E-2</v>
      </c>
      <c r="FH48" s="38">
        <v>2.5468000000000001E-2</v>
      </c>
      <c r="FI48" s="38">
        <v>0</v>
      </c>
      <c r="FJ48" s="38">
        <v>0</v>
      </c>
      <c r="FK48" s="38">
        <v>443.17899999999997</v>
      </c>
      <c r="FL48" s="38">
        <v>3107309</v>
      </c>
      <c r="FM48" s="38">
        <v>0</v>
      </c>
      <c r="FN48" s="38">
        <v>0</v>
      </c>
      <c r="FO48" s="38">
        <v>0</v>
      </c>
      <c r="FP48" s="38">
        <v>0</v>
      </c>
      <c r="FQ48" s="38">
        <v>0</v>
      </c>
      <c r="FR48" s="38">
        <v>0</v>
      </c>
      <c r="FS48" s="38">
        <v>0</v>
      </c>
      <c r="FT48" s="38">
        <v>0</v>
      </c>
      <c r="FU48" s="38">
        <v>0</v>
      </c>
      <c r="FV48" s="38">
        <v>0</v>
      </c>
      <c r="FW48" s="38">
        <v>0</v>
      </c>
      <c r="FX48" s="38">
        <v>0</v>
      </c>
      <c r="FY48" s="38">
        <v>0</v>
      </c>
      <c r="FZ48" s="38">
        <v>0</v>
      </c>
      <c r="GA48" s="38">
        <v>0</v>
      </c>
      <c r="GB48" s="38">
        <v>0</v>
      </c>
      <c r="GC48" s="38">
        <v>0</v>
      </c>
      <c r="GD48" s="38">
        <v>0</v>
      </c>
      <c r="GF48" s="38">
        <v>0</v>
      </c>
      <c r="GG48" s="38">
        <v>0</v>
      </c>
      <c r="GH48" s="38">
        <v>0</v>
      </c>
      <c r="GI48" s="38">
        <v>0</v>
      </c>
      <c r="GJ48" s="38">
        <v>0</v>
      </c>
      <c r="GK48" s="38">
        <v>0</v>
      </c>
      <c r="GL48" s="38">
        <v>0</v>
      </c>
      <c r="GM48" s="38">
        <v>0</v>
      </c>
      <c r="GN48" s="38">
        <v>0</v>
      </c>
      <c r="GO48" s="38">
        <v>0</v>
      </c>
      <c r="GP48" s="38">
        <v>0</v>
      </c>
      <c r="GQ48" s="38">
        <v>0</v>
      </c>
      <c r="GR48" s="38">
        <v>0</v>
      </c>
      <c r="GS48" s="38">
        <v>0</v>
      </c>
      <c r="GT48" s="38">
        <v>0</v>
      </c>
      <c r="HB48" s="38">
        <v>260701385</v>
      </c>
      <c r="HC48" s="38">
        <v>5.0967999999999999E-2</v>
      </c>
      <c r="HD48" s="38">
        <v>66422</v>
      </c>
      <c r="HE48" s="38">
        <v>0</v>
      </c>
      <c r="HF48" s="38">
        <v>356788</v>
      </c>
      <c r="HG48" s="38">
        <v>5773</v>
      </c>
      <c r="HH48" s="38">
        <v>15397</v>
      </c>
      <c r="HI48" s="38">
        <v>0</v>
      </c>
      <c r="HJ48" s="38">
        <v>3283</v>
      </c>
      <c r="HK48" s="38">
        <v>0</v>
      </c>
      <c r="HL48" s="38">
        <v>0</v>
      </c>
      <c r="HM48" s="38">
        <v>0</v>
      </c>
      <c r="HN48" s="38">
        <v>0</v>
      </c>
      <c r="HO48" s="38">
        <v>0</v>
      </c>
      <c r="HP48" s="38">
        <v>0</v>
      </c>
      <c r="HQ48" s="38">
        <v>0</v>
      </c>
      <c r="HR48" s="38">
        <v>0</v>
      </c>
      <c r="HS48" s="38">
        <v>2656848</v>
      </c>
      <c r="HT48" s="38">
        <v>0</v>
      </c>
      <c r="HU48" s="38">
        <v>0</v>
      </c>
      <c r="HV48" s="38">
        <v>0</v>
      </c>
      <c r="HW48" s="38">
        <v>0</v>
      </c>
      <c r="HX48" s="38">
        <v>31</v>
      </c>
      <c r="HY48" s="38">
        <v>14</v>
      </c>
      <c r="HZ48" s="38">
        <v>17</v>
      </c>
      <c r="IA48" s="38">
        <v>13</v>
      </c>
      <c r="IB48" s="38">
        <v>4</v>
      </c>
      <c r="IC48" s="38">
        <v>79</v>
      </c>
      <c r="ID48" s="38">
        <v>0</v>
      </c>
      <c r="IE48" s="38">
        <v>0</v>
      </c>
      <c r="IF48" s="38">
        <v>0</v>
      </c>
      <c r="IG48" s="38">
        <v>9.3740000000000006</v>
      </c>
      <c r="IH48" s="38">
        <v>25</v>
      </c>
      <c r="II48" s="38">
        <v>0</v>
      </c>
      <c r="IJ48" s="38">
        <v>12.958</v>
      </c>
      <c r="IK48" s="38">
        <v>0</v>
      </c>
      <c r="IL48" s="38">
        <v>0</v>
      </c>
      <c r="IM48" s="38">
        <v>0</v>
      </c>
      <c r="IN48" s="38">
        <v>0</v>
      </c>
      <c r="IO48" s="38">
        <v>0</v>
      </c>
      <c r="IP48" s="38">
        <v>0</v>
      </c>
      <c r="IQ48" s="38">
        <v>12.958</v>
      </c>
      <c r="IR48" s="38">
        <v>7980</v>
      </c>
      <c r="IS48" s="38">
        <v>0</v>
      </c>
      <c r="IT48" s="38">
        <v>0</v>
      </c>
      <c r="IU48" s="38">
        <v>0</v>
      </c>
      <c r="IV48" s="38">
        <v>0</v>
      </c>
      <c r="IW48" s="38">
        <v>6159</v>
      </c>
      <c r="IX48" s="38">
        <v>0</v>
      </c>
      <c r="IY48" s="38">
        <v>0</v>
      </c>
      <c r="IZ48" s="38">
        <v>0</v>
      </c>
      <c r="JA48" s="38">
        <v>0</v>
      </c>
    </row>
    <row r="49" spans="1:261" x14ac:dyDescent="0.2">
      <c r="A49" s="38">
        <v>246802</v>
      </c>
      <c r="B49" s="38">
        <v>27549</v>
      </c>
      <c r="C49" s="38">
        <v>9</v>
      </c>
      <c r="D49" s="38">
        <v>2020</v>
      </c>
      <c r="E49" s="38">
        <v>6159</v>
      </c>
      <c r="F49" s="38">
        <v>0</v>
      </c>
      <c r="G49" s="38">
        <v>337.88200000000001</v>
      </c>
      <c r="H49" s="38">
        <v>323.202</v>
      </c>
      <c r="I49" s="38">
        <v>323.202</v>
      </c>
      <c r="J49" s="38">
        <v>337.88200000000001</v>
      </c>
      <c r="K49" s="38">
        <v>0</v>
      </c>
      <c r="L49" s="38">
        <v>6159</v>
      </c>
      <c r="M49" s="38">
        <v>0</v>
      </c>
      <c r="N49" s="38">
        <v>0</v>
      </c>
      <c r="P49" s="38">
        <v>278.68799999999999</v>
      </c>
      <c r="Q49" s="38">
        <v>0</v>
      </c>
      <c r="R49" s="38">
        <v>72238</v>
      </c>
      <c r="S49" s="38">
        <v>259.20699999999999</v>
      </c>
      <c r="U49" s="38">
        <v>46825</v>
      </c>
      <c r="V49" s="38">
        <v>17.556000000000001</v>
      </c>
      <c r="W49" s="38">
        <v>10812</v>
      </c>
      <c r="X49" s="38">
        <v>10812</v>
      </c>
      <c r="Z49" s="38">
        <v>0</v>
      </c>
      <c r="AA49" s="38">
        <v>0</v>
      </c>
      <c r="AB49" s="38">
        <v>0</v>
      </c>
      <c r="AC49" s="38">
        <v>0</v>
      </c>
      <c r="AD49" s="38" t="s">
        <v>303</v>
      </c>
      <c r="AE49" s="38">
        <v>0</v>
      </c>
      <c r="AH49" s="38">
        <v>0</v>
      </c>
      <c r="AI49" s="38">
        <v>0</v>
      </c>
      <c r="AJ49" s="38">
        <v>6159</v>
      </c>
      <c r="AK49" s="38">
        <v>1</v>
      </c>
      <c r="AL49" s="38" t="s">
        <v>382</v>
      </c>
      <c r="AM49" s="38">
        <v>0</v>
      </c>
      <c r="AN49" s="38">
        <v>0</v>
      </c>
      <c r="AO49" s="38">
        <v>0</v>
      </c>
      <c r="AP49" s="38">
        <v>0</v>
      </c>
      <c r="AQ49" s="38">
        <v>0</v>
      </c>
      <c r="AR49" s="38">
        <v>0</v>
      </c>
      <c r="AS49" s="38">
        <v>0</v>
      </c>
      <c r="AT49" s="38">
        <v>0</v>
      </c>
      <c r="AU49" s="38">
        <v>0</v>
      </c>
      <c r="AV49" s="38">
        <v>0</v>
      </c>
      <c r="AW49" s="38">
        <v>3146492</v>
      </c>
      <c r="AX49" s="38">
        <v>3081361</v>
      </c>
      <c r="AY49" s="38">
        <v>2284966</v>
      </c>
      <c r="AZ49" s="38">
        <v>72238</v>
      </c>
      <c r="BA49" s="38">
        <v>0</v>
      </c>
      <c r="BB49" s="38">
        <v>0</v>
      </c>
      <c r="BC49" s="38">
        <v>0</v>
      </c>
      <c r="BD49" s="38">
        <v>0</v>
      </c>
      <c r="BE49" s="38">
        <v>41</v>
      </c>
      <c r="BF49" s="38">
        <v>2829883</v>
      </c>
      <c r="BG49" s="38">
        <v>0</v>
      </c>
      <c r="BH49" s="38">
        <v>0</v>
      </c>
      <c r="BI49" s="38">
        <v>0</v>
      </c>
      <c r="BJ49" s="38">
        <v>12</v>
      </c>
      <c r="BK49" s="38">
        <v>0</v>
      </c>
      <c r="BL49" s="38">
        <v>0</v>
      </c>
      <c r="BM49" s="38">
        <v>0</v>
      </c>
      <c r="BN49" s="38">
        <v>0</v>
      </c>
      <c r="BO49" s="38">
        <v>0</v>
      </c>
      <c r="BP49" s="38">
        <v>0</v>
      </c>
      <c r="BQ49" s="38">
        <v>720</v>
      </c>
      <c r="BR49" s="38">
        <v>0</v>
      </c>
      <c r="BS49" s="38">
        <v>0</v>
      </c>
      <c r="BT49" s="38">
        <v>0</v>
      </c>
      <c r="BU49" s="38">
        <v>0</v>
      </c>
      <c r="BV49" s="38">
        <v>0</v>
      </c>
      <c r="BW49" s="38">
        <v>0</v>
      </c>
      <c r="BX49" s="38">
        <v>0</v>
      </c>
      <c r="BY49" s="38">
        <v>0</v>
      </c>
      <c r="BZ49" s="38">
        <v>0</v>
      </c>
      <c r="CA49" s="38">
        <v>0</v>
      </c>
      <c r="CB49" s="38">
        <v>0</v>
      </c>
      <c r="CC49" s="38">
        <v>0</v>
      </c>
      <c r="CD49" s="38">
        <v>0</v>
      </c>
      <c r="CE49" s="38">
        <v>0</v>
      </c>
      <c r="CF49" s="38">
        <v>0</v>
      </c>
      <c r="CG49" s="38">
        <v>0</v>
      </c>
      <c r="CH49" s="38">
        <v>66440</v>
      </c>
      <c r="CI49" s="38">
        <v>0</v>
      </c>
      <c r="CJ49" s="38">
        <v>5</v>
      </c>
      <c r="CK49" s="38">
        <v>0</v>
      </c>
      <c r="CL49" s="38">
        <v>0</v>
      </c>
      <c r="CN49" s="38">
        <v>0</v>
      </c>
      <c r="CO49" s="38">
        <v>1</v>
      </c>
      <c r="CP49" s="38">
        <v>0</v>
      </c>
      <c r="CQ49" s="38">
        <v>0</v>
      </c>
      <c r="CR49" s="38">
        <v>278.02100000000002</v>
      </c>
      <c r="CS49" s="38">
        <v>0</v>
      </c>
      <c r="CT49" s="38">
        <v>0</v>
      </c>
      <c r="CU49" s="38">
        <v>0</v>
      </c>
      <c r="CV49" s="38">
        <v>0</v>
      </c>
      <c r="CW49" s="38">
        <v>0</v>
      </c>
      <c r="CX49" s="38">
        <v>0</v>
      </c>
      <c r="CY49" s="38">
        <v>0</v>
      </c>
      <c r="CZ49" s="38">
        <v>0</v>
      </c>
      <c r="DA49" s="38">
        <v>1</v>
      </c>
      <c r="DB49" s="38">
        <v>1972812</v>
      </c>
      <c r="DC49" s="38">
        <v>0</v>
      </c>
      <c r="DD49" s="38">
        <v>0</v>
      </c>
      <c r="DE49" s="38">
        <v>173365</v>
      </c>
      <c r="DF49" s="38">
        <v>173365</v>
      </c>
      <c r="DG49" s="38">
        <v>28.15</v>
      </c>
      <c r="DH49" s="38">
        <v>0</v>
      </c>
      <c r="DI49" s="38">
        <v>0</v>
      </c>
      <c r="DK49" s="38">
        <v>3146</v>
      </c>
      <c r="DL49" s="38">
        <v>0</v>
      </c>
      <c r="DM49" s="38">
        <v>304090</v>
      </c>
      <c r="DN49" s="38">
        <v>1268</v>
      </c>
      <c r="DO49" s="38">
        <v>0</v>
      </c>
      <c r="DP49" s="38">
        <v>0</v>
      </c>
      <c r="DQ49" s="38">
        <v>0</v>
      </c>
      <c r="DR49" s="38">
        <v>0</v>
      </c>
      <c r="DS49" s="38">
        <v>0</v>
      </c>
      <c r="DT49" s="38">
        <v>0</v>
      </c>
      <c r="DU49" s="38">
        <v>0</v>
      </c>
      <c r="DV49" s="38">
        <v>0</v>
      </c>
      <c r="DW49" s="38">
        <v>0</v>
      </c>
      <c r="DX49" s="38">
        <v>0</v>
      </c>
      <c r="DY49" s="38">
        <v>0</v>
      </c>
      <c r="DZ49" s="38">
        <v>0</v>
      </c>
      <c r="EA49" s="38">
        <v>0</v>
      </c>
      <c r="EB49" s="38">
        <v>0</v>
      </c>
      <c r="EC49" s="38">
        <v>1.042</v>
      </c>
      <c r="ED49" s="38">
        <v>7380</v>
      </c>
      <c r="EE49" s="38">
        <v>0</v>
      </c>
      <c r="EF49" s="38">
        <v>0</v>
      </c>
      <c r="EG49" s="38">
        <v>0</v>
      </c>
      <c r="EH49" s="38">
        <v>280315</v>
      </c>
      <c r="EI49" s="38">
        <v>0</v>
      </c>
      <c r="EJ49" s="38">
        <v>0</v>
      </c>
      <c r="EK49" s="38">
        <v>13.942</v>
      </c>
      <c r="EL49" s="38">
        <v>0</v>
      </c>
      <c r="EM49" s="38">
        <v>0</v>
      </c>
      <c r="EN49" s="38">
        <v>0.73799999999999999</v>
      </c>
      <c r="EO49" s="38">
        <v>0</v>
      </c>
      <c r="EP49" s="38">
        <v>0</v>
      </c>
      <c r="EQ49" s="38">
        <v>14.68</v>
      </c>
      <c r="ER49" s="38">
        <v>0</v>
      </c>
      <c r="ES49" s="38">
        <v>45.515999999999998</v>
      </c>
      <c r="ET49" s="38">
        <v>0</v>
      </c>
      <c r="EU49" s="38">
        <v>0</v>
      </c>
      <c r="EV49" s="38">
        <v>0</v>
      </c>
      <c r="EW49" s="38">
        <v>0</v>
      </c>
      <c r="EX49" s="38">
        <v>0</v>
      </c>
      <c r="EZ49" s="38">
        <v>2757645</v>
      </c>
      <c r="FA49" s="38">
        <v>0</v>
      </c>
      <c r="FB49" s="38">
        <v>2828574</v>
      </c>
      <c r="FC49" s="38">
        <v>0</v>
      </c>
      <c r="FD49" s="38">
        <v>0</v>
      </c>
      <c r="FE49" s="38">
        <v>266046</v>
      </c>
      <c r="FF49" s="38">
        <v>57670</v>
      </c>
      <c r="FG49" s="38">
        <v>5.8744999999999999E-2</v>
      </c>
      <c r="FH49" s="38">
        <v>2.5468000000000001E-2</v>
      </c>
      <c r="FI49" s="38">
        <v>0</v>
      </c>
      <c r="FJ49" s="38">
        <v>0</v>
      </c>
      <c r="FK49" s="38">
        <v>459.5</v>
      </c>
      <c r="FL49" s="38">
        <v>3218730</v>
      </c>
      <c r="FM49" s="38">
        <v>0</v>
      </c>
      <c r="FN49" s="38">
        <v>0</v>
      </c>
      <c r="FO49" s="38">
        <v>0</v>
      </c>
      <c r="FP49" s="38">
        <v>0</v>
      </c>
      <c r="FQ49" s="38">
        <v>0</v>
      </c>
      <c r="FR49" s="38">
        <v>0</v>
      </c>
      <c r="FS49" s="38">
        <v>0</v>
      </c>
      <c r="FT49" s="38">
        <v>0</v>
      </c>
      <c r="FU49" s="38">
        <v>0</v>
      </c>
      <c r="FV49" s="38">
        <v>0</v>
      </c>
      <c r="FW49" s="38">
        <v>0</v>
      </c>
      <c r="FX49" s="38">
        <v>0</v>
      </c>
      <c r="FY49" s="38">
        <v>0</v>
      </c>
      <c r="FZ49" s="38">
        <v>0</v>
      </c>
      <c r="GA49" s="38">
        <v>0</v>
      </c>
      <c r="GB49" s="38">
        <v>0</v>
      </c>
      <c r="GC49" s="38">
        <v>0</v>
      </c>
      <c r="GD49" s="38">
        <v>0</v>
      </c>
      <c r="GF49" s="38">
        <v>0</v>
      </c>
      <c r="GG49" s="38">
        <v>0</v>
      </c>
      <c r="GH49" s="38">
        <v>0</v>
      </c>
      <c r="GI49" s="38">
        <v>0</v>
      </c>
      <c r="GJ49" s="38">
        <v>0</v>
      </c>
      <c r="GK49" s="38">
        <v>0</v>
      </c>
      <c r="GL49" s="38">
        <v>0</v>
      </c>
      <c r="GM49" s="38">
        <v>0</v>
      </c>
      <c r="GN49" s="38">
        <v>0</v>
      </c>
      <c r="GO49" s="38">
        <v>0</v>
      </c>
      <c r="GP49" s="38">
        <v>0</v>
      </c>
      <c r="GQ49" s="38">
        <v>0</v>
      </c>
      <c r="GR49" s="38">
        <v>0</v>
      </c>
      <c r="GS49" s="38">
        <v>0</v>
      </c>
      <c r="GT49" s="38">
        <v>0</v>
      </c>
      <c r="HB49" s="38">
        <v>260701385</v>
      </c>
      <c r="HC49" s="38">
        <v>5.0967999999999999E-2</v>
      </c>
      <c r="HD49" s="38">
        <v>66440</v>
      </c>
      <c r="HE49" s="38">
        <v>0</v>
      </c>
      <c r="HF49" s="38">
        <v>342594</v>
      </c>
      <c r="HG49" s="38">
        <v>2566</v>
      </c>
      <c r="HH49" s="38">
        <v>19092</v>
      </c>
      <c r="HI49" s="38">
        <v>0</v>
      </c>
      <c r="HJ49" s="38">
        <v>3284</v>
      </c>
      <c r="HK49" s="38">
        <v>0</v>
      </c>
      <c r="HL49" s="38">
        <v>0</v>
      </c>
      <c r="HM49" s="38">
        <v>0</v>
      </c>
      <c r="HN49" s="38">
        <v>0</v>
      </c>
      <c r="HO49" s="38">
        <v>0</v>
      </c>
      <c r="HP49" s="38">
        <v>0</v>
      </c>
      <c r="HQ49" s="38">
        <v>0</v>
      </c>
      <c r="HR49" s="38">
        <v>0</v>
      </c>
      <c r="HS49" s="38">
        <v>2756336</v>
      </c>
      <c r="HT49" s="38">
        <v>0</v>
      </c>
      <c r="HU49" s="38">
        <v>0</v>
      </c>
      <c r="HV49" s="38">
        <v>0</v>
      </c>
      <c r="HW49" s="38">
        <v>0</v>
      </c>
      <c r="HX49" s="38">
        <v>50</v>
      </c>
      <c r="HY49" s="38">
        <v>51</v>
      </c>
      <c r="HZ49" s="38">
        <v>16</v>
      </c>
      <c r="IA49" s="38">
        <v>3</v>
      </c>
      <c r="IB49" s="38">
        <v>0</v>
      </c>
      <c r="IC49" s="38">
        <v>120</v>
      </c>
      <c r="ID49" s="38">
        <v>0</v>
      </c>
      <c r="IE49" s="38">
        <v>0</v>
      </c>
      <c r="IF49" s="38">
        <v>0</v>
      </c>
      <c r="IG49" s="38">
        <v>4.1660000000000004</v>
      </c>
      <c r="IH49" s="38">
        <v>31</v>
      </c>
      <c r="II49" s="38">
        <v>0</v>
      </c>
      <c r="IJ49" s="38">
        <v>17.556000000000001</v>
      </c>
      <c r="IK49" s="38">
        <v>0</v>
      </c>
      <c r="IL49" s="38">
        <v>0</v>
      </c>
      <c r="IM49" s="38">
        <v>0</v>
      </c>
      <c r="IN49" s="38">
        <v>0</v>
      </c>
      <c r="IO49" s="38">
        <v>0</v>
      </c>
      <c r="IP49" s="38">
        <v>0</v>
      </c>
      <c r="IQ49" s="38">
        <v>17.556000000000001</v>
      </c>
      <c r="IR49" s="38">
        <v>10812</v>
      </c>
      <c r="IS49" s="38">
        <v>0</v>
      </c>
      <c r="IT49" s="38">
        <v>0</v>
      </c>
      <c r="IU49" s="38">
        <v>0</v>
      </c>
      <c r="IV49" s="38">
        <v>0</v>
      </c>
      <c r="IW49" s="38">
        <v>6159</v>
      </c>
      <c r="IX49" s="38">
        <v>0</v>
      </c>
      <c r="IY49" s="38">
        <v>0</v>
      </c>
      <c r="IZ49" s="38">
        <v>0</v>
      </c>
      <c r="JA49" s="38">
        <v>0</v>
      </c>
    </row>
    <row r="50" spans="1:261" x14ac:dyDescent="0.2">
      <c r="A50" s="38">
        <v>14803</v>
      </c>
      <c r="B50" s="38">
        <v>27549</v>
      </c>
      <c r="C50" s="38">
        <v>9</v>
      </c>
      <c r="D50" s="38">
        <v>2020</v>
      </c>
      <c r="E50" s="38">
        <v>6159</v>
      </c>
      <c r="F50" s="38">
        <v>0</v>
      </c>
      <c r="G50" s="38">
        <v>712.42200000000003</v>
      </c>
      <c r="H50" s="38">
        <v>634.16200000000003</v>
      </c>
      <c r="I50" s="38">
        <v>634.16200000000003</v>
      </c>
      <c r="J50" s="38">
        <v>712.42200000000003</v>
      </c>
      <c r="K50" s="38">
        <v>0</v>
      </c>
      <c r="L50" s="38">
        <v>6159</v>
      </c>
      <c r="M50" s="38">
        <v>0</v>
      </c>
      <c r="N50" s="38">
        <v>0</v>
      </c>
      <c r="P50" s="38">
        <v>700.33</v>
      </c>
      <c r="Q50" s="38">
        <v>0</v>
      </c>
      <c r="R50" s="38">
        <v>181530</v>
      </c>
      <c r="S50" s="38">
        <v>259.20699999999999</v>
      </c>
      <c r="U50" s="38">
        <v>117668</v>
      </c>
      <c r="V50" s="38">
        <v>28.88</v>
      </c>
      <c r="W50" s="38">
        <v>17786</v>
      </c>
      <c r="X50" s="38">
        <v>17786</v>
      </c>
      <c r="Z50" s="38">
        <v>0</v>
      </c>
      <c r="AA50" s="38">
        <v>0</v>
      </c>
      <c r="AB50" s="38">
        <v>0</v>
      </c>
      <c r="AC50" s="38">
        <v>0</v>
      </c>
      <c r="AD50" s="38" t="s">
        <v>303</v>
      </c>
      <c r="AE50" s="38">
        <v>0</v>
      </c>
      <c r="AH50" s="38">
        <v>0</v>
      </c>
      <c r="AI50" s="38">
        <v>0</v>
      </c>
      <c r="AJ50" s="38">
        <v>6159</v>
      </c>
      <c r="AK50" s="38">
        <v>1</v>
      </c>
      <c r="AL50" s="38" t="s">
        <v>304</v>
      </c>
      <c r="AM50" s="38">
        <v>0</v>
      </c>
      <c r="AN50" s="38">
        <v>0</v>
      </c>
      <c r="AO50" s="38">
        <v>0</v>
      </c>
      <c r="AP50" s="38">
        <v>0</v>
      </c>
      <c r="AQ50" s="38">
        <v>0</v>
      </c>
      <c r="AR50" s="38">
        <v>0</v>
      </c>
      <c r="AS50" s="38">
        <v>0</v>
      </c>
      <c r="AT50" s="38">
        <v>0</v>
      </c>
      <c r="AU50" s="38">
        <v>0</v>
      </c>
      <c r="AV50" s="38">
        <v>-210</v>
      </c>
      <c r="AW50" s="38">
        <v>7245508</v>
      </c>
      <c r="AX50" s="38">
        <v>7108555</v>
      </c>
      <c r="AY50" s="38">
        <v>5494948</v>
      </c>
      <c r="AZ50" s="38">
        <v>181530</v>
      </c>
      <c r="BA50" s="38">
        <v>23.332999999999998</v>
      </c>
      <c r="BB50" s="38">
        <v>0</v>
      </c>
      <c r="BC50" s="38">
        <v>0</v>
      </c>
      <c r="BD50" s="38">
        <v>0</v>
      </c>
      <c r="BE50" s="38">
        <v>95</v>
      </c>
      <c r="BF50" s="38">
        <v>6451565</v>
      </c>
      <c r="BG50" s="38">
        <v>0</v>
      </c>
      <c r="BH50" s="38">
        <v>0</v>
      </c>
      <c r="BI50" s="38">
        <v>0</v>
      </c>
      <c r="BJ50" s="38">
        <v>12</v>
      </c>
      <c r="BK50" s="38">
        <v>0</v>
      </c>
      <c r="BL50" s="38">
        <v>0</v>
      </c>
      <c r="BM50" s="38">
        <v>0</v>
      </c>
      <c r="BN50" s="38">
        <v>0</v>
      </c>
      <c r="BO50" s="38">
        <v>0</v>
      </c>
      <c r="BP50" s="38">
        <v>0</v>
      </c>
      <c r="BQ50" s="38">
        <v>672</v>
      </c>
      <c r="BR50" s="38">
        <v>0</v>
      </c>
      <c r="BS50" s="38">
        <v>0</v>
      </c>
      <c r="BT50" s="38">
        <v>0</v>
      </c>
      <c r="BU50" s="38">
        <v>0</v>
      </c>
      <c r="BV50" s="38">
        <v>0</v>
      </c>
      <c r="BW50" s="38">
        <v>0</v>
      </c>
      <c r="BX50" s="38">
        <v>0</v>
      </c>
      <c r="BY50" s="38">
        <v>0</v>
      </c>
      <c r="BZ50" s="38">
        <v>0</v>
      </c>
      <c r="CA50" s="38">
        <v>0</v>
      </c>
      <c r="CB50" s="38">
        <v>0</v>
      </c>
      <c r="CC50" s="38">
        <v>0</v>
      </c>
      <c r="CD50" s="38">
        <v>0</v>
      </c>
      <c r="CE50" s="38">
        <v>0</v>
      </c>
      <c r="CF50" s="38">
        <v>0</v>
      </c>
      <c r="CG50" s="38">
        <v>0</v>
      </c>
      <c r="CH50" s="38">
        <v>140087</v>
      </c>
      <c r="CI50" s="38">
        <v>0</v>
      </c>
      <c r="CJ50" s="38">
        <v>5</v>
      </c>
      <c r="CK50" s="38">
        <v>0</v>
      </c>
      <c r="CL50" s="38">
        <v>0</v>
      </c>
      <c r="CN50" s="38">
        <v>0</v>
      </c>
      <c r="CO50" s="38">
        <v>1</v>
      </c>
      <c r="CP50" s="38">
        <v>0</v>
      </c>
      <c r="CQ50" s="38">
        <v>0.25</v>
      </c>
      <c r="CR50" s="38">
        <v>693.79899999999998</v>
      </c>
      <c r="CS50" s="38">
        <v>0</v>
      </c>
      <c r="CT50" s="38">
        <v>0</v>
      </c>
      <c r="CU50" s="38">
        <v>0</v>
      </c>
      <c r="CV50" s="38">
        <v>0</v>
      </c>
      <c r="CW50" s="38">
        <v>0</v>
      </c>
      <c r="CX50" s="38">
        <v>0</v>
      </c>
      <c r="CY50" s="38">
        <v>0</v>
      </c>
      <c r="CZ50" s="38">
        <v>0</v>
      </c>
      <c r="DA50" s="38">
        <v>1</v>
      </c>
      <c r="DB50" s="38">
        <v>3866025</v>
      </c>
      <c r="DC50" s="38">
        <v>0</v>
      </c>
      <c r="DD50" s="38">
        <v>0</v>
      </c>
      <c r="DE50" s="38">
        <v>613782</v>
      </c>
      <c r="DF50" s="38">
        <v>613782</v>
      </c>
      <c r="DG50" s="38">
        <v>99.662999999999997</v>
      </c>
      <c r="DH50" s="38">
        <v>0</v>
      </c>
      <c r="DI50" s="38">
        <v>0</v>
      </c>
      <c r="DK50" s="38">
        <v>2379</v>
      </c>
      <c r="DL50" s="38">
        <v>0</v>
      </c>
      <c r="DM50" s="38">
        <v>725752</v>
      </c>
      <c r="DN50" s="38">
        <v>3039</v>
      </c>
      <c r="DO50" s="38">
        <v>0</v>
      </c>
      <c r="DP50" s="38">
        <v>0</v>
      </c>
      <c r="DQ50" s="38">
        <v>0</v>
      </c>
      <c r="DR50" s="38">
        <v>0</v>
      </c>
      <c r="DS50" s="38">
        <v>0</v>
      </c>
      <c r="DT50" s="38">
        <v>0</v>
      </c>
      <c r="DU50" s="38">
        <v>0</v>
      </c>
      <c r="DV50" s="38">
        <v>0</v>
      </c>
      <c r="DW50" s="38">
        <v>0</v>
      </c>
      <c r="DX50" s="38">
        <v>0</v>
      </c>
      <c r="DY50" s="38">
        <v>0</v>
      </c>
      <c r="DZ50" s="38">
        <v>0</v>
      </c>
      <c r="EA50" s="38">
        <v>0</v>
      </c>
      <c r="EB50" s="38">
        <v>0</v>
      </c>
      <c r="EC50" s="38">
        <v>11.007999999999999</v>
      </c>
      <c r="ED50" s="38">
        <v>77963</v>
      </c>
      <c r="EE50" s="38">
        <v>0</v>
      </c>
      <c r="EF50" s="38">
        <v>0</v>
      </c>
      <c r="EG50" s="38">
        <v>0</v>
      </c>
      <c r="EH50" s="38">
        <v>611297</v>
      </c>
      <c r="EI50" s="38">
        <v>0</v>
      </c>
      <c r="EJ50" s="38">
        <v>0</v>
      </c>
      <c r="EK50" s="38">
        <v>30.582999999999998</v>
      </c>
      <c r="EL50" s="38">
        <v>0</v>
      </c>
      <c r="EM50" s="38">
        <v>0</v>
      </c>
      <c r="EN50" s="38">
        <v>1.502</v>
      </c>
      <c r="EO50" s="38">
        <v>0</v>
      </c>
      <c r="EP50" s="38">
        <v>0</v>
      </c>
      <c r="EQ50" s="38">
        <v>32.085000000000001</v>
      </c>
      <c r="ER50" s="38">
        <v>0</v>
      </c>
      <c r="ES50" s="38">
        <v>99.259</v>
      </c>
      <c r="ET50" s="38">
        <v>0</v>
      </c>
      <c r="EU50" s="38">
        <v>0</v>
      </c>
      <c r="EV50" s="38">
        <v>0</v>
      </c>
      <c r="EW50" s="38">
        <v>0</v>
      </c>
      <c r="EX50" s="38">
        <v>0</v>
      </c>
      <c r="EZ50" s="38">
        <v>6370547</v>
      </c>
      <c r="FA50" s="38">
        <v>0</v>
      </c>
      <c r="FB50" s="38">
        <v>6548943</v>
      </c>
      <c r="FC50" s="38">
        <v>0</v>
      </c>
      <c r="FD50" s="38">
        <v>0</v>
      </c>
      <c r="FE50" s="38">
        <v>606532</v>
      </c>
      <c r="FF50" s="38">
        <v>131476</v>
      </c>
      <c r="FG50" s="38">
        <v>5.8744999999999999E-2</v>
      </c>
      <c r="FH50" s="38">
        <v>2.5468000000000001E-2</v>
      </c>
      <c r="FI50" s="38">
        <v>0</v>
      </c>
      <c r="FJ50" s="38">
        <v>0</v>
      </c>
      <c r="FK50" s="38">
        <v>1047.568</v>
      </c>
      <c r="FL50" s="38">
        <v>7427038</v>
      </c>
      <c r="FM50" s="38">
        <v>0</v>
      </c>
      <c r="FN50" s="38">
        <v>0</v>
      </c>
      <c r="FO50" s="38">
        <v>97156</v>
      </c>
      <c r="FP50" s="38">
        <v>0</v>
      </c>
      <c r="FQ50" s="38">
        <v>97156</v>
      </c>
      <c r="FR50" s="38">
        <v>97156</v>
      </c>
      <c r="FS50" s="38">
        <v>0</v>
      </c>
      <c r="FT50" s="38">
        <v>0</v>
      </c>
      <c r="FU50" s="38">
        <v>0</v>
      </c>
      <c r="FV50" s="38">
        <v>0</v>
      </c>
      <c r="FW50" s="38">
        <v>0</v>
      </c>
      <c r="FX50" s="38">
        <v>0</v>
      </c>
      <c r="FY50" s="38">
        <v>0</v>
      </c>
      <c r="FZ50" s="38">
        <v>9259</v>
      </c>
      <c r="GA50" s="38">
        <v>0</v>
      </c>
      <c r="GB50" s="38">
        <v>393163</v>
      </c>
      <c r="GC50" s="38">
        <v>393163</v>
      </c>
      <c r="GD50" s="38">
        <v>46.174999999999997</v>
      </c>
      <c r="GF50" s="38">
        <v>0</v>
      </c>
      <c r="GG50" s="38">
        <v>0</v>
      </c>
      <c r="GH50" s="38">
        <v>0</v>
      </c>
      <c r="GI50" s="38">
        <v>0</v>
      </c>
      <c r="GJ50" s="38">
        <v>0</v>
      </c>
      <c r="GK50" s="38">
        <v>5042</v>
      </c>
      <c r="GL50" s="38">
        <v>5162</v>
      </c>
      <c r="GM50" s="38">
        <v>0</v>
      </c>
      <c r="GN50" s="38">
        <v>0</v>
      </c>
      <c r="GO50" s="38">
        <v>0</v>
      </c>
      <c r="GP50" s="38">
        <v>0</v>
      </c>
      <c r="GQ50" s="38">
        <v>0</v>
      </c>
      <c r="GR50" s="38">
        <v>0</v>
      </c>
      <c r="GS50" s="38">
        <v>0</v>
      </c>
      <c r="GT50" s="38">
        <v>0</v>
      </c>
      <c r="HB50" s="38">
        <v>260701385</v>
      </c>
      <c r="HC50" s="38">
        <v>5.0967999999999999E-2</v>
      </c>
      <c r="HD50" s="38">
        <v>140087</v>
      </c>
      <c r="HE50" s="38">
        <v>0</v>
      </c>
      <c r="HF50" s="38">
        <v>672212</v>
      </c>
      <c r="HG50" s="38">
        <v>13471</v>
      </c>
      <c r="HH50" s="38">
        <v>132410</v>
      </c>
      <c r="HI50" s="38">
        <v>0</v>
      </c>
      <c r="HJ50" s="38">
        <v>6925</v>
      </c>
      <c r="HK50" s="38">
        <v>1645</v>
      </c>
      <c r="HL50" s="38">
        <v>1711</v>
      </c>
      <c r="HM50" s="38">
        <v>7000</v>
      </c>
      <c r="HN50" s="38">
        <v>0</v>
      </c>
      <c r="HO50" s="38">
        <v>0</v>
      </c>
      <c r="HP50" s="38">
        <v>0</v>
      </c>
      <c r="HQ50" s="38">
        <v>0</v>
      </c>
      <c r="HR50" s="38">
        <v>0</v>
      </c>
      <c r="HS50" s="38">
        <v>6367413</v>
      </c>
      <c r="HT50" s="38">
        <v>0</v>
      </c>
      <c r="HU50" s="38">
        <v>0</v>
      </c>
      <c r="HV50" s="38">
        <v>0</v>
      </c>
      <c r="HW50" s="38">
        <v>0</v>
      </c>
      <c r="HX50" s="38">
        <v>133</v>
      </c>
      <c r="HY50" s="38">
        <v>95</v>
      </c>
      <c r="HZ50" s="38">
        <v>62</v>
      </c>
      <c r="IA50" s="38">
        <v>84</v>
      </c>
      <c r="IB50" s="38">
        <v>35</v>
      </c>
      <c r="IC50" s="38">
        <v>409</v>
      </c>
      <c r="ID50" s="38">
        <v>0</v>
      </c>
      <c r="IE50" s="38">
        <v>0</v>
      </c>
      <c r="IF50" s="38">
        <v>0</v>
      </c>
      <c r="IG50" s="38">
        <v>21.873999999999999</v>
      </c>
      <c r="IH50" s="38">
        <v>215</v>
      </c>
      <c r="II50" s="38">
        <v>0</v>
      </c>
      <c r="IJ50" s="38">
        <v>28.88</v>
      </c>
      <c r="IK50" s="38">
        <v>0</v>
      </c>
      <c r="IL50" s="38">
        <v>0</v>
      </c>
      <c r="IM50" s="38">
        <v>0</v>
      </c>
      <c r="IN50" s="38">
        <v>0</v>
      </c>
      <c r="IO50" s="38">
        <v>0</v>
      </c>
      <c r="IP50" s="38">
        <v>0</v>
      </c>
      <c r="IQ50" s="38">
        <v>28.88</v>
      </c>
      <c r="IR50" s="38">
        <v>17786</v>
      </c>
      <c r="IS50" s="38">
        <v>0</v>
      </c>
      <c r="IT50" s="38">
        <v>0</v>
      </c>
      <c r="IU50" s="38">
        <v>0</v>
      </c>
      <c r="IV50" s="38">
        <v>0</v>
      </c>
      <c r="IW50" s="38">
        <v>6159</v>
      </c>
      <c r="IX50" s="38">
        <v>0</v>
      </c>
      <c r="IY50" s="38">
        <v>0</v>
      </c>
      <c r="IZ50" s="38">
        <v>0</v>
      </c>
      <c r="JA50" s="38">
        <v>0</v>
      </c>
    </row>
    <row r="51" spans="1:261" x14ac:dyDescent="0.2">
      <c r="A51" s="38">
        <v>21803</v>
      </c>
      <c r="B51" s="38">
        <v>27549</v>
      </c>
      <c r="C51" s="38">
        <v>9</v>
      </c>
      <c r="D51" s="38">
        <v>2020</v>
      </c>
      <c r="E51" s="38">
        <v>6159</v>
      </c>
      <c r="F51" s="38">
        <v>0</v>
      </c>
      <c r="G51" s="38">
        <v>302.637</v>
      </c>
      <c r="H51" s="38">
        <v>294.67200000000003</v>
      </c>
      <c r="I51" s="38">
        <v>294.67200000000003</v>
      </c>
      <c r="J51" s="38">
        <v>302.637</v>
      </c>
      <c r="K51" s="38">
        <v>0</v>
      </c>
      <c r="L51" s="38">
        <v>6159</v>
      </c>
      <c r="M51" s="38">
        <v>0</v>
      </c>
      <c r="N51" s="38">
        <v>0</v>
      </c>
      <c r="P51" s="38">
        <v>322.35700000000003</v>
      </c>
      <c r="Q51" s="38">
        <v>0</v>
      </c>
      <c r="R51" s="38">
        <v>83557</v>
      </c>
      <c r="S51" s="38">
        <v>259.20699999999999</v>
      </c>
      <c r="U51" s="38">
        <v>54162</v>
      </c>
      <c r="V51" s="38">
        <v>104.58799999999999</v>
      </c>
      <c r="W51" s="38">
        <v>64412</v>
      </c>
      <c r="X51" s="38">
        <v>64412</v>
      </c>
      <c r="Z51" s="38">
        <v>0</v>
      </c>
      <c r="AA51" s="38">
        <v>0</v>
      </c>
      <c r="AB51" s="38">
        <v>0</v>
      </c>
      <c r="AC51" s="38">
        <v>0</v>
      </c>
      <c r="AD51" s="38" t="s">
        <v>303</v>
      </c>
      <c r="AE51" s="38">
        <v>0</v>
      </c>
      <c r="AH51" s="38">
        <v>0</v>
      </c>
      <c r="AI51" s="38">
        <v>0</v>
      </c>
      <c r="AJ51" s="38">
        <v>6159</v>
      </c>
      <c r="AK51" s="38">
        <v>1</v>
      </c>
      <c r="AL51" s="38" t="s">
        <v>41</v>
      </c>
      <c r="AM51" s="38">
        <v>0</v>
      </c>
      <c r="AN51" s="38">
        <v>0</v>
      </c>
      <c r="AO51" s="38">
        <v>0</v>
      </c>
      <c r="AP51" s="38">
        <v>0</v>
      </c>
      <c r="AQ51" s="38">
        <v>0</v>
      </c>
      <c r="AR51" s="38">
        <v>0</v>
      </c>
      <c r="AS51" s="38">
        <v>0</v>
      </c>
      <c r="AT51" s="38">
        <v>0</v>
      </c>
      <c r="AU51" s="38">
        <v>0</v>
      </c>
      <c r="AV51" s="38">
        <v>0</v>
      </c>
      <c r="AW51" s="38">
        <v>3418319</v>
      </c>
      <c r="AX51" s="38">
        <v>3359539</v>
      </c>
      <c r="AY51" s="38">
        <v>2315739</v>
      </c>
      <c r="AZ51" s="38">
        <v>83557</v>
      </c>
      <c r="BA51" s="38">
        <v>16.5</v>
      </c>
      <c r="BB51" s="38">
        <v>0</v>
      </c>
      <c r="BC51" s="38">
        <v>0</v>
      </c>
      <c r="BD51" s="38">
        <v>0</v>
      </c>
      <c r="BE51" s="38">
        <v>45</v>
      </c>
      <c r="BF51" s="38">
        <v>3058360</v>
      </c>
      <c r="BG51" s="38">
        <v>0</v>
      </c>
      <c r="BH51" s="38">
        <v>0</v>
      </c>
      <c r="BI51" s="38">
        <v>0</v>
      </c>
      <c r="BJ51" s="38">
        <v>12</v>
      </c>
      <c r="BK51" s="38">
        <v>0</v>
      </c>
      <c r="BL51" s="38">
        <v>0</v>
      </c>
      <c r="BM51" s="38">
        <v>0</v>
      </c>
      <c r="BN51" s="38">
        <v>0</v>
      </c>
      <c r="BO51" s="38">
        <v>0</v>
      </c>
      <c r="BP51" s="38">
        <v>0</v>
      </c>
      <c r="BQ51" s="38">
        <v>725</v>
      </c>
      <c r="BR51" s="38">
        <v>0</v>
      </c>
      <c r="BS51" s="38">
        <v>0</v>
      </c>
      <c r="BT51" s="38">
        <v>0</v>
      </c>
      <c r="BU51" s="38">
        <v>0</v>
      </c>
      <c r="BV51" s="38">
        <v>0</v>
      </c>
      <c r="BW51" s="38">
        <v>0</v>
      </c>
      <c r="BX51" s="38">
        <v>0</v>
      </c>
      <c r="BY51" s="38">
        <v>0</v>
      </c>
      <c r="BZ51" s="38">
        <v>0</v>
      </c>
      <c r="CA51" s="38">
        <v>0</v>
      </c>
      <c r="CB51" s="38">
        <v>0</v>
      </c>
      <c r="CC51" s="38">
        <v>0</v>
      </c>
      <c r="CD51" s="38">
        <v>0</v>
      </c>
      <c r="CE51" s="38">
        <v>0</v>
      </c>
      <c r="CF51" s="38">
        <v>0</v>
      </c>
      <c r="CG51" s="38">
        <v>0</v>
      </c>
      <c r="CH51" s="38">
        <v>59509</v>
      </c>
      <c r="CI51" s="38">
        <v>0</v>
      </c>
      <c r="CJ51" s="38">
        <v>4</v>
      </c>
      <c r="CK51" s="38">
        <v>0</v>
      </c>
      <c r="CL51" s="38">
        <v>0</v>
      </c>
      <c r="CN51" s="38">
        <v>0</v>
      </c>
      <c r="CO51" s="38">
        <v>1</v>
      </c>
      <c r="CP51" s="38">
        <v>0</v>
      </c>
      <c r="CQ51" s="38">
        <v>1</v>
      </c>
      <c r="CR51" s="38">
        <v>318.74599999999998</v>
      </c>
      <c r="CS51" s="38">
        <v>0</v>
      </c>
      <c r="CT51" s="38">
        <v>0</v>
      </c>
      <c r="CU51" s="38">
        <v>0</v>
      </c>
      <c r="CV51" s="38">
        <v>0</v>
      </c>
      <c r="CW51" s="38">
        <v>0</v>
      </c>
      <c r="CX51" s="38">
        <v>0</v>
      </c>
      <c r="CY51" s="38">
        <v>0</v>
      </c>
      <c r="CZ51" s="38">
        <v>0</v>
      </c>
      <c r="DA51" s="38">
        <v>1</v>
      </c>
      <c r="DB51" s="38">
        <v>1805064</v>
      </c>
      <c r="DC51" s="38">
        <v>0</v>
      </c>
      <c r="DD51" s="38">
        <v>0</v>
      </c>
      <c r="DE51" s="38">
        <v>579987</v>
      </c>
      <c r="DF51" s="38">
        <v>579987</v>
      </c>
      <c r="DG51" s="38">
        <v>94.174999999999997</v>
      </c>
      <c r="DH51" s="38">
        <v>0</v>
      </c>
      <c r="DI51" s="38">
        <v>0</v>
      </c>
      <c r="DK51" s="38">
        <v>3216</v>
      </c>
      <c r="DL51" s="38">
        <v>0</v>
      </c>
      <c r="DM51" s="38">
        <v>164127</v>
      </c>
      <c r="DN51" s="38">
        <v>684</v>
      </c>
      <c r="DO51" s="38">
        <v>0</v>
      </c>
      <c r="DP51" s="38">
        <v>0</v>
      </c>
      <c r="DQ51" s="38">
        <v>0</v>
      </c>
      <c r="DR51" s="38">
        <v>0</v>
      </c>
      <c r="DS51" s="38">
        <v>0</v>
      </c>
      <c r="DT51" s="38">
        <v>0</v>
      </c>
      <c r="DU51" s="38">
        <v>0</v>
      </c>
      <c r="DV51" s="38">
        <v>0</v>
      </c>
      <c r="DW51" s="38">
        <v>0</v>
      </c>
      <c r="DX51" s="38">
        <v>0</v>
      </c>
      <c r="DY51" s="38">
        <v>0</v>
      </c>
      <c r="DZ51" s="38">
        <v>0</v>
      </c>
      <c r="EA51" s="38">
        <v>0</v>
      </c>
      <c r="EB51" s="38">
        <v>0</v>
      </c>
      <c r="EC51" s="38">
        <v>0</v>
      </c>
      <c r="ED51" s="38">
        <v>0</v>
      </c>
      <c r="EE51" s="38">
        <v>0</v>
      </c>
      <c r="EF51" s="38">
        <v>0</v>
      </c>
      <c r="EG51" s="38">
        <v>0</v>
      </c>
      <c r="EH51" s="38">
        <v>155105</v>
      </c>
      <c r="EI51" s="38">
        <v>0</v>
      </c>
      <c r="EJ51" s="38">
        <v>0</v>
      </c>
      <c r="EK51" s="38">
        <v>7.32</v>
      </c>
      <c r="EL51" s="38">
        <v>0</v>
      </c>
      <c r="EM51" s="38">
        <v>0</v>
      </c>
      <c r="EN51" s="38">
        <v>0.64500000000000002</v>
      </c>
      <c r="EO51" s="38">
        <v>0</v>
      </c>
      <c r="EP51" s="38">
        <v>0</v>
      </c>
      <c r="EQ51" s="38">
        <v>7.9649999999999999</v>
      </c>
      <c r="ER51" s="38">
        <v>0</v>
      </c>
      <c r="ES51" s="38">
        <v>25.184999999999999</v>
      </c>
      <c r="ET51" s="38">
        <v>0</v>
      </c>
      <c r="EU51" s="38">
        <v>0</v>
      </c>
      <c r="EV51" s="38">
        <v>0</v>
      </c>
      <c r="EW51" s="38">
        <v>0</v>
      </c>
      <c r="EX51" s="38">
        <v>0</v>
      </c>
      <c r="EZ51" s="38">
        <v>3009687</v>
      </c>
      <c r="FA51" s="38">
        <v>0</v>
      </c>
      <c r="FB51" s="38">
        <v>3092515</v>
      </c>
      <c r="FC51" s="38">
        <v>0</v>
      </c>
      <c r="FD51" s="38">
        <v>0</v>
      </c>
      <c r="FE51" s="38">
        <v>287526</v>
      </c>
      <c r="FF51" s="38">
        <v>62326</v>
      </c>
      <c r="FG51" s="38">
        <v>5.8744999999999999E-2</v>
      </c>
      <c r="FH51" s="38">
        <v>2.5468000000000001E-2</v>
      </c>
      <c r="FI51" s="38">
        <v>0</v>
      </c>
      <c r="FJ51" s="38">
        <v>0</v>
      </c>
      <c r="FK51" s="38">
        <v>496.59899999999999</v>
      </c>
      <c r="FL51" s="38">
        <v>3501876</v>
      </c>
      <c r="FM51" s="38">
        <v>0</v>
      </c>
      <c r="FN51" s="38">
        <v>0</v>
      </c>
      <c r="FO51" s="38">
        <v>34884</v>
      </c>
      <c r="FP51" s="38">
        <v>0</v>
      </c>
      <c r="FQ51" s="38">
        <v>34884</v>
      </c>
      <c r="FR51" s="38">
        <v>34884</v>
      </c>
      <c r="FS51" s="38">
        <v>0</v>
      </c>
      <c r="FT51" s="38">
        <v>0</v>
      </c>
      <c r="FU51" s="38">
        <v>0</v>
      </c>
      <c r="FV51" s="38">
        <v>0</v>
      </c>
      <c r="FW51" s="38">
        <v>0</v>
      </c>
      <c r="FX51" s="38">
        <v>0</v>
      </c>
      <c r="FY51" s="38">
        <v>0</v>
      </c>
      <c r="FZ51" s="38">
        <v>0</v>
      </c>
      <c r="GA51" s="38">
        <v>0</v>
      </c>
      <c r="GB51" s="38">
        <v>0</v>
      </c>
      <c r="GC51" s="38">
        <v>0</v>
      </c>
      <c r="GD51" s="38">
        <v>0</v>
      </c>
      <c r="GF51" s="38">
        <v>0</v>
      </c>
      <c r="GG51" s="38">
        <v>0</v>
      </c>
      <c r="GH51" s="38">
        <v>0</v>
      </c>
      <c r="GI51" s="38">
        <v>0</v>
      </c>
      <c r="GJ51" s="38">
        <v>0</v>
      </c>
      <c r="GK51" s="38">
        <v>5192</v>
      </c>
      <c r="GL51" s="38">
        <v>14077</v>
      </c>
      <c r="GM51" s="38">
        <v>0</v>
      </c>
      <c r="GN51" s="38">
        <v>49454</v>
      </c>
      <c r="GO51" s="38">
        <v>0</v>
      </c>
      <c r="GP51" s="38">
        <v>0</v>
      </c>
      <c r="GQ51" s="38">
        <v>0</v>
      </c>
      <c r="GR51" s="38">
        <v>0</v>
      </c>
      <c r="GS51" s="38">
        <v>0</v>
      </c>
      <c r="GT51" s="38">
        <v>0</v>
      </c>
      <c r="HB51" s="38">
        <v>260701385</v>
      </c>
      <c r="HC51" s="38">
        <v>5.0967999999999999E-2</v>
      </c>
      <c r="HD51" s="38">
        <v>59509</v>
      </c>
      <c r="HE51" s="38">
        <v>0</v>
      </c>
      <c r="HF51" s="38">
        <v>312352</v>
      </c>
      <c r="HG51" s="38">
        <v>1925</v>
      </c>
      <c r="HH51" s="38">
        <v>126867</v>
      </c>
      <c r="HI51" s="38">
        <v>0</v>
      </c>
      <c r="HJ51" s="38">
        <v>2942</v>
      </c>
      <c r="HK51" s="38">
        <v>0</v>
      </c>
      <c r="HL51" s="38">
        <v>0</v>
      </c>
      <c r="HM51" s="38">
        <v>0</v>
      </c>
      <c r="HN51" s="38">
        <v>0</v>
      </c>
      <c r="HO51" s="38">
        <v>0</v>
      </c>
      <c r="HP51" s="38">
        <v>0</v>
      </c>
      <c r="HQ51" s="38">
        <v>0</v>
      </c>
      <c r="HR51" s="38">
        <v>0</v>
      </c>
      <c r="HS51" s="38">
        <v>3008958</v>
      </c>
      <c r="HT51" s="38">
        <v>0</v>
      </c>
      <c r="HU51" s="38">
        <v>0</v>
      </c>
      <c r="HV51" s="38">
        <v>0</v>
      </c>
      <c r="HW51" s="38">
        <v>0</v>
      </c>
      <c r="HX51" s="38">
        <v>34</v>
      </c>
      <c r="HY51" s="38">
        <v>22</v>
      </c>
      <c r="HZ51" s="38">
        <v>62</v>
      </c>
      <c r="IA51" s="38">
        <v>104</v>
      </c>
      <c r="IB51" s="38">
        <v>140</v>
      </c>
      <c r="IC51" s="38">
        <v>362</v>
      </c>
      <c r="ID51" s="38">
        <v>0</v>
      </c>
      <c r="IE51" s="38">
        <v>0</v>
      </c>
      <c r="IF51" s="38">
        <v>0</v>
      </c>
      <c r="IG51" s="38">
        <v>3.125</v>
      </c>
      <c r="IH51" s="38">
        <v>206</v>
      </c>
      <c r="II51" s="38">
        <v>0</v>
      </c>
      <c r="IJ51" s="38">
        <v>104.58799999999999</v>
      </c>
      <c r="IK51" s="38">
        <v>0</v>
      </c>
      <c r="IL51" s="38">
        <v>0</v>
      </c>
      <c r="IM51" s="38">
        <v>0</v>
      </c>
      <c r="IN51" s="38">
        <v>0</v>
      </c>
      <c r="IO51" s="38">
        <v>0</v>
      </c>
      <c r="IP51" s="38">
        <v>0</v>
      </c>
      <c r="IQ51" s="38">
        <v>104.58799999999999</v>
      </c>
      <c r="IR51" s="38">
        <v>64412</v>
      </c>
      <c r="IS51" s="38">
        <v>0</v>
      </c>
      <c r="IT51" s="38">
        <v>0</v>
      </c>
      <c r="IU51" s="38">
        <v>0</v>
      </c>
      <c r="IV51" s="38">
        <v>0</v>
      </c>
      <c r="IW51" s="38">
        <v>6159</v>
      </c>
      <c r="IX51" s="38">
        <v>0</v>
      </c>
      <c r="IY51" s="38">
        <v>0</v>
      </c>
      <c r="IZ51" s="38">
        <v>0</v>
      </c>
      <c r="JA51" s="38">
        <v>0</v>
      </c>
    </row>
    <row r="52" spans="1:261" x14ac:dyDescent="0.2">
      <c r="A52" s="38">
        <v>57803</v>
      </c>
      <c r="B52" s="38">
        <v>27549</v>
      </c>
      <c r="C52" s="38">
        <v>9</v>
      </c>
      <c r="D52" s="38">
        <v>2020</v>
      </c>
      <c r="E52" s="38">
        <v>6159</v>
      </c>
      <c r="F52" s="38">
        <v>0</v>
      </c>
      <c r="G52" s="38">
        <v>18800.567999999999</v>
      </c>
      <c r="H52" s="38">
        <v>17689.321</v>
      </c>
      <c r="I52" s="38">
        <v>17689.321</v>
      </c>
      <c r="J52" s="38">
        <v>18800.567999999999</v>
      </c>
      <c r="K52" s="38">
        <v>0</v>
      </c>
      <c r="L52" s="38">
        <v>6159</v>
      </c>
      <c r="M52" s="38">
        <v>0</v>
      </c>
      <c r="N52" s="38">
        <v>0</v>
      </c>
      <c r="P52" s="38">
        <v>17587.297999999999</v>
      </c>
      <c r="Q52" s="38">
        <v>0</v>
      </c>
      <c r="R52" s="38">
        <v>4558751</v>
      </c>
      <c r="S52" s="38">
        <v>259.20699999999999</v>
      </c>
      <c r="U52" s="38">
        <v>2955005</v>
      </c>
      <c r="V52" s="38">
        <v>5472.3819999999996</v>
      </c>
      <c r="W52" s="38">
        <v>3370226</v>
      </c>
      <c r="X52" s="38">
        <v>3370226</v>
      </c>
      <c r="Z52" s="38">
        <v>0</v>
      </c>
      <c r="AA52" s="38">
        <v>0</v>
      </c>
      <c r="AB52" s="38">
        <v>0</v>
      </c>
      <c r="AC52" s="38">
        <v>0</v>
      </c>
      <c r="AD52" s="38" t="s">
        <v>303</v>
      </c>
      <c r="AE52" s="38">
        <v>0</v>
      </c>
      <c r="AH52" s="38">
        <v>0</v>
      </c>
      <c r="AI52" s="38">
        <v>0</v>
      </c>
      <c r="AJ52" s="38">
        <v>6159</v>
      </c>
      <c r="AK52" s="38">
        <v>1</v>
      </c>
      <c r="AL52" s="38" t="s">
        <v>373</v>
      </c>
      <c r="AM52" s="38">
        <v>0</v>
      </c>
      <c r="AN52" s="38">
        <v>0</v>
      </c>
      <c r="AO52" s="38">
        <v>0</v>
      </c>
      <c r="AP52" s="38">
        <v>0</v>
      </c>
      <c r="AQ52" s="38">
        <v>0</v>
      </c>
      <c r="AR52" s="38">
        <v>0</v>
      </c>
      <c r="AS52" s="38">
        <v>0</v>
      </c>
      <c r="AT52" s="38">
        <v>0</v>
      </c>
      <c r="AU52" s="38">
        <v>0</v>
      </c>
      <c r="AV52" s="38">
        <v>0</v>
      </c>
      <c r="AW52" s="38">
        <v>198961415</v>
      </c>
      <c r="AX52" s="38">
        <v>195318862</v>
      </c>
      <c r="AY52" s="38">
        <v>132331516</v>
      </c>
      <c r="AZ52" s="38">
        <v>4558751</v>
      </c>
      <c r="BA52" s="38">
        <v>384.25</v>
      </c>
      <c r="BB52" s="38">
        <v>0</v>
      </c>
      <c r="BC52" s="38">
        <v>0</v>
      </c>
      <c r="BD52" s="38">
        <v>0</v>
      </c>
      <c r="BE52" s="38">
        <v>2607</v>
      </c>
      <c r="BF52" s="38">
        <v>178130208</v>
      </c>
      <c r="BG52" s="38">
        <v>0</v>
      </c>
      <c r="BH52" s="38">
        <v>0</v>
      </c>
      <c r="BI52" s="38">
        <v>0</v>
      </c>
      <c r="BJ52" s="38">
        <v>12</v>
      </c>
      <c r="BK52" s="38">
        <v>0</v>
      </c>
      <c r="BL52" s="38">
        <v>0</v>
      </c>
      <c r="BM52" s="38">
        <v>0</v>
      </c>
      <c r="BN52" s="38">
        <v>0</v>
      </c>
      <c r="BO52" s="38">
        <v>0</v>
      </c>
      <c r="BP52" s="38">
        <v>0</v>
      </c>
      <c r="BQ52" s="38">
        <v>0</v>
      </c>
      <c r="BR52" s="38">
        <v>0</v>
      </c>
      <c r="BS52" s="38">
        <v>0</v>
      </c>
      <c r="BT52" s="38">
        <v>0</v>
      </c>
      <c r="BU52" s="38">
        <v>0</v>
      </c>
      <c r="BV52" s="38">
        <v>0</v>
      </c>
      <c r="BW52" s="38">
        <v>0</v>
      </c>
      <c r="BX52" s="38">
        <v>0</v>
      </c>
      <c r="BY52" s="38">
        <v>0</v>
      </c>
      <c r="BZ52" s="38">
        <v>0</v>
      </c>
      <c r="CA52" s="38">
        <v>1275.33</v>
      </c>
      <c r="CB52" s="38">
        <v>1275330</v>
      </c>
      <c r="CC52" s="38">
        <v>0</v>
      </c>
      <c r="CD52" s="38">
        <v>0</v>
      </c>
      <c r="CE52" s="38">
        <v>0</v>
      </c>
      <c r="CF52" s="38">
        <v>0</v>
      </c>
      <c r="CG52" s="38">
        <v>0</v>
      </c>
      <c r="CH52" s="38">
        <v>3696858</v>
      </c>
      <c r="CI52" s="38">
        <v>0</v>
      </c>
      <c r="CJ52" s="38">
        <v>4</v>
      </c>
      <c r="CK52" s="38">
        <v>0</v>
      </c>
      <c r="CL52" s="38">
        <v>0</v>
      </c>
      <c r="CN52" s="38">
        <v>0</v>
      </c>
      <c r="CO52" s="38">
        <v>1</v>
      </c>
      <c r="CP52" s="38">
        <v>0</v>
      </c>
      <c r="CQ52" s="38">
        <v>5.4169999999999998</v>
      </c>
      <c r="CR52" s="38">
        <v>17530.063999999998</v>
      </c>
      <c r="CS52" s="38">
        <v>0</v>
      </c>
      <c r="CT52" s="38">
        <v>0</v>
      </c>
      <c r="CU52" s="38">
        <v>0</v>
      </c>
      <c r="CV52" s="38">
        <v>0</v>
      </c>
      <c r="CW52" s="38">
        <v>0</v>
      </c>
      <c r="CX52" s="38">
        <v>0</v>
      </c>
      <c r="CY52" s="38">
        <v>0</v>
      </c>
      <c r="CZ52" s="38">
        <v>0</v>
      </c>
      <c r="DA52" s="38">
        <v>1</v>
      </c>
      <c r="DB52" s="38">
        <v>108261781</v>
      </c>
      <c r="DC52" s="38">
        <v>0</v>
      </c>
      <c r="DD52" s="38">
        <v>0</v>
      </c>
      <c r="DE52" s="38">
        <v>25593333</v>
      </c>
      <c r="DF52" s="38">
        <v>25593333</v>
      </c>
      <c r="DG52" s="38">
        <v>4155.7</v>
      </c>
      <c r="DH52" s="38">
        <v>0</v>
      </c>
      <c r="DI52" s="38">
        <v>0</v>
      </c>
      <c r="DK52" s="38">
        <v>0</v>
      </c>
      <c r="DL52" s="38">
        <v>0</v>
      </c>
      <c r="DM52" s="38">
        <v>12355415</v>
      </c>
      <c r="DN52" s="38">
        <v>51698</v>
      </c>
      <c r="DO52" s="38">
        <v>0</v>
      </c>
      <c r="DP52" s="38">
        <v>0</v>
      </c>
      <c r="DQ52" s="38">
        <v>0</v>
      </c>
      <c r="DR52" s="38">
        <v>0</v>
      </c>
      <c r="DS52" s="38">
        <v>0</v>
      </c>
      <c r="DT52" s="38">
        <v>0</v>
      </c>
      <c r="DU52" s="38">
        <v>0</v>
      </c>
      <c r="DV52" s="38">
        <v>0</v>
      </c>
      <c r="DW52" s="38">
        <v>0</v>
      </c>
      <c r="DX52" s="38">
        <v>0</v>
      </c>
      <c r="DY52" s="38">
        <v>0</v>
      </c>
      <c r="DZ52" s="38">
        <v>0</v>
      </c>
      <c r="EA52" s="38">
        <v>0.77800000000000002</v>
      </c>
      <c r="EB52" s="38">
        <v>0</v>
      </c>
      <c r="EC52" s="38">
        <v>165.11500000000001</v>
      </c>
      <c r="ED52" s="38">
        <v>1169411</v>
      </c>
      <c r="EE52" s="38">
        <v>0</v>
      </c>
      <c r="EF52" s="38">
        <v>0</v>
      </c>
      <c r="EG52" s="38">
        <v>0</v>
      </c>
      <c r="EH52" s="38">
        <v>10557864</v>
      </c>
      <c r="EI52" s="38">
        <v>0</v>
      </c>
      <c r="EJ52" s="38">
        <v>0</v>
      </c>
      <c r="EK52" s="38">
        <v>430.99</v>
      </c>
      <c r="EL52" s="38">
        <v>0</v>
      </c>
      <c r="EM52" s="38">
        <v>88.022000000000006</v>
      </c>
      <c r="EN52" s="38">
        <v>30.68</v>
      </c>
      <c r="EO52" s="38">
        <v>0</v>
      </c>
      <c r="EP52" s="38">
        <v>0</v>
      </c>
      <c r="EQ52" s="38">
        <v>550.47</v>
      </c>
      <c r="ER52" s="38">
        <v>0</v>
      </c>
      <c r="ES52" s="38">
        <v>1714.326</v>
      </c>
      <c r="ET52" s="38">
        <v>0</v>
      </c>
      <c r="EU52" s="38">
        <v>0</v>
      </c>
      <c r="EV52" s="38">
        <v>0</v>
      </c>
      <c r="EW52" s="38">
        <v>0</v>
      </c>
      <c r="EX52" s="38">
        <v>0</v>
      </c>
      <c r="EZ52" s="38">
        <v>174942151</v>
      </c>
      <c r="FA52" s="38">
        <v>0</v>
      </c>
      <c r="FB52" s="38">
        <v>179446597</v>
      </c>
      <c r="FC52" s="38">
        <v>0</v>
      </c>
      <c r="FD52" s="38">
        <v>0</v>
      </c>
      <c r="FE52" s="38">
        <v>16746595</v>
      </c>
      <c r="FF52" s="38">
        <v>3630116</v>
      </c>
      <c r="FG52" s="38">
        <v>5.8744999999999999E-2</v>
      </c>
      <c r="FH52" s="38">
        <v>2.5468000000000001E-2</v>
      </c>
      <c r="FI52" s="38">
        <v>0</v>
      </c>
      <c r="FJ52" s="38">
        <v>0</v>
      </c>
      <c r="FK52" s="38">
        <v>28923.771000000001</v>
      </c>
      <c r="FL52" s="38">
        <v>203520166</v>
      </c>
      <c r="FM52" s="38">
        <v>0</v>
      </c>
      <c r="FN52" s="38">
        <v>0</v>
      </c>
      <c r="FO52" s="38">
        <v>0</v>
      </c>
      <c r="FP52" s="38">
        <v>0</v>
      </c>
      <c r="FQ52" s="38">
        <v>0</v>
      </c>
      <c r="FR52" s="38">
        <v>0</v>
      </c>
      <c r="FS52" s="38">
        <v>0</v>
      </c>
      <c r="FT52" s="38">
        <v>0</v>
      </c>
      <c r="FU52" s="38">
        <v>1.903</v>
      </c>
      <c r="FV52" s="38">
        <v>0</v>
      </c>
      <c r="FW52" s="38">
        <v>0</v>
      </c>
      <c r="FX52" s="38">
        <v>0</v>
      </c>
      <c r="FY52" s="38">
        <v>0</v>
      </c>
      <c r="FZ52" s="38">
        <v>0</v>
      </c>
      <c r="GA52" s="38">
        <v>0</v>
      </c>
      <c r="GB52" s="38">
        <v>4662369</v>
      </c>
      <c r="GC52" s="38">
        <v>4662369</v>
      </c>
      <c r="GD52" s="38">
        <v>560.77700000000004</v>
      </c>
      <c r="GF52" s="38">
        <v>0</v>
      </c>
      <c r="GG52" s="38">
        <v>0</v>
      </c>
      <c r="GH52" s="38">
        <v>0</v>
      </c>
      <c r="GI52" s="38">
        <v>0</v>
      </c>
      <c r="GJ52" s="38">
        <v>0</v>
      </c>
      <c r="GK52" s="38">
        <v>5360</v>
      </c>
      <c r="GL52" s="38">
        <v>35199</v>
      </c>
      <c r="GM52" s="38">
        <v>0</v>
      </c>
      <c r="GN52" s="38">
        <v>0</v>
      </c>
      <c r="GO52" s="38">
        <v>0</v>
      </c>
      <c r="GP52" s="38">
        <v>0</v>
      </c>
      <c r="GQ52" s="38">
        <v>0</v>
      </c>
      <c r="GR52" s="38">
        <v>0</v>
      </c>
      <c r="GS52" s="38">
        <v>0</v>
      </c>
      <c r="GT52" s="38">
        <v>0</v>
      </c>
      <c r="HB52" s="38">
        <v>260701385</v>
      </c>
      <c r="HC52" s="38">
        <v>5.0967999999999999E-2</v>
      </c>
      <c r="HD52" s="38">
        <v>3696858</v>
      </c>
      <c r="HE52" s="38">
        <v>0</v>
      </c>
      <c r="HF52" s="38">
        <v>18750680</v>
      </c>
      <c r="HG52" s="38">
        <v>127654</v>
      </c>
      <c r="HH52" s="38">
        <v>4081310</v>
      </c>
      <c r="HI52" s="38">
        <v>0</v>
      </c>
      <c r="HJ52" s="38">
        <v>182742</v>
      </c>
      <c r="HK52" s="38">
        <v>56788</v>
      </c>
      <c r="HL52" s="38">
        <v>38576</v>
      </c>
      <c r="HM52" s="38">
        <v>693000</v>
      </c>
      <c r="HN52" s="38">
        <v>0</v>
      </c>
      <c r="HO52" s="38">
        <v>0</v>
      </c>
      <c r="HP52" s="38">
        <v>0</v>
      </c>
      <c r="HQ52" s="38">
        <v>0</v>
      </c>
      <c r="HR52" s="38">
        <v>0</v>
      </c>
      <c r="HS52" s="38">
        <v>174887846</v>
      </c>
      <c r="HT52" s="38">
        <v>0</v>
      </c>
      <c r="HU52" s="38">
        <v>0</v>
      </c>
      <c r="HV52" s="38">
        <v>0</v>
      </c>
      <c r="HW52" s="38">
        <v>0</v>
      </c>
      <c r="HX52" s="38">
        <v>1654</v>
      </c>
      <c r="HY52" s="38">
        <v>1636</v>
      </c>
      <c r="HZ52" s="38">
        <v>2591</v>
      </c>
      <c r="IA52" s="38">
        <v>4158</v>
      </c>
      <c r="IB52" s="38">
        <v>6021</v>
      </c>
      <c r="IC52" s="38">
        <v>16060</v>
      </c>
      <c r="ID52" s="38">
        <v>0</v>
      </c>
      <c r="IE52" s="38">
        <v>0</v>
      </c>
      <c r="IF52" s="38">
        <v>0</v>
      </c>
      <c r="IG52" s="38">
        <v>207.27799999999999</v>
      </c>
      <c r="IH52" s="38">
        <v>6627</v>
      </c>
      <c r="II52" s="38">
        <v>0</v>
      </c>
      <c r="IJ52" s="38">
        <v>5472.3819999999996</v>
      </c>
      <c r="IK52" s="38">
        <v>0</v>
      </c>
      <c r="IL52" s="38">
        <v>0</v>
      </c>
      <c r="IM52" s="38">
        <v>0</v>
      </c>
      <c r="IN52" s="38">
        <v>0</v>
      </c>
      <c r="IO52" s="38">
        <v>0</v>
      </c>
      <c r="IP52" s="38">
        <v>0</v>
      </c>
      <c r="IQ52" s="38">
        <v>5472.3819999999996</v>
      </c>
      <c r="IR52" s="38">
        <v>3370226</v>
      </c>
      <c r="IS52" s="38">
        <v>0</v>
      </c>
      <c r="IT52" s="38">
        <v>0</v>
      </c>
      <c r="IU52" s="38">
        <v>0</v>
      </c>
      <c r="IV52" s="38">
        <v>0</v>
      </c>
      <c r="IW52" s="38">
        <v>6159</v>
      </c>
      <c r="IX52" s="38">
        <v>0</v>
      </c>
      <c r="IY52" s="38">
        <v>0</v>
      </c>
      <c r="IZ52" s="38">
        <v>0</v>
      </c>
      <c r="JA52" s="38">
        <v>0</v>
      </c>
    </row>
    <row r="53" spans="1:261" x14ac:dyDescent="0.2">
      <c r="A53" s="38">
        <v>68803</v>
      </c>
      <c r="B53" s="38">
        <v>27549</v>
      </c>
      <c r="C53" s="38">
        <v>9</v>
      </c>
      <c r="D53" s="38">
        <v>2020</v>
      </c>
      <c r="E53" s="38">
        <v>6159</v>
      </c>
      <c r="F53" s="38">
        <v>0</v>
      </c>
      <c r="G53" s="38">
        <v>726.15700000000004</v>
      </c>
      <c r="H53" s="38">
        <v>662.71600000000001</v>
      </c>
      <c r="I53" s="38">
        <v>662.71600000000001</v>
      </c>
      <c r="J53" s="38">
        <v>726.15700000000004</v>
      </c>
      <c r="K53" s="38">
        <v>0</v>
      </c>
      <c r="L53" s="38">
        <v>6159</v>
      </c>
      <c r="M53" s="38">
        <v>0</v>
      </c>
      <c r="N53" s="38">
        <v>0</v>
      </c>
      <c r="P53" s="38">
        <v>686.90800000000002</v>
      </c>
      <c r="Q53" s="38">
        <v>0</v>
      </c>
      <c r="R53" s="38">
        <v>178051</v>
      </c>
      <c r="S53" s="38">
        <v>259.20699999999999</v>
      </c>
      <c r="U53" s="38">
        <v>115414</v>
      </c>
      <c r="V53" s="38">
        <v>11.205</v>
      </c>
      <c r="W53" s="38">
        <v>6901</v>
      </c>
      <c r="X53" s="38">
        <v>6901</v>
      </c>
      <c r="Z53" s="38">
        <v>0</v>
      </c>
      <c r="AA53" s="38">
        <v>0</v>
      </c>
      <c r="AB53" s="38">
        <v>0</v>
      </c>
      <c r="AC53" s="38">
        <v>0</v>
      </c>
      <c r="AD53" s="38" t="s">
        <v>303</v>
      </c>
      <c r="AE53" s="38">
        <v>0</v>
      </c>
      <c r="AH53" s="38">
        <v>0</v>
      </c>
      <c r="AI53" s="38">
        <v>0</v>
      </c>
      <c r="AJ53" s="38">
        <v>6159</v>
      </c>
      <c r="AK53" s="38">
        <v>1</v>
      </c>
      <c r="AL53" s="38" t="s">
        <v>326</v>
      </c>
      <c r="AM53" s="38">
        <v>0</v>
      </c>
      <c r="AN53" s="38">
        <v>0</v>
      </c>
      <c r="AO53" s="38">
        <v>0</v>
      </c>
      <c r="AP53" s="38">
        <v>0</v>
      </c>
      <c r="AQ53" s="38">
        <v>0</v>
      </c>
      <c r="AR53" s="38">
        <v>0</v>
      </c>
      <c r="AS53" s="38">
        <v>0</v>
      </c>
      <c r="AT53" s="38">
        <v>0</v>
      </c>
      <c r="AU53" s="38">
        <v>0</v>
      </c>
      <c r="AV53" s="38">
        <v>0</v>
      </c>
      <c r="AW53" s="38">
        <v>6456375</v>
      </c>
      <c r="AX53" s="38">
        <v>6141606</v>
      </c>
      <c r="AY53" s="38">
        <v>4279403</v>
      </c>
      <c r="AZ53" s="38">
        <v>178051</v>
      </c>
      <c r="BA53" s="38">
        <v>0</v>
      </c>
      <c r="BB53" s="38">
        <v>0</v>
      </c>
      <c r="BC53" s="38">
        <v>0</v>
      </c>
      <c r="BD53" s="38">
        <v>0</v>
      </c>
      <c r="BE53" s="38">
        <v>82</v>
      </c>
      <c r="BF53" s="38">
        <v>5667223</v>
      </c>
      <c r="BG53" s="38">
        <v>0</v>
      </c>
      <c r="BH53" s="38">
        <v>0</v>
      </c>
      <c r="BI53" s="38">
        <v>0</v>
      </c>
      <c r="BJ53" s="38">
        <v>12</v>
      </c>
      <c r="BK53" s="38">
        <v>0</v>
      </c>
      <c r="BL53" s="38">
        <v>0</v>
      </c>
      <c r="BM53" s="38">
        <v>0</v>
      </c>
      <c r="BN53" s="38">
        <v>0</v>
      </c>
      <c r="BO53" s="38">
        <v>0</v>
      </c>
      <c r="BP53" s="38">
        <v>0</v>
      </c>
      <c r="BQ53" s="38">
        <v>668</v>
      </c>
      <c r="BR53" s="38">
        <v>0</v>
      </c>
      <c r="BS53" s="38">
        <v>0</v>
      </c>
      <c r="BT53" s="38">
        <v>0</v>
      </c>
      <c r="BU53" s="38">
        <v>0</v>
      </c>
      <c r="BV53" s="38">
        <v>0</v>
      </c>
      <c r="BW53" s="38">
        <v>0</v>
      </c>
      <c r="BX53" s="38">
        <v>0</v>
      </c>
      <c r="BY53" s="38">
        <v>0</v>
      </c>
      <c r="BZ53" s="38">
        <v>0</v>
      </c>
      <c r="CA53" s="38">
        <v>0</v>
      </c>
      <c r="CB53" s="38">
        <v>0</v>
      </c>
      <c r="CC53" s="38">
        <v>0</v>
      </c>
      <c r="CD53" s="38">
        <v>0</v>
      </c>
      <c r="CE53" s="38">
        <v>0</v>
      </c>
      <c r="CF53" s="38">
        <v>0</v>
      </c>
      <c r="CG53" s="38">
        <v>0</v>
      </c>
      <c r="CH53" s="38">
        <v>315712</v>
      </c>
      <c r="CI53" s="38">
        <v>0</v>
      </c>
      <c r="CJ53" s="38">
        <v>4</v>
      </c>
      <c r="CK53" s="38">
        <v>0</v>
      </c>
      <c r="CL53" s="38">
        <v>0</v>
      </c>
      <c r="CN53" s="38">
        <v>0</v>
      </c>
      <c r="CO53" s="38">
        <v>1</v>
      </c>
      <c r="CP53" s="38">
        <v>0</v>
      </c>
      <c r="CQ53" s="38">
        <v>0</v>
      </c>
      <c r="CR53" s="38">
        <v>686.37599999999998</v>
      </c>
      <c r="CS53" s="38">
        <v>0</v>
      </c>
      <c r="CT53" s="38">
        <v>0</v>
      </c>
      <c r="CU53" s="38">
        <v>0</v>
      </c>
      <c r="CV53" s="38">
        <v>0</v>
      </c>
      <c r="CW53" s="38">
        <v>0</v>
      </c>
      <c r="CX53" s="38">
        <v>0</v>
      </c>
      <c r="CY53" s="38">
        <v>0</v>
      </c>
      <c r="CZ53" s="38">
        <v>0</v>
      </c>
      <c r="DA53" s="38">
        <v>1</v>
      </c>
      <c r="DB53" s="38">
        <v>4077037</v>
      </c>
      <c r="DC53" s="38">
        <v>0</v>
      </c>
      <c r="DD53" s="38">
        <v>0</v>
      </c>
      <c r="DE53" s="38">
        <v>119323</v>
      </c>
      <c r="DF53" s="38">
        <v>119323</v>
      </c>
      <c r="DG53" s="38">
        <v>19.375</v>
      </c>
      <c r="DH53" s="38">
        <v>0</v>
      </c>
      <c r="DI53" s="38">
        <v>0</v>
      </c>
      <c r="DK53" s="38">
        <v>2309</v>
      </c>
      <c r="DL53" s="38">
        <v>0</v>
      </c>
      <c r="DM53" s="38">
        <v>198651</v>
      </c>
      <c r="DN53" s="38">
        <v>860</v>
      </c>
      <c r="DO53" s="38">
        <v>0</v>
      </c>
      <c r="DP53" s="38">
        <v>0</v>
      </c>
      <c r="DQ53" s="38">
        <v>0</v>
      </c>
      <c r="DR53" s="38">
        <v>0</v>
      </c>
      <c r="DS53" s="38">
        <v>0</v>
      </c>
      <c r="DT53" s="38">
        <v>0</v>
      </c>
      <c r="DU53" s="38">
        <v>0</v>
      </c>
      <c r="DV53" s="38">
        <v>0</v>
      </c>
      <c r="DW53" s="38">
        <v>0</v>
      </c>
      <c r="DX53" s="38">
        <v>0</v>
      </c>
      <c r="DY53" s="38">
        <v>0</v>
      </c>
      <c r="DZ53" s="38">
        <v>0</v>
      </c>
      <c r="EA53" s="38">
        <v>0</v>
      </c>
      <c r="EB53" s="38">
        <v>0</v>
      </c>
      <c r="EC53" s="38">
        <v>23.957000000000001</v>
      </c>
      <c r="ED53" s="38">
        <v>169673</v>
      </c>
      <c r="EE53" s="38">
        <v>0</v>
      </c>
      <c r="EF53" s="38">
        <v>0</v>
      </c>
      <c r="EG53" s="38">
        <v>0</v>
      </c>
      <c r="EH53" s="38">
        <v>25466</v>
      </c>
      <c r="EI53" s="38">
        <v>0</v>
      </c>
      <c r="EJ53" s="38">
        <v>0</v>
      </c>
      <c r="EK53" s="38">
        <v>0</v>
      </c>
      <c r="EL53" s="38">
        <v>0</v>
      </c>
      <c r="EM53" s="38">
        <v>0</v>
      </c>
      <c r="EN53" s="38">
        <v>0.82699999999999996</v>
      </c>
      <c r="EO53" s="38">
        <v>0</v>
      </c>
      <c r="EP53" s="38">
        <v>0</v>
      </c>
      <c r="EQ53" s="38">
        <v>0.82699999999999996</v>
      </c>
      <c r="ER53" s="38">
        <v>0</v>
      </c>
      <c r="ES53" s="38">
        <v>4.1349999999999998</v>
      </c>
      <c r="ET53" s="38">
        <v>0</v>
      </c>
      <c r="EU53" s="38">
        <v>0</v>
      </c>
      <c r="EV53" s="38">
        <v>0</v>
      </c>
      <c r="EW53" s="38">
        <v>0</v>
      </c>
      <c r="EX53" s="38">
        <v>0</v>
      </c>
      <c r="EZ53" s="38">
        <v>5493320</v>
      </c>
      <c r="FA53" s="38">
        <v>0</v>
      </c>
      <c r="FB53" s="38">
        <v>5670428</v>
      </c>
      <c r="FC53" s="38">
        <v>0</v>
      </c>
      <c r="FD53" s="38">
        <v>0</v>
      </c>
      <c r="FE53" s="38">
        <v>532794</v>
      </c>
      <c r="FF53" s="38">
        <v>115492</v>
      </c>
      <c r="FG53" s="38">
        <v>5.8744999999999999E-2</v>
      </c>
      <c r="FH53" s="38">
        <v>2.5468000000000001E-2</v>
      </c>
      <c r="FI53" s="38">
        <v>0</v>
      </c>
      <c r="FJ53" s="38">
        <v>0</v>
      </c>
      <c r="FK53" s="38">
        <v>920.21100000000001</v>
      </c>
      <c r="FL53" s="38">
        <v>6634426</v>
      </c>
      <c r="FM53" s="38">
        <v>0</v>
      </c>
      <c r="FN53" s="38">
        <v>0</v>
      </c>
      <c r="FO53" s="38">
        <v>0</v>
      </c>
      <c r="FP53" s="38">
        <v>0</v>
      </c>
      <c r="FQ53" s="38">
        <v>0</v>
      </c>
      <c r="FR53" s="38">
        <v>0</v>
      </c>
      <c r="FS53" s="38">
        <v>0</v>
      </c>
      <c r="FT53" s="38">
        <v>0</v>
      </c>
      <c r="FU53" s="38">
        <v>0</v>
      </c>
      <c r="FV53" s="38">
        <v>0</v>
      </c>
      <c r="FW53" s="38">
        <v>0</v>
      </c>
      <c r="FX53" s="38">
        <v>0</v>
      </c>
      <c r="FY53" s="38">
        <v>0</v>
      </c>
      <c r="FZ53" s="38">
        <v>0</v>
      </c>
      <c r="GA53" s="38">
        <v>0</v>
      </c>
      <c r="GB53" s="38">
        <v>520580</v>
      </c>
      <c r="GC53" s="38">
        <v>520580</v>
      </c>
      <c r="GD53" s="38">
        <v>62.613999999999997</v>
      </c>
      <c r="GF53" s="38">
        <v>0</v>
      </c>
      <c r="GG53" s="38">
        <v>0</v>
      </c>
      <c r="GH53" s="38">
        <v>0</v>
      </c>
      <c r="GI53" s="38">
        <v>0</v>
      </c>
      <c r="GJ53" s="38">
        <v>0</v>
      </c>
      <c r="GK53" s="38">
        <v>0</v>
      </c>
      <c r="GL53" s="38">
        <v>0</v>
      </c>
      <c r="GM53" s="38">
        <v>0</v>
      </c>
      <c r="GN53" s="38">
        <v>0</v>
      </c>
      <c r="GO53" s="38">
        <v>0</v>
      </c>
      <c r="GP53" s="38">
        <v>0</v>
      </c>
      <c r="GQ53" s="38">
        <v>0</v>
      </c>
      <c r="GR53" s="38">
        <v>0</v>
      </c>
      <c r="GS53" s="38">
        <v>0</v>
      </c>
      <c r="GT53" s="38">
        <v>0</v>
      </c>
      <c r="HB53" s="38">
        <v>260701385</v>
      </c>
      <c r="HC53" s="38">
        <v>5.0967999999999999E-2</v>
      </c>
      <c r="HD53" s="38">
        <v>142788</v>
      </c>
      <c r="HE53" s="38">
        <v>0</v>
      </c>
      <c r="HF53" s="38">
        <v>702479</v>
      </c>
      <c r="HG53" s="38">
        <v>11547</v>
      </c>
      <c r="HH53" s="38">
        <v>22787</v>
      </c>
      <c r="HI53" s="38">
        <v>0</v>
      </c>
      <c r="HJ53" s="38">
        <v>7058</v>
      </c>
      <c r="HK53" s="38">
        <v>1995</v>
      </c>
      <c r="HL53" s="38">
        <v>2153</v>
      </c>
      <c r="HM53" s="38">
        <v>0</v>
      </c>
      <c r="HN53" s="38">
        <v>0</v>
      </c>
      <c r="HO53" s="38">
        <v>0</v>
      </c>
      <c r="HP53" s="38">
        <v>0</v>
      </c>
      <c r="HQ53" s="38">
        <v>0</v>
      </c>
      <c r="HR53" s="38">
        <v>0</v>
      </c>
      <c r="HS53" s="38">
        <v>5492377</v>
      </c>
      <c r="HT53" s="38">
        <v>0</v>
      </c>
      <c r="HU53" s="38">
        <v>172924</v>
      </c>
      <c r="HV53" s="38">
        <v>0</v>
      </c>
      <c r="HW53" s="38">
        <v>0</v>
      </c>
      <c r="HX53" s="38">
        <v>26</v>
      </c>
      <c r="HY53" s="38">
        <v>15</v>
      </c>
      <c r="HZ53" s="38">
        <v>11</v>
      </c>
      <c r="IA53" s="38">
        <v>17</v>
      </c>
      <c r="IB53" s="38">
        <v>10</v>
      </c>
      <c r="IC53" s="38">
        <v>79</v>
      </c>
      <c r="ID53" s="38">
        <v>0</v>
      </c>
      <c r="IE53" s="38">
        <v>0</v>
      </c>
      <c r="IF53" s="38">
        <v>0</v>
      </c>
      <c r="IG53" s="38">
        <v>18.748999999999999</v>
      </c>
      <c r="IH53" s="38">
        <v>37</v>
      </c>
      <c r="II53" s="38">
        <v>0</v>
      </c>
      <c r="IJ53" s="38">
        <v>11.205</v>
      </c>
      <c r="IK53" s="38">
        <v>0</v>
      </c>
      <c r="IL53" s="38">
        <v>0</v>
      </c>
      <c r="IM53" s="38">
        <v>0</v>
      </c>
      <c r="IN53" s="38">
        <v>0</v>
      </c>
      <c r="IO53" s="38">
        <v>0</v>
      </c>
      <c r="IP53" s="38">
        <v>0</v>
      </c>
      <c r="IQ53" s="38">
        <v>11.205</v>
      </c>
      <c r="IR53" s="38">
        <v>6901</v>
      </c>
      <c r="IS53" s="38">
        <v>0</v>
      </c>
      <c r="IT53" s="38">
        <v>0</v>
      </c>
      <c r="IU53" s="38">
        <v>0</v>
      </c>
      <c r="IV53" s="38">
        <v>0</v>
      </c>
      <c r="IW53" s="38">
        <v>6159</v>
      </c>
      <c r="IX53" s="38">
        <v>0</v>
      </c>
      <c r="IY53" s="38">
        <v>0</v>
      </c>
      <c r="IZ53" s="38">
        <v>0</v>
      </c>
      <c r="JA53" s="38">
        <v>0</v>
      </c>
    </row>
    <row r="54" spans="1:261" x14ac:dyDescent="0.2">
      <c r="A54" s="38">
        <v>71803</v>
      </c>
      <c r="B54" s="38">
        <v>27549</v>
      </c>
      <c r="C54" s="38">
        <v>9</v>
      </c>
      <c r="D54" s="38">
        <v>2020</v>
      </c>
      <c r="E54" s="38">
        <v>6159</v>
      </c>
      <c r="F54" s="38">
        <v>0</v>
      </c>
      <c r="G54" s="38">
        <v>180.733</v>
      </c>
      <c r="H54" s="38">
        <v>177.43199999999999</v>
      </c>
      <c r="I54" s="38">
        <v>177.43199999999999</v>
      </c>
      <c r="J54" s="38">
        <v>180.733</v>
      </c>
      <c r="K54" s="38">
        <v>0</v>
      </c>
      <c r="L54" s="38">
        <v>6159</v>
      </c>
      <c r="M54" s="38">
        <v>0</v>
      </c>
      <c r="N54" s="38">
        <v>0</v>
      </c>
      <c r="P54" s="38">
        <v>193.34200000000001</v>
      </c>
      <c r="Q54" s="38">
        <v>0</v>
      </c>
      <c r="R54" s="38">
        <v>50116</v>
      </c>
      <c r="S54" s="38">
        <v>259.20699999999999</v>
      </c>
      <c r="U54" s="38">
        <v>32485</v>
      </c>
      <c r="V54" s="38">
        <v>42.502000000000002</v>
      </c>
      <c r="W54" s="38">
        <v>26175</v>
      </c>
      <c r="X54" s="38">
        <v>26175</v>
      </c>
      <c r="Z54" s="38">
        <v>0</v>
      </c>
      <c r="AA54" s="38">
        <v>0</v>
      </c>
      <c r="AB54" s="38">
        <v>0</v>
      </c>
      <c r="AC54" s="38">
        <v>0</v>
      </c>
      <c r="AD54" s="38" t="s">
        <v>303</v>
      </c>
      <c r="AE54" s="38">
        <v>0</v>
      </c>
      <c r="AH54" s="38">
        <v>0</v>
      </c>
      <c r="AI54" s="38">
        <v>0</v>
      </c>
      <c r="AJ54" s="38">
        <v>6159</v>
      </c>
      <c r="AK54" s="38">
        <v>1</v>
      </c>
      <c r="AL54" s="38" t="s">
        <v>483</v>
      </c>
      <c r="AM54" s="38">
        <v>0</v>
      </c>
      <c r="AN54" s="38">
        <v>0</v>
      </c>
      <c r="AO54" s="38">
        <v>0</v>
      </c>
      <c r="AP54" s="38">
        <v>0</v>
      </c>
      <c r="AQ54" s="38">
        <v>0</v>
      </c>
      <c r="AR54" s="38">
        <v>0</v>
      </c>
      <c r="AS54" s="38">
        <v>0</v>
      </c>
      <c r="AT54" s="38">
        <v>0</v>
      </c>
      <c r="AU54" s="38">
        <v>0</v>
      </c>
      <c r="AV54" s="38">
        <v>0</v>
      </c>
      <c r="AW54" s="38">
        <v>2012609</v>
      </c>
      <c r="AX54" s="38">
        <v>1962846</v>
      </c>
      <c r="AY54" s="38">
        <v>1377532</v>
      </c>
      <c r="AZ54" s="38">
        <v>50116</v>
      </c>
      <c r="BA54" s="38">
        <v>7.25</v>
      </c>
      <c r="BB54" s="38">
        <v>0</v>
      </c>
      <c r="BC54" s="38">
        <v>0</v>
      </c>
      <c r="BD54" s="38">
        <v>0</v>
      </c>
      <c r="BE54" s="38">
        <v>26</v>
      </c>
      <c r="BF54" s="38">
        <v>1754457</v>
      </c>
      <c r="BG54" s="38">
        <v>0</v>
      </c>
      <c r="BH54" s="38">
        <v>0</v>
      </c>
      <c r="BI54" s="38">
        <v>0</v>
      </c>
      <c r="BJ54" s="38">
        <v>12</v>
      </c>
      <c r="BK54" s="38">
        <v>0</v>
      </c>
      <c r="BL54" s="38">
        <v>0</v>
      </c>
      <c r="BM54" s="38">
        <v>0</v>
      </c>
      <c r="BN54" s="38">
        <v>0</v>
      </c>
      <c r="BO54" s="38">
        <v>0</v>
      </c>
      <c r="BP54" s="38">
        <v>0</v>
      </c>
      <c r="BQ54" s="38">
        <v>743</v>
      </c>
      <c r="BR54" s="38">
        <v>0</v>
      </c>
      <c r="BS54" s="38">
        <v>0</v>
      </c>
      <c r="BT54" s="38">
        <v>0</v>
      </c>
      <c r="BU54" s="38">
        <v>0</v>
      </c>
      <c r="BV54" s="38">
        <v>0</v>
      </c>
      <c r="BW54" s="38">
        <v>0</v>
      </c>
      <c r="BX54" s="38">
        <v>0</v>
      </c>
      <c r="BY54" s="38">
        <v>0</v>
      </c>
      <c r="BZ54" s="38">
        <v>0</v>
      </c>
      <c r="CA54" s="38">
        <v>0</v>
      </c>
      <c r="CB54" s="38">
        <v>0</v>
      </c>
      <c r="CC54" s="38">
        <v>0</v>
      </c>
      <c r="CD54" s="38">
        <v>0</v>
      </c>
      <c r="CE54" s="38">
        <v>0</v>
      </c>
      <c r="CF54" s="38">
        <v>0</v>
      </c>
      <c r="CG54" s="38">
        <v>0</v>
      </c>
      <c r="CH54" s="38">
        <v>50319</v>
      </c>
      <c r="CI54" s="38">
        <v>0</v>
      </c>
      <c r="CJ54" s="38">
        <v>4</v>
      </c>
      <c r="CK54" s="38">
        <v>0</v>
      </c>
      <c r="CL54" s="38">
        <v>0</v>
      </c>
      <c r="CN54" s="38">
        <v>0</v>
      </c>
      <c r="CO54" s="38">
        <v>1</v>
      </c>
      <c r="CP54" s="38">
        <v>1.206</v>
      </c>
      <c r="CQ54" s="38">
        <v>11.75</v>
      </c>
      <c r="CR54" s="38">
        <v>197.304</v>
      </c>
      <c r="CS54" s="38">
        <v>0</v>
      </c>
      <c r="CT54" s="38">
        <v>0</v>
      </c>
      <c r="CU54" s="38">
        <v>0</v>
      </c>
      <c r="CV54" s="38">
        <v>0</v>
      </c>
      <c r="CW54" s="38">
        <v>0</v>
      </c>
      <c r="CX54" s="38">
        <v>0</v>
      </c>
      <c r="CY54" s="38">
        <v>0</v>
      </c>
      <c r="CZ54" s="38">
        <v>0</v>
      </c>
      <c r="DA54" s="38">
        <v>1</v>
      </c>
      <c r="DB54" s="38">
        <v>1090769</v>
      </c>
      <c r="DC54" s="38">
        <v>0</v>
      </c>
      <c r="DD54" s="38">
        <v>0</v>
      </c>
      <c r="DE54" s="38">
        <v>280371</v>
      </c>
      <c r="DF54" s="38">
        <v>298271</v>
      </c>
      <c r="DG54" s="38">
        <v>45.524999999999999</v>
      </c>
      <c r="DH54" s="38">
        <v>0</v>
      </c>
      <c r="DI54" s="38">
        <v>17900</v>
      </c>
      <c r="DK54" s="38">
        <v>3505</v>
      </c>
      <c r="DL54" s="38">
        <v>0</v>
      </c>
      <c r="DM54" s="38">
        <v>121433</v>
      </c>
      <c r="DN54" s="38">
        <v>529</v>
      </c>
      <c r="DO54" s="38">
        <v>0</v>
      </c>
      <c r="DP54" s="38">
        <v>0</v>
      </c>
      <c r="DQ54" s="38">
        <v>0</v>
      </c>
      <c r="DR54" s="38">
        <v>0</v>
      </c>
      <c r="DS54" s="38">
        <v>0</v>
      </c>
      <c r="DT54" s="38">
        <v>0</v>
      </c>
      <c r="DU54" s="38">
        <v>0</v>
      </c>
      <c r="DV54" s="38">
        <v>0</v>
      </c>
      <c r="DW54" s="38">
        <v>0</v>
      </c>
      <c r="DX54" s="38">
        <v>0</v>
      </c>
      <c r="DY54" s="38">
        <v>0</v>
      </c>
      <c r="DZ54" s="38">
        <v>0</v>
      </c>
      <c r="EA54" s="38">
        <v>0</v>
      </c>
      <c r="EB54" s="38">
        <v>0</v>
      </c>
      <c r="EC54" s="38">
        <v>16.943000000000001</v>
      </c>
      <c r="ED54" s="38">
        <v>119997</v>
      </c>
      <c r="EE54" s="38">
        <v>0</v>
      </c>
      <c r="EF54" s="38">
        <v>0</v>
      </c>
      <c r="EG54" s="38">
        <v>0</v>
      </c>
      <c r="EH54" s="38">
        <v>0</v>
      </c>
      <c r="EI54" s="38">
        <v>0</v>
      </c>
      <c r="EJ54" s="38">
        <v>0</v>
      </c>
      <c r="EK54" s="38">
        <v>0</v>
      </c>
      <c r="EL54" s="38">
        <v>0</v>
      </c>
      <c r="EM54" s="38">
        <v>0</v>
      </c>
      <c r="EN54" s="38">
        <v>0</v>
      </c>
      <c r="EO54" s="38">
        <v>0</v>
      </c>
      <c r="EP54" s="38">
        <v>0</v>
      </c>
      <c r="EQ54" s="38">
        <v>0</v>
      </c>
      <c r="ER54" s="38">
        <v>0</v>
      </c>
      <c r="ES54" s="38">
        <v>0</v>
      </c>
      <c r="ET54" s="38">
        <v>0</v>
      </c>
      <c r="EU54" s="38">
        <v>0</v>
      </c>
      <c r="EV54" s="38">
        <v>0</v>
      </c>
      <c r="EW54" s="38">
        <v>0</v>
      </c>
      <c r="EX54" s="38">
        <v>0</v>
      </c>
      <c r="EZ54" s="38">
        <v>1762150</v>
      </c>
      <c r="FA54" s="38">
        <v>0</v>
      </c>
      <c r="FB54" s="38">
        <v>1811711</v>
      </c>
      <c r="FC54" s="38">
        <v>0</v>
      </c>
      <c r="FD54" s="38">
        <v>0</v>
      </c>
      <c r="FE54" s="38">
        <v>164942</v>
      </c>
      <c r="FF54" s="38">
        <v>35754</v>
      </c>
      <c r="FG54" s="38">
        <v>5.8744999999999999E-2</v>
      </c>
      <c r="FH54" s="38">
        <v>2.5468000000000001E-2</v>
      </c>
      <c r="FI54" s="38">
        <v>0</v>
      </c>
      <c r="FJ54" s="38">
        <v>0</v>
      </c>
      <c r="FK54" s="38">
        <v>284.87900000000002</v>
      </c>
      <c r="FL54" s="38">
        <v>2062725</v>
      </c>
      <c r="FM54" s="38">
        <v>0</v>
      </c>
      <c r="FN54" s="38">
        <v>0</v>
      </c>
      <c r="FO54" s="38">
        <v>0</v>
      </c>
      <c r="FP54" s="38">
        <v>0</v>
      </c>
      <c r="FQ54" s="38">
        <v>0</v>
      </c>
      <c r="FR54" s="38">
        <v>0</v>
      </c>
      <c r="FS54" s="38">
        <v>0</v>
      </c>
      <c r="FT54" s="38">
        <v>0</v>
      </c>
      <c r="FU54" s="38">
        <v>0</v>
      </c>
      <c r="FV54" s="38">
        <v>0</v>
      </c>
      <c r="FW54" s="38">
        <v>0</v>
      </c>
      <c r="FX54" s="38">
        <v>0</v>
      </c>
      <c r="FY54" s="38">
        <v>0</v>
      </c>
      <c r="FZ54" s="38">
        <v>0</v>
      </c>
      <c r="GA54" s="38">
        <v>0</v>
      </c>
      <c r="GB54" s="38">
        <v>27445</v>
      </c>
      <c r="GC54" s="38">
        <v>27445</v>
      </c>
      <c r="GD54" s="38">
        <v>3.3010000000000002</v>
      </c>
      <c r="GF54" s="38">
        <v>0</v>
      </c>
      <c r="GG54" s="38">
        <v>0</v>
      </c>
      <c r="GH54" s="38">
        <v>0</v>
      </c>
      <c r="GI54" s="38">
        <v>0</v>
      </c>
      <c r="GJ54" s="38">
        <v>0</v>
      </c>
      <c r="GK54" s="38">
        <v>5113</v>
      </c>
      <c r="GL54" s="38">
        <v>7493</v>
      </c>
      <c r="GM54" s="38">
        <v>0</v>
      </c>
      <c r="GN54" s="38">
        <v>0</v>
      </c>
      <c r="GO54" s="38">
        <v>0</v>
      </c>
      <c r="GP54" s="38">
        <v>0</v>
      </c>
      <c r="GQ54" s="38">
        <v>0</v>
      </c>
      <c r="GR54" s="38">
        <v>0</v>
      </c>
      <c r="GS54" s="38">
        <v>0</v>
      </c>
      <c r="GT54" s="38">
        <v>0</v>
      </c>
      <c r="HB54" s="38">
        <v>260701385</v>
      </c>
      <c r="HC54" s="38">
        <v>5.0967999999999999E-2</v>
      </c>
      <c r="HD54" s="38">
        <v>35539</v>
      </c>
      <c r="HE54" s="38">
        <v>0</v>
      </c>
      <c r="HF54" s="38">
        <v>188078</v>
      </c>
      <c r="HG54" s="38">
        <v>0</v>
      </c>
      <c r="HH54" s="38">
        <v>0</v>
      </c>
      <c r="HI54" s="38">
        <v>0</v>
      </c>
      <c r="HJ54" s="38">
        <v>1757</v>
      </c>
      <c r="HK54" s="38">
        <v>3133</v>
      </c>
      <c r="HL54" s="38">
        <v>417</v>
      </c>
      <c r="HM54" s="38">
        <v>0</v>
      </c>
      <c r="HN54" s="38">
        <v>0</v>
      </c>
      <c r="HO54" s="38">
        <v>0</v>
      </c>
      <c r="HP54" s="38">
        <v>54259</v>
      </c>
      <c r="HQ54" s="38">
        <v>0</v>
      </c>
      <c r="HR54" s="38">
        <v>0</v>
      </c>
      <c r="HS54" s="38">
        <v>1761595</v>
      </c>
      <c r="HT54" s="38">
        <v>0</v>
      </c>
      <c r="HU54" s="38">
        <v>14780</v>
      </c>
      <c r="HV54" s="38">
        <v>0</v>
      </c>
      <c r="HW54" s="38">
        <v>0</v>
      </c>
      <c r="HX54" s="38">
        <v>16</v>
      </c>
      <c r="HY54" s="38">
        <v>35</v>
      </c>
      <c r="HZ54" s="38">
        <v>47</v>
      </c>
      <c r="IA54" s="38">
        <v>33</v>
      </c>
      <c r="IB54" s="38">
        <v>48</v>
      </c>
      <c r="IC54" s="38">
        <v>179</v>
      </c>
      <c r="ID54" s="38">
        <v>0</v>
      </c>
      <c r="IE54" s="38">
        <v>0</v>
      </c>
      <c r="IF54" s="38">
        <v>0</v>
      </c>
      <c r="IG54" s="38">
        <v>0</v>
      </c>
      <c r="IH54" s="38">
        <v>0</v>
      </c>
      <c r="II54" s="38">
        <v>197.304</v>
      </c>
      <c r="IJ54" s="38">
        <v>42.502000000000002</v>
      </c>
      <c r="IK54" s="38">
        <v>0</v>
      </c>
      <c r="IL54" s="38">
        <v>0</v>
      </c>
      <c r="IM54" s="38">
        <v>0</v>
      </c>
      <c r="IN54" s="38">
        <v>0</v>
      </c>
      <c r="IO54" s="38">
        <v>0</v>
      </c>
      <c r="IP54" s="38">
        <v>0</v>
      </c>
      <c r="IQ54" s="38">
        <v>42.502000000000002</v>
      </c>
      <c r="IR54" s="38">
        <v>26175</v>
      </c>
      <c r="IS54" s="38">
        <v>0</v>
      </c>
      <c r="IT54" s="38">
        <v>0</v>
      </c>
      <c r="IU54" s="38">
        <v>0</v>
      </c>
      <c r="IV54" s="38">
        <v>0</v>
      </c>
      <c r="IW54" s="38">
        <v>6159</v>
      </c>
      <c r="IX54" s="38">
        <v>0</v>
      </c>
      <c r="IY54" s="38">
        <v>0</v>
      </c>
      <c r="IZ54" s="38">
        <v>54259</v>
      </c>
      <c r="JA54" s="38">
        <v>0</v>
      </c>
    </row>
    <row r="55" spans="1:261" x14ac:dyDescent="0.2">
      <c r="A55" s="38">
        <v>101803</v>
      </c>
      <c r="B55" s="38">
        <v>27549</v>
      </c>
      <c r="C55" s="38">
        <v>9</v>
      </c>
      <c r="D55" s="38">
        <v>2020</v>
      </c>
      <c r="E55" s="38">
        <v>6159</v>
      </c>
      <c r="F55" s="38">
        <v>0</v>
      </c>
      <c r="G55" s="38">
        <v>916.69299999999998</v>
      </c>
      <c r="H55" s="38">
        <v>897.71799999999996</v>
      </c>
      <c r="I55" s="38">
        <v>897.71799999999996</v>
      </c>
      <c r="J55" s="38">
        <v>916.69299999999998</v>
      </c>
      <c r="K55" s="38">
        <v>0</v>
      </c>
      <c r="L55" s="38">
        <v>6159</v>
      </c>
      <c r="M55" s="38">
        <v>0</v>
      </c>
      <c r="N55" s="38">
        <v>0</v>
      </c>
      <c r="P55" s="38">
        <v>869.96799999999996</v>
      </c>
      <c r="Q55" s="38">
        <v>0</v>
      </c>
      <c r="R55" s="38">
        <v>225502</v>
      </c>
      <c r="S55" s="38">
        <v>259.20699999999999</v>
      </c>
      <c r="U55" s="38">
        <v>146172</v>
      </c>
      <c r="V55" s="38">
        <v>15.718</v>
      </c>
      <c r="W55" s="38">
        <v>9680</v>
      </c>
      <c r="X55" s="38">
        <v>9680</v>
      </c>
      <c r="Z55" s="38">
        <v>0</v>
      </c>
      <c r="AA55" s="38">
        <v>0</v>
      </c>
      <c r="AB55" s="38">
        <v>0</v>
      </c>
      <c r="AC55" s="38">
        <v>0</v>
      </c>
      <c r="AD55" s="38" t="s">
        <v>303</v>
      </c>
      <c r="AE55" s="38">
        <v>0</v>
      </c>
      <c r="AH55" s="38">
        <v>0</v>
      </c>
      <c r="AI55" s="38">
        <v>0</v>
      </c>
      <c r="AJ55" s="38">
        <v>6159</v>
      </c>
      <c r="AK55" s="38">
        <v>1</v>
      </c>
      <c r="AL55" s="38" t="s">
        <v>90</v>
      </c>
      <c r="AM55" s="38">
        <v>0</v>
      </c>
      <c r="AN55" s="38">
        <v>0</v>
      </c>
      <c r="AO55" s="38">
        <v>0</v>
      </c>
      <c r="AP55" s="38">
        <v>0</v>
      </c>
      <c r="AQ55" s="38">
        <v>0</v>
      </c>
      <c r="AR55" s="38">
        <v>0</v>
      </c>
      <c r="AS55" s="38">
        <v>0</v>
      </c>
      <c r="AT55" s="38">
        <v>0</v>
      </c>
      <c r="AU55" s="38">
        <v>0</v>
      </c>
      <c r="AV55" s="38">
        <v>-89159</v>
      </c>
      <c r="AW55" s="38">
        <v>8381297</v>
      </c>
      <c r="AX55" s="38">
        <v>8203869</v>
      </c>
      <c r="AY55" s="38">
        <v>6125692</v>
      </c>
      <c r="AZ55" s="38">
        <v>225502</v>
      </c>
      <c r="BA55" s="38">
        <v>14.25</v>
      </c>
      <c r="BB55" s="38">
        <v>0</v>
      </c>
      <c r="BC55" s="38">
        <v>0</v>
      </c>
      <c r="BD55" s="38">
        <v>0</v>
      </c>
      <c r="BE55" s="38">
        <v>110</v>
      </c>
      <c r="BF55" s="38">
        <v>7562268</v>
      </c>
      <c r="BG55" s="38">
        <v>0</v>
      </c>
      <c r="BH55" s="38">
        <v>0</v>
      </c>
      <c r="BI55" s="38">
        <v>0</v>
      </c>
      <c r="BJ55" s="38">
        <v>12</v>
      </c>
      <c r="BK55" s="38">
        <v>0</v>
      </c>
      <c r="BL55" s="38">
        <v>0</v>
      </c>
      <c r="BM55" s="38">
        <v>0</v>
      </c>
      <c r="BN55" s="38">
        <v>0</v>
      </c>
      <c r="BO55" s="38">
        <v>0</v>
      </c>
      <c r="BP55" s="38">
        <v>0</v>
      </c>
      <c r="BQ55" s="38">
        <v>632</v>
      </c>
      <c r="BR55" s="38">
        <v>0</v>
      </c>
      <c r="BS55" s="38">
        <v>0</v>
      </c>
      <c r="BT55" s="38">
        <v>0</v>
      </c>
      <c r="BU55" s="38">
        <v>0</v>
      </c>
      <c r="BV55" s="38">
        <v>0</v>
      </c>
      <c r="BW55" s="38">
        <v>0</v>
      </c>
      <c r="BX55" s="38">
        <v>0</v>
      </c>
      <c r="BY55" s="38">
        <v>0</v>
      </c>
      <c r="BZ55" s="38">
        <v>0</v>
      </c>
      <c r="CA55" s="38">
        <v>0</v>
      </c>
      <c r="CB55" s="38">
        <v>0</v>
      </c>
      <c r="CC55" s="38">
        <v>0</v>
      </c>
      <c r="CD55" s="38">
        <v>0</v>
      </c>
      <c r="CE55" s="38">
        <v>0</v>
      </c>
      <c r="CF55" s="38">
        <v>0</v>
      </c>
      <c r="CG55" s="38">
        <v>0</v>
      </c>
      <c r="CH55" s="38">
        <v>180254</v>
      </c>
      <c r="CI55" s="38">
        <v>0</v>
      </c>
      <c r="CJ55" s="38">
        <v>5</v>
      </c>
      <c r="CK55" s="38">
        <v>0</v>
      </c>
      <c r="CL55" s="38">
        <v>0</v>
      </c>
      <c r="CN55" s="38">
        <v>0</v>
      </c>
      <c r="CO55" s="38">
        <v>1</v>
      </c>
      <c r="CP55" s="38">
        <v>0</v>
      </c>
      <c r="CQ55" s="38">
        <v>0</v>
      </c>
      <c r="CR55" s="38">
        <v>869.71299999999997</v>
      </c>
      <c r="CS55" s="38">
        <v>0</v>
      </c>
      <c r="CT55" s="38">
        <v>0</v>
      </c>
      <c r="CU55" s="38">
        <v>0</v>
      </c>
      <c r="CV55" s="38">
        <v>0</v>
      </c>
      <c r="CW55" s="38">
        <v>0</v>
      </c>
      <c r="CX55" s="38">
        <v>0</v>
      </c>
      <c r="CY55" s="38">
        <v>0</v>
      </c>
      <c r="CZ55" s="38">
        <v>0</v>
      </c>
      <c r="DA55" s="38">
        <v>1</v>
      </c>
      <c r="DB55" s="38">
        <v>5506290</v>
      </c>
      <c r="DC55" s="38">
        <v>0</v>
      </c>
      <c r="DD55" s="38">
        <v>0</v>
      </c>
      <c r="DE55" s="38">
        <v>313088</v>
      </c>
      <c r="DF55" s="38">
        <v>313088</v>
      </c>
      <c r="DG55" s="38">
        <v>50.838000000000001</v>
      </c>
      <c r="DH55" s="38">
        <v>0</v>
      </c>
      <c r="DI55" s="38">
        <v>0</v>
      </c>
      <c r="DK55" s="38">
        <v>1730</v>
      </c>
      <c r="DL55" s="38">
        <v>0</v>
      </c>
      <c r="DM55" s="38">
        <v>635784</v>
      </c>
      <c r="DN55" s="38">
        <v>2716</v>
      </c>
      <c r="DO55" s="38">
        <v>0</v>
      </c>
      <c r="DP55" s="38">
        <v>0</v>
      </c>
      <c r="DQ55" s="38">
        <v>0</v>
      </c>
      <c r="DR55" s="38">
        <v>0</v>
      </c>
      <c r="DS55" s="38">
        <v>0</v>
      </c>
      <c r="DT55" s="38">
        <v>0</v>
      </c>
      <c r="DU55" s="38">
        <v>0</v>
      </c>
      <c r="DV55" s="38">
        <v>0</v>
      </c>
      <c r="DW55" s="38">
        <v>0</v>
      </c>
      <c r="DX55" s="38">
        <v>0</v>
      </c>
      <c r="DY55" s="38">
        <v>0</v>
      </c>
      <c r="DZ55" s="38">
        <v>0</v>
      </c>
      <c r="EA55" s="38">
        <v>0</v>
      </c>
      <c r="EB55" s="38">
        <v>0</v>
      </c>
      <c r="EC55" s="38">
        <v>49.353000000000002</v>
      </c>
      <c r="ED55" s="38">
        <v>349538</v>
      </c>
      <c r="EE55" s="38">
        <v>0</v>
      </c>
      <c r="EF55" s="38">
        <v>0</v>
      </c>
      <c r="EG55" s="38">
        <v>0</v>
      </c>
      <c r="EH55" s="38">
        <v>266557</v>
      </c>
      <c r="EI55" s="38">
        <v>0</v>
      </c>
      <c r="EJ55" s="38">
        <v>0</v>
      </c>
      <c r="EK55" s="38">
        <v>10.563000000000001</v>
      </c>
      <c r="EL55" s="38">
        <v>0</v>
      </c>
      <c r="EM55" s="38">
        <v>0.81599999999999995</v>
      </c>
      <c r="EN55" s="38">
        <v>1.829</v>
      </c>
      <c r="EO55" s="38">
        <v>0</v>
      </c>
      <c r="EP55" s="38">
        <v>0</v>
      </c>
      <c r="EQ55" s="38">
        <v>13.208</v>
      </c>
      <c r="ER55" s="38">
        <v>0</v>
      </c>
      <c r="ES55" s="38">
        <v>43.281999999999996</v>
      </c>
      <c r="ET55" s="38">
        <v>0</v>
      </c>
      <c r="EU55" s="38">
        <v>0</v>
      </c>
      <c r="EV55" s="38">
        <v>0</v>
      </c>
      <c r="EW55" s="38">
        <v>0</v>
      </c>
      <c r="EX55" s="38">
        <v>0</v>
      </c>
      <c r="EZ55" s="38">
        <v>7338805</v>
      </c>
      <c r="FA55" s="38">
        <v>0</v>
      </c>
      <c r="FB55" s="38">
        <v>7561481</v>
      </c>
      <c r="FC55" s="38">
        <v>0</v>
      </c>
      <c r="FD55" s="38">
        <v>0</v>
      </c>
      <c r="FE55" s="38">
        <v>710953</v>
      </c>
      <c r="FF55" s="38">
        <v>154111</v>
      </c>
      <c r="FG55" s="38">
        <v>5.8744999999999999E-2</v>
      </c>
      <c r="FH55" s="38">
        <v>2.5468000000000001E-2</v>
      </c>
      <c r="FI55" s="38">
        <v>0</v>
      </c>
      <c r="FJ55" s="38">
        <v>0</v>
      </c>
      <c r="FK55" s="38">
        <v>1227.9179999999999</v>
      </c>
      <c r="FL55" s="38">
        <v>8606799</v>
      </c>
      <c r="FM55" s="38">
        <v>0</v>
      </c>
      <c r="FN55" s="38">
        <v>0</v>
      </c>
      <c r="FO55" s="38">
        <v>0</v>
      </c>
      <c r="FP55" s="38">
        <v>0</v>
      </c>
      <c r="FQ55" s="38">
        <v>0</v>
      </c>
      <c r="FR55" s="38">
        <v>0</v>
      </c>
      <c r="FS55" s="38">
        <v>0</v>
      </c>
      <c r="FT55" s="38">
        <v>0</v>
      </c>
      <c r="FU55" s="38">
        <v>0</v>
      </c>
      <c r="FV55" s="38">
        <v>0</v>
      </c>
      <c r="FW55" s="38">
        <v>0</v>
      </c>
      <c r="FX55" s="38">
        <v>0</v>
      </c>
      <c r="FY55" s="38">
        <v>0</v>
      </c>
      <c r="FZ55" s="38">
        <v>0</v>
      </c>
      <c r="GA55" s="38">
        <v>0</v>
      </c>
      <c r="GB55" s="38">
        <v>47948</v>
      </c>
      <c r="GC55" s="38">
        <v>47948</v>
      </c>
      <c r="GD55" s="38">
        <v>5.7670000000000003</v>
      </c>
      <c r="GF55" s="38">
        <v>0</v>
      </c>
      <c r="GG55" s="38">
        <v>0</v>
      </c>
      <c r="GH55" s="38">
        <v>0</v>
      </c>
      <c r="GI55" s="38">
        <v>0</v>
      </c>
      <c r="GJ55" s="38">
        <v>0</v>
      </c>
      <c r="GK55" s="38">
        <v>5081</v>
      </c>
      <c r="GL55" s="38">
        <v>8781</v>
      </c>
      <c r="GM55" s="38">
        <v>0</v>
      </c>
      <c r="GN55" s="38">
        <v>0</v>
      </c>
      <c r="GO55" s="38">
        <v>0</v>
      </c>
      <c r="GP55" s="38">
        <v>0</v>
      </c>
      <c r="GQ55" s="38">
        <v>0</v>
      </c>
      <c r="GR55" s="38">
        <v>0</v>
      </c>
      <c r="GS55" s="38">
        <v>0</v>
      </c>
      <c r="GT55" s="38">
        <v>0</v>
      </c>
      <c r="HB55" s="38">
        <v>260701385</v>
      </c>
      <c r="HC55" s="38">
        <v>5.0967999999999999E-2</v>
      </c>
      <c r="HD55" s="38">
        <v>180254</v>
      </c>
      <c r="HE55" s="38">
        <v>0</v>
      </c>
      <c r="HF55" s="38">
        <v>951581</v>
      </c>
      <c r="HG55" s="38">
        <v>16679</v>
      </c>
      <c r="HH55" s="38">
        <v>69592</v>
      </c>
      <c r="HI55" s="38">
        <v>0</v>
      </c>
      <c r="HJ55" s="38">
        <v>8910</v>
      </c>
      <c r="HK55" s="38">
        <v>1733</v>
      </c>
      <c r="HL55" s="38">
        <v>306</v>
      </c>
      <c r="HM55" s="38">
        <v>0</v>
      </c>
      <c r="HN55" s="38">
        <v>0</v>
      </c>
      <c r="HO55" s="38">
        <v>0</v>
      </c>
      <c r="HP55" s="38">
        <v>0</v>
      </c>
      <c r="HQ55" s="38">
        <v>0</v>
      </c>
      <c r="HR55" s="38">
        <v>0</v>
      </c>
      <c r="HS55" s="38">
        <v>7335979</v>
      </c>
      <c r="HT55" s="38">
        <v>0</v>
      </c>
      <c r="HU55" s="38">
        <v>0</v>
      </c>
      <c r="HV55" s="38">
        <v>0</v>
      </c>
      <c r="HW55" s="38">
        <v>0</v>
      </c>
      <c r="HX55" s="38">
        <v>123</v>
      </c>
      <c r="HY55" s="38">
        <v>77</v>
      </c>
      <c r="HZ55" s="38">
        <v>12</v>
      </c>
      <c r="IA55" s="38">
        <v>4</v>
      </c>
      <c r="IB55" s="38">
        <v>3</v>
      </c>
      <c r="IC55" s="38">
        <v>219</v>
      </c>
      <c r="ID55" s="38">
        <v>0</v>
      </c>
      <c r="IE55" s="38">
        <v>0</v>
      </c>
      <c r="IF55" s="38">
        <v>0</v>
      </c>
      <c r="IG55" s="38">
        <v>27.082000000000001</v>
      </c>
      <c r="IH55" s="38">
        <v>113</v>
      </c>
      <c r="II55" s="38">
        <v>0</v>
      </c>
      <c r="IJ55" s="38">
        <v>15.718</v>
      </c>
      <c r="IK55" s="38">
        <v>0</v>
      </c>
      <c r="IL55" s="38">
        <v>0</v>
      </c>
      <c r="IM55" s="38">
        <v>0</v>
      </c>
      <c r="IN55" s="38">
        <v>0</v>
      </c>
      <c r="IO55" s="38">
        <v>0</v>
      </c>
      <c r="IP55" s="38">
        <v>0</v>
      </c>
      <c r="IQ55" s="38">
        <v>15.718</v>
      </c>
      <c r="IR55" s="38">
        <v>9680</v>
      </c>
      <c r="IS55" s="38">
        <v>0</v>
      </c>
      <c r="IT55" s="38">
        <v>0</v>
      </c>
      <c r="IU55" s="38">
        <v>0</v>
      </c>
      <c r="IV55" s="38">
        <v>0</v>
      </c>
      <c r="IW55" s="38">
        <v>6159</v>
      </c>
      <c r="IX55" s="38">
        <v>0</v>
      </c>
      <c r="IY55" s="38">
        <v>0</v>
      </c>
      <c r="IZ55" s="38">
        <v>0</v>
      </c>
      <c r="JA55" s="38">
        <v>0</v>
      </c>
    </row>
    <row r="56" spans="1:261" x14ac:dyDescent="0.2">
      <c r="A56" s="38">
        <v>105803</v>
      </c>
      <c r="B56" s="38">
        <v>27549</v>
      </c>
      <c r="C56" s="38">
        <v>9</v>
      </c>
      <c r="D56" s="38">
        <v>2020</v>
      </c>
      <c r="E56" s="38">
        <v>6159</v>
      </c>
      <c r="F56" s="38">
        <v>0</v>
      </c>
      <c r="G56" s="38">
        <v>178.48699999999999</v>
      </c>
      <c r="H56" s="38">
        <v>74.183999999999997</v>
      </c>
      <c r="I56" s="38">
        <v>74.183999999999997</v>
      </c>
      <c r="J56" s="38">
        <v>178.48699999999999</v>
      </c>
      <c r="K56" s="38">
        <v>0</v>
      </c>
      <c r="L56" s="38">
        <v>6159</v>
      </c>
      <c r="M56" s="38">
        <v>0</v>
      </c>
      <c r="N56" s="38">
        <v>0</v>
      </c>
      <c r="P56" s="38">
        <v>173.25299999999999</v>
      </c>
      <c r="Q56" s="38">
        <v>0</v>
      </c>
      <c r="R56" s="38">
        <v>44908</v>
      </c>
      <c r="S56" s="38">
        <v>259.20699999999999</v>
      </c>
      <c r="U56" s="38">
        <v>29109</v>
      </c>
      <c r="V56" s="38">
        <v>3.3319999999999999</v>
      </c>
      <c r="W56" s="38">
        <v>2052</v>
      </c>
      <c r="X56" s="38">
        <v>2052</v>
      </c>
      <c r="Z56" s="38">
        <v>0</v>
      </c>
      <c r="AA56" s="38">
        <v>0</v>
      </c>
      <c r="AB56" s="38">
        <v>0</v>
      </c>
      <c r="AC56" s="38">
        <v>0</v>
      </c>
      <c r="AD56" s="38" t="s">
        <v>303</v>
      </c>
      <c r="AE56" s="38">
        <v>0</v>
      </c>
      <c r="AH56" s="38">
        <v>0</v>
      </c>
      <c r="AI56" s="38">
        <v>0</v>
      </c>
      <c r="AJ56" s="38">
        <v>6159</v>
      </c>
      <c r="AK56" s="38">
        <v>1</v>
      </c>
      <c r="AL56" s="38" t="s">
        <v>360</v>
      </c>
      <c r="AM56" s="38">
        <v>0</v>
      </c>
      <c r="AN56" s="38">
        <v>0</v>
      </c>
      <c r="AO56" s="38">
        <v>0</v>
      </c>
      <c r="AP56" s="38">
        <v>0</v>
      </c>
      <c r="AQ56" s="38">
        <v>0</v>
      </c>
      <c r="AR56" s="38">
        <v>0</v>
      </c>
      <c r="AS56" s="38">
        <v>0</v>
      </c>
      <c r="AT56" s="38">
        <v>0</v>
      </c>
      <c r="AU56" s="38">
        <v>0</v>
      </c>
      <c r="AV56" s="38">
        <v>0</v>
      </c>
      <c r="AW56" s="38">
        <v>3965816</v>
      </c>
      <c r="AX56" s="38">
        <v>3695765</v>
      </c>
      <c r="AY56" s="38">
        <v>2628532</v>
      </c>
      <c r="AZ56" s="38">
        <v>44908</v>
      </c>
      <c r="BA56" s="38">
        <v>0</v>
      </c>
      <c r="BB56" s="38">
        <v>0</v>
      </c>
      <c r="BC56" s="38">
        <v>0</v>
      </c>
      <c r="BD56" s="38">
        <v>0</v>
      </c>
      <c r="BE56" s="38">
        <v>49</v>
      </c>
      <c r="BF56" s="38">
        <v>3311061</v>
      </c>
      <c r="BG56" s="38">
        <v>0</v>
      </c>
      <c r="BH56" s="38">
        <v>0</v>
      </c>
      <c r="BI56" s="38">
        <v>0</v>
      </c>
      <c r="BJ56" s="38">
        <v>12</v>
      </c>
      <c r="BK56" s="38">
        <v>0</v>
      </c>
      <c r="BL56" s="38">
        <v>0</v>
      </c>
      <c r="BM56" s="38">
        <v>0</v>
      </c>
      <c r="BN56" s="38">
        <v>0</v>
      </c>
      <c r="BO56" s="38">
        <v>0</v>
      </c>
      <c r="BP56" s="38">
        <v>0</v>
      </c>
      <c r="BQ56" s="38">
        <v>758</v>
      </c>
      <c r="BR56" s="38">
        <v>0</v>
      </c>
      <c r="BS56" s="38">
        <v>0</v>
      </c>
      <c r="BT56" s="38">
        <v>0</v>
      </c>
      <c r="BU56" s="38">
        <v>0</v>
      </c>
      <c r="BV56" s="38">
        <v>0</v>
      </c>
      <c r="BW56" s="38">
        <v>0</v>
      </c>
      <c r="BX56" s="38">
        <v>0</v>
      </c>
      <c r="BY56" s="38">
        <v>0</v>
      </c>
      <c r="BZ56" s="38">
        <v>0</v>
      </c>
      <c r="CA56" s="38">
        <v>0</v>
      </c>
      <c r="CB56" s="38">
        <v>0</v>
      </c>
      <c r="CC56" s="38">
        <v>0</v>
      </c>
      <c r="CD56" s="38">
        <v>0</v>
      </c>
      <c r="CE56" s="38">
        <v>0</v>
      </c>
      <c r="CF56" s="38">
        <v>0</v>
      </c>
      <c r="CG56" s="38">
        <v>0</v>
      </c>
      <c r="CH56" s="38">
        <v>280831</v>
      </c>
      <c r="CI56" s="38">
        <v>0</v>
      </c>
      <c r="CJ56" s="38">
        <v>4</v>
      </c>
      <c r="CK56" s="38">
        <v>0</v>
      </c>
      <c r="CL56" s="38">
        <v>0</v>
      </c>
      <c r="CN56" s="38">
        <v>0</v>
      </c>
      <c r="CO56" s="38">
        <v>1</v>
      </c>
      <c r="CP56" s="38">
        <v>0</v>
      </c>
      <c r="CQ56" s="38">
        <v>0</v>
      </c>
      <c r="CR56" s="38">
        <v>178.101</v>
      </c>
      <c r="CS56" s="38">
        <v>0</v>
      </c>
      <c r="CT56" s="38">
        <v>0</v>
      </c>
      <c r="CU56" s="38">
        <v>0</v>
      </c>
      <c r="CV56" s="38">
        <v>0</v>
      </c>
      <c r="CW56" s="38">
        <v>0</v>
      </c>
      <c r="CX56" s="38">
        <v>0</v>
      </c>
      <c r="CY56" s="38">
        <v>0</v>
      </c>
      <c r="CZ56" s="38">
        <v>0</v>
      </c>
      <c r="DA56" s="38">
        <v>1</v>
      </c>
      <c r="DB56" s="38">
        <v>304738</v>
      </c>
      <c r="DC56" s="38">
        <v>0</v>
      </c>
      <c r="DD56" s="38">
        <v>0</v>
      </c>
      <c r="DE56" s="38">
        <v>278677</v>
      </c>
      <c r="DF56" s="38">
        <v>278677</v>
      </c>
      <c r="DG56" s="38">
        <v>45.25</v>
      </c>
      <c r="DH56" s="38">
        <v>0</v>
      </c>
      <c r="DI56" s="38">
        <v>0</v>
      </c>
      <c r="DK56" s="38">
        <v>3759</v>
      </c>
      <c r="DL56" s="38">
        <v>0</v>
      </c>
      <c r="DM56" s="38">
        <v>2575852</v>
      </c>
      <c r="DN56" s="38">
        <v>10732</v>
      </c>
      <c r="DO56" s="38">
        <v>0</v>
      </c>
      <c r="DP56" s="38">
        <v>0</v>
      </c>
      <c r="DQ56" s="38">
        <v>0</v>
      </c>
      <c r="DR56" s="38">
        <v>0</v>
      </c>
      <c r="DS56" s="38">
        <v>0</v>
      </c>
      <c r="DT56" s="38">
        <v>0</v>
      </c>
      <c r="DU56" s="38">
        <v>0</v>
      </c>
      <c r="DV56" s="38">
        <v>0</v>
      </c>
      <c r="DW56" s="38">
        <v>0</v>
      </c>
      <c r="DX56" s="38">
        <v>0</v>
      </c>
      <c r="DY56" s="38">
        <v>0</v>
      </c>
      <c r="DZ56" s="38">
        <v>0</v>
      </c>
      <c r="EA56" s="38">
        <v>0</v>
      </c>
      <c r="EB56" s="38">
        <v>0</v>
      </c>
      <c r="EC56" s="38">
        <v>0.64400000000000002</v>
      </c>
      <c r="ED56" s="38">
        <v>4561</v>
      </c>
      <c r="EE56" s="38">
        <v>0</v>
      </c>
      <c r="EF56" s="38">
        <v>0</v>
      </c>
      <c r="EG56" s="38">
        <v>0</v>
      </c>
      <c r="EH56" s="38">
        <v>51855</v>
      </c>
      <c r="EI56" s="38">
        <v>2378036</v>
      </c>
      <c r="EJ56" s="38">
        <v>96.533000000000001</v>
      </c>
      <c r="EK56" s="38">
        <v>0.98499999999999999</v>
      </c>
      <c r="EL56" s="38">
        <v>0</v>
      </c>
      <c r="EM56" s="38">
        <v>0</v>
      </c>
      <c r="EN56" s="38">
        <v>1.093</v>
      </c>
      <c r="EO56" s="38">
        <v>0</v>
      </c>
      <c r="EP56" s="38">
        <v>0</v>
      </c>
      <c r="EQ56" s="38">
        <v>98.611000000000004</v>
      </c>
      <c r="ER56" s="38">
        <v>0</v>
      </c>
      <c r="ES56" s="38">
        <v>8.42</v>
      </c>
      <c r="ET56" s="38">
        <v>0</v>
      </c>
      <c r="EU56" s="38">
        <v>0</v>
      </c>
      <c r="EV56" s="38">
        <v>0</v>
      </c>
      <c r="EW56" s="38">
        <v>0</v>
      </c>
      <c r="EX56" s="38">
        <v>0</v>
      </c>
      <c r="EZ56" s="38">
        <v>3317006</v>
      </c>
      <c r="FA56" s="38">
        <v>0</v>
      </c>
      <c r="FB56" s="38">
        <v>3351133</v>
      </c>
      <c r="FC56" s="38">
        <v>0</v>
      </c>
      <c r="FD56" s="38">
        <v>0</v>
      </c>
      <c r="FE56" s="38">
        <v>311283</v>
      </c>
      <c r="FF56" s="38">
        <v>67476</v>
      </c>
      <c r="FG56" s="38">
        <v>5.8744999999999999E-2</v>
      </c>
      <c r="FH56" s="38">
        <v>2.5468000000000001E-2</v>
      </c>
      <c r="FI56" s="38">
        <v>0</v>
      </c>
      <c r="FJ56" s="38">
        <v>0</v>
      </c>
      <c r="FK56" s="38">
        <v>537.63099999999997</v>
      </c>
      <c r="FL56" s="38">
        <v>4010724</v>
      </c>
      <c r="FM56" s="38">
        <v>0</v>
      </c>
      <c r="FN56" s="38">
        <v>0</v>
      </c>
      <c r="FO56" s="38">
        <v>0</v>
      </c>
      <c r="FP56" s="38">
        <v>0</v>
      </c>
      <c r="FQ56" s="38">
        <v>0</v>
      </c>
      <c r="FR56" s="38">
        <v>0</v>
      </c>
      <c r="FS56" s="38">
        <v>0</v>
      </c>
      <c r="FT56" s="38">
        <v>0</v>
      </c>
      <c r="FU56" s="38">
        <v>0</v>
      </c>
      <c r="FV56" s="38">
        <v>0</v>
      </c>
      <c r="FW56" s="38">
        <v>0</v>
      </c>
      <c r="FX56" s="38">
        <v>0</v>
      </c>
      <c r="FY56" s="38">
        <v>0</v>
      </c>
      <c r="FZ56" s="38">
        <v>0</v>
      </c>
      <c r="GA56" s="38">
        <v>0</v>
      </c>
      <c r="GB56" s="38">
        <v>47324</v>
      </c>
      <c r="GC56" s="38">
        <v>47324</v>
      </c>
      <c r="GD56" s="38">
        <v>5.6920000000000002</v>
      </c>
      <c r="GF56" s="38">
        <v>0</v>
      </c>
      <c r="GG56" s="38">
        <v>0</v>
      </c>
      <c r="GH56" s="38">
        <v>0</v>
      </c>
      <c r="GI56" s="38">
        <v>0</v>
      </c>
      <c r="GJ56" s="38">
        <v>0</v>
      </c>
      <c r="GK56" s="38">
        <v>0</v>
      </c>
      <c r="GL56" s="38">
        <v>0</v>
      </c>
      <c r="GM56" s="38">
        <v>0</v>
      </c>
      <c r="GN56" s="38">
        <v>0</v>
      </c>
      <c r="GO56" s="38">
        <v>0</v>
      </c>
      <c r="GP56" s="38">
        <v>0</v>
      </c>
      <c r="GQ56" s="38">
        <v>0</v>
      </c>
      <c r="GR56" s="38">
        <v>0</v>
      </c>
      <c r="GS56" s="38">
        <v>0</v>
      </c>
      <c r="GT56" s="38">
        <v>0</v>
      </c>
      <c r="HB56" s="38">
        <v>260701385</v>
      </c>
      <c r="HC56" s="38">
        <v>5.0967999999999999E-2</v>
      </c>
      <c r="HD56" s="38">
        <v>35097</v>
      </c>
      <c r="HE56" s="38">
        <v>0</v>
      </c>
      <c r="HF56" s="38">
        <v>78635</v>
      </c>
      <c r="HG56" s="38">
        <v>5773</v>
      </c>
      <c r="HH56" s="38">
        <v>5543</v>
      </c>
      <c r="HI56" s="38">
        <v>0</v>
      </c>
      <c r="HJ56" s="38">
        <v>1735</v>
      </c>
      <c r="HK56" s="38">
        <v>1330</v>
      </c>
      <c r="HL56" s="38">
        <v>545</v>
      </c>
      <c r="HM56" s="38">
        <v>0</v>
      </c>
      <c r="HN56" s="38">
        <v>0</v>
      </c>
      <c r="HO56" s="38">
        <v>0</v>
      </c>
      <c r="HP56" s="38">
        <v>48978</v>
      </c>
      <c r="HQ56" s="38">
        <v>0</v>
      </c>
      <c r="HR56" s="38">
        <v>0</v>
      </c>
      <c r="HS56" s="38">
        <v>3306225</v>
      </c>
      <c r="HT56" s="38">
        <v>0</v>
      </c>
      <c r="HU56" s="38">
        <v>245734</v>
      </c>
      <c r="HV56" s="38">
        <v>0</v>
      </c>
      <c r="HW56" s="38">
        <v>0</v>
      </c>
      <c r="HX56" s="38">
        <v>37</v>
      </c>
      <c r="HY56" s="38">
        <v>24</v>
      </c>
      <c r="HZ56" s="38">
        <v>8</v>
      </c>
      <c r="IA56" s="38">
        <v>104</v>
      </c>
      <c r="IB56" s="38">
        <v>7</v>
      </c>
      <c r="IC56" s="38">
        <v>180</v>
      </c>
      <c r="ID56" s="38">
        <v>0</v>
      </c>
      <c r="IE56" s="38">
        <v>0</v>
      </c>
      <c r="IF56" s="38">
        <v>0</v>
      </c>
      <c r="IG56" s="38">
        <v>9.3740000000000006</v>
      </c>
      <c r="IH56" s="38">
        <v>9</v>
      </c>
      <c r="II56" s="38">
        <v>178.101</v>
      </c>
      <c r="IJ56" s="38">
        <v>3.3319999999999999</v>
      </c>
      <c r="IK56" s="38">
        <v>0</v>
      </c>
      <c r="IL56" s="38">
        <v>0</v>
      </c>
      <c r="IM56" s="38">
        <v>0</v>
      </c>
      <c r="IN56" s="38">
        <v>0</v>
      </c>
      <c r="IO56" s="38">
        <v>0</v>
      </c>
      <c r="IP56" s="38">
        <v>0</v>
      </c>
      <c r="IQ56" s="38">
        <v>3.3319999999999999</v>
      </c>
      <c r="IR56" s="38">
        <v>2052</v>
      </c>
      <c r="IS56" s="38">
        <v>0</v>
      </c>
      <c r="IT56" s="38">
        <v>0</v>
      </c>
      <c r="IU56" s="38">
        <v>0</v>
      </c>
      <c r="IV56" s="38">
        <v>0</v>
      </c>
      <c r="IW56" s="38">
        <v>6159</v>
      </c>
      <c r="IX56" s="38">
        <v>0</v>
      </c>
      <c r="IY56" s="38">
        <v>0</v>
      </c>
      <c r="IZ56" s="38">
        <v>48978</v>
      </c>
      <c r="JA56" s="38">
        <v>0</v>
      </c>
    </row>
    <row r="57" spans="1:261" x14ac:dyDescent="0.2">
      <c r="A57" s="38">
        <v>123803</v>
      </c>
      <c r="B57" s="38">
        <v>27549</v>
      </c>
      <c r="C57" s="38">
        <v>9</v>
      </c>
      <c r="D57" s="38">
        <v>2020</v>
      </c>
      <c r="E57" s="38">
        <v>6159</v>
      </c>
      <c r="F57" s="38">
        <v>0</v>
      </c>
      <c r="G57" s="38">
        <v>376.16699999999997</v>
      </c>
      <c r="H57" s="38">
        <v>370.14499999999998</v>
      </c>
      <c r="I57" s="38">
        <v>370.14499999999998</v>
      </c>
      <c r="J57" s="38">
        <v>376.16699999999997</v>
      </c>
      <c r="K57" s="38">
        <v>0</v>
      </c>
      <c r="L57" s="38">
        <v>6159</v>
      </c>
      <c r="M57" s="38">
        <v>0</v>
      </c>
      <c r="N57" s="38">
        <v>0</v>
      </c>
      <c r="P57" s="38">
        <v>371.42700000000002</v>
      </c>
      <c r="Q57" s="38">
        <v>0</v>
      </c>
      <c r="R57" s="38">
        <v>96276</v>
      </c>
      <c r="S57" s="38">
        <v>259.20699999999999</v>
      </c>
      <c r="U57" s="38">
        <v>62407</v>
      </c>
      <c r="V57" s="38">
        <v>0</v>
      </c>
      <c r="W57" s="38">
        <v>0</v>
      </c>
      <c r="X57" s="38">
        <v>0</v>
      </c>
      <c r="Z57" s="38">
        <v>0</v>
      </c>
      <c r="AA57" s="38">
        <v>0</v>
      </c>
      <c r="AB57" s="38">
        <v>0</v>
      </c>
      <c r="AC57" s="38">
        <v>0</v>
      </c>
      <c r="AD57" s="38" t="s">
        <v>303</v>
      </c>
      <c r="AE57" s="38">
        <v>0</v>
      </c>
      <c r="AH57" s="38">
        <v>0</v>
      </c>
      <c r="AI57" s="38">
        <v>0</v>
      </c>
      <c r="AJ57" s="38">
        <v>6159</v>
      </c>
      <c r="AK57" s="38">
        <v>1</v>
      </c>
      <c r="AL57" s="38" t="s">
        <v>344</v>
      </c>
      <c r="AM57" s="38">
        <v>0</v>
      </c>
      <c r="AN57" s="38">
        <v>0</v>
      </c>
      <c r="AO57" s="38">
        <v>0</v>
      </c>
      <c r="AP57" s="38">
        <v>0</v>
      </c>
      <c r="AQ57" s="38">
        <v>0</v>
      </c>
      <c r="AR57" s="38">
        <v>0</v>
      </c>
      <c r="AS57" s="38">
        <v>0</v>
      </c>
      <c r="AT57" s="38">
        <v>0</v>
      </c>
      <c r="AU57" s="38">
        <v>0</v>
      </c>
      <c r="AV57" s="38">
        <v>-53205</v>
      </c>
      <c r="AW57" s="38">
        <v>3957143</v>
      </c>
      <c r="AX57" s="38">
        <v>3883554</v>
      </c>
      <c r="AY57" s="38">
        <v>2723376</v>
      </c>
      <c r="AZ57" s="38">
        <v>96276</v>
      </c>
      <c r="BA57" s="38">
        <v>26.5</v>
      </c>
      <c r="BB57" s="38">
        <v>0</v>
      </c>
      <c r="BC57" s="38">
        <v>0</v>
      </c>
      <c r="BD57" s="38">
        <v>0</v>
      </c>
      <c r="BE57" s="38">
        <v>52</v>
      </c>
      <c r="BF57" s="38">
        <v>3531783</v>
      </c>
      <c r="BG57" s="38">
        <v>0</v>
      </c>
      <c r="BH57" s="38">
        <v>0</v>
      </c>
      <c r="BI57" s="38">
        <v>0</v>
      </c>
      <c r="BJ57" s="38">
        <v>12</v>
      </c>
      <c r="BK57" s="38">
        <v>0</v>
      </c>
      <c r="BL57" s="38">
        <v>0</v>
      </c>
      <c r="BM57" s="38">
        <v>0</v>
      </c>
      <c r="BN57" s="38">
        <v>0</v>
      </c>
      <c r="BO57" s="38">
        <v>0</v>
      </c>
      <c r="BP57" s="38">
        <v>0</v>
      </c>
      <c r="BQ57" s="38">
        <v>713</v>
      </c>
      <c r="BR57" s="38">
        <v>0</v>
      </c>
      <c r="BS57" s="38">
        <v>0</v>
      </c>
      <c r="BT57" s="38">
        <v>0</v>
      </c>
      <c r="BU57" s="38">
        <v>0</v>
      </c>
      <c r="BV57" s="38">
        <v>0</v>
      </c>
      <c r="BW57" s="38">
        <v>0</v>
      </c>
      <c r="BX57" s="38">
        <v>0</v>
      </c>
      <c r="BY57" s="38">
        <v>0</v>
      </c>
      <c r="BZ57" s="38">
        <v>0</v>
      </c>
      <c r="CA57" s="38">
        <v>0</v>
      </c>
      <c r="CB57" s="38">
        <v>0</v>
      </c>
      <c r="CC57" s="38">
        <v>0</v>
      </c>
      <c r="CD57" s="38">
        <v>0</v>
      </c>
      <c r="CE57" s="38">
        <v>0</v>
      </c>
      <c r="CF57" s="38">
        <v>0</v>
      </c>
      <c r="CG57" s="38">
        <v>0</v>
      </c>
      <c r="CH57" s="38">
        <v>73968</v>
      </c>
      <c r="CI57" s="38">
        <v>0</v>
      </c>
      <c r="CJ57" s="38">
        <v>4</v>
      </c>
      <c r="CK57" s="38">
        <v>0</v>
      </c>
      <c r="CL57" s="38">
        <v>0</v>
      </c>
      <c r="CN57" s="38">
        <v>0</v>
      </c>
      <c r="CO57" s="38">
        <v>1</v>
      </c>
      <c r="CP57" s="38">
        <v>0</v>
      </c>
      <c r="CQ57" s="38">
        <v>5.5830000000000002</v>
      </c>
      <c r="CR57" s="38">
        <v>354.89299999999997</v>
      </c>
      <c r="CS57" s="38">
        <v>0</v>
      </c>
      <c r="CT57" s="38">
        <v>0</v>
      </c>
      <c r="CU57" s="38">
        <v>0</v>
      </c>
      <c r="CV57" s="38">
        <v>0</v>
      </c>
      <c r="CW57" s="38">
        <v>0</v>
      </c>
      <c r="CX57" s="38">
        <v>0</v>
      </c>
      <c r="CY57" s="38">
        <v>0</v>
      </c>
      <c r="CZ57" s="38">
        <v>0</v>
      </c>
      <c r="DA57" s="38">
        <v>1</v>
      </c>
      <c r="DB57" s="38">
        <v>2278131</v>
      </c>
      <c r="DC57" s="38">
        <v>0</v>
      </c>
      <c r="DD57" s="38">
        <v>0</v>
      </c>
      <c r="DE57" s="38">
        <v>699926</v>
      </c>
      <c r="DF57" s="38">
        <v>699926</v>
      </c>
      <c r="DG57" s="38">
        <v>113.65</v>
      </c>
      <c r="DH57" s="38">
        <v>0</v>
      </c>
      <c r="DI57" s="38">
        <v>0</v>
      </c>
      <c r="DK57" s="38">
        <v>3030</v>
      </c>
      <c r="DL57" s="38">
        <v>0</v>
      </c>
      <c r="DM57" s="38">
        <v>75338</v>
      </c>
      <c r="DN57" s="38">
        <v>327</v>
      </c>
      <c r="DO57" s="38">
        <v>0</v>
      </c>
      <c r="DP57" s="38">
        <v>0</v>
      </c>
      <c r="DQ57" s="38">
        <v>0</v>
      </c>
      <c r="DR57" s="38">
        <v>0</v>
      </c>
      <c r="DS57" s="38">
        <v>0</v>
      </c>
      <c r="DT57" s="38">
        <v>0</v>
      </c>
      <c r="DU57" s="38">
        <v>0</v>
      </c>
      <c r="DV57" s="38">
        <v>0</v>
      </c>
      <c r="DW57" s="38">
        <v>0</v>
      </c>
      <c r="DX57" s="38">
        <v>0</v>
      </c>
      <c r="DY57" s="38">
        <v>0</v>
      </c>
      <c r="DZ57" s="38">
        <v>0</v>
      </c>
      <c r="EA57" s="38">
        <v>0</v>
      </c>
      <c r="EB57" s="38">
        <v>0</v>
      </c>
      <c r="EC57" s="38">
        <v>9.7750000000000004</v>
      </c>
      <c r="ED57" s="38">
        <v>69230</v>
      </c>
      <c r="EE57" s="38">
        <v>0</v>
      </c>
      <c r="EF57" s="38">
        <v>0</v>
      </c>
      <c r="EG57" s="38">
        <v>0</v>
      </c>
      <c r="EH57" s="38">
        <v>4988</v>
      </c>
      <c r="EI57" s="38">
        <v>0</v>
      </c>
      <c r="EJ57" s="38">
        <v>0</v>
      </c>
      <c r="EK57" s="38">
        <v>0</v>
      </c>
      <c r="EL57" s="38">
        <v>0</v>
      </c>
      <c r="EM57" s="38">
        <v>0</v>
      </c>
      <c r="EN57" s="38">
        <v>0.16200000000000001</v>
      </c>
      <c r="EO57" s="38">
        <v>0</v>
      </c>
      <c r="EP57" s="38">
        <v>0</v>
      </c>
      <c r="EQ57" s="38">
        <v>0.16200000000000001</v>
      </c>
      <c r="ER57" s="38">
        <v>0</v>
      </c>
      <c r="ES57" s="38">
        <v>0.81</v>
      </c>
      <c r="ET57" s="38">
        <v>0</v>
      </c>
      <c r="EU57" s="38">
        <v>0</v>
      </c>
      <c r="EV57" s="38">
        <v>0</v>
      </c>
      <c r="EW57" s="38">
        <v>0</v>
      </c>
      <c r="EX57" s="38">
        <v>0</v>
      </c>
      <c r="EZ57" s="38">
        <v>3479546</v>
      </c>
      <c r="FA57" s="38">
        <v>0</v>
      </c>
      <c r="FB57" s="38">
        <v>3575443</v>
      </c>
      <c r="FC57" s="38">
        <v>0</v>
      </c>
      <c r="FD57" s="38">
        <v>0</v>
      </c>
      <c r="FE57" s="38">
        <v>332034</v>
      </c>
      <c r="FF57" s="38">
        <v>71974</v>
      </c>
      <c r="FG57" s="38">
        <v>5.8744999999999999E-2</v>
      </c>
      <c r="FH57" s="38">
        <v>2.5468000000000001E-2</v>
      </c>
      <c r="FI57" s="38">
        <v>0</v>
      </c>
      <c r="FJ57" s="38">
        <v>0</v>
      </c>
      <c r="FK57" s="38">
        <v>573.471</v>
      </c>
      <c r="FL57" s="38">
        <v>4053419</v>
      </c>
      <c r="FM57" s="38">
        <v>0</v>
      </c>
      <c r="FN57" s="38">
        <v>0</v>
      </c>
      <c r="FO57" s="38">
        <v>42698</v>
      </c>
      <c r="FP57" s="38">
        <v>0</v>
      </c>
      <c r="FQ57" s="38">
        <v>42698</v>
      </c>
      <c r="FR57" s="38">
        <v>42698</v>
      </c>
      <c r="FS57" s="38">
        <v>0</v>
      </c>
      <c r="FT57" s="38">
        <v>0</v>
      </c>
      <c r="FU57" s="38">
        <v>0</v>
      </c>
      <c r="FV57" s="38">
        <v>0</v>
      </c>
      <c r="FW57" s="38">
        <v>0</v>
      </c>
      <c r="FX57" s="38">
        <v>0</v>
      </c>
      <c r="FY57" s="38">
        <v>0</v>
      </c>
      <c r="FZ57" s="38">
        <v>0</v>
      </c>
      <c r="GA57" s="38">
        <v>0</v>
      </c>
      <c r="GB57" s="38">
        <v>48721</v>
      </c>
      <c r="GC57" s="38">
        <v>48721</v>
      </c>
      <c r="GD57" s="38">
        <v>5.86</v>
      </c>
      <c r="GF57" s="38">
        <v>0</v>
      </c>
      <c r="GG57" s="38">
        <v>0</v>
      </c>
      <c r="GH57" s="38">
        <v>0</v>
      </c>
      <c r="GI57" s="38">
        <v>0</v>
      </c>
      <c r="GJ57" s="38">
        <v>0</v>
      </c>
      <c r="GK57" s="38">
        <v>5375</v>
      </c>
      <c r="GL57" s="38">
        <v>12000</v>
      </c>
      <c r="GM57" s="38">
        <v>0</v>
      </c>
      <c r="GN57" s="38">
        <v>44080</v>
      </c>
      <c r="GO57" s="38">
        <v>0</v>
      </c>
      <c r="GP57" s="38">
        <v>0</v>
      </c>
      <c r="GQ57" s="38">
        <v>0</v>
      </c>
      <c r="GR57" s="38">
        <v>0</v>
      </c>
      <c r="GS57" s="38">
        <v>0</v>
      </c>
      <c r="GT57" s="38">
        <v>0</v>
      </c>
      <c r="HB57" s="38">
        <v>260701385</v>
      </c>
      <c r="HC57" s="38">
        <v>5.0967999999999999E-2</v>
      </c>
      <c r="HD57" s="38">
        <v>73968</v>
      </c>
      <c r="HE57" s="38">
        <v>0</v>
      </c>
      <c r="HF57" s="38">
        <v>392354</v>
      </c>
      <c r="HG57" s="38">
        <v>0</v>
      </c>
      <c r="HH57" s="38">
        <v>28330</v>
      </c>
      <c r="HI57" s="38">
        <v>0</v>
      </c>
      <c r="HJ57" s="38">
        <v>3656</v>
      </c>
      <c r="HK57" s="38">
        <v>805</v>
      </c>
      <c r="HL57" s="38">
        <v>536</v>
      </c>
      <c r="HM57" s="38">
        <v>5000</v>
      </c>
      <c r="HN57" s="38">
        <v>0</v>
      </c>
      <c r="HO57" s="38">
        <v>0</v>
      </c>
      <c r="HP57" s="38">
        <v>0</v>
      </c>
      <c r="HQ57" s="38">
        <v>0</v>
      </c>
      <c r="HR57" s="38">
        <v>0</v>
      </c>
      <c r="HS57" s="38">
        <v>3479167</v>
      </c>
      <c r="HT57" s="38">
        <v>0</v>
      </c>
      <c r="HU57" s="38">
        <v>0</v>
      </c>
      <c r="HV57" s="38">
        <v>0</v>
      </c>
      <c r="HW57" s="38">
        <v>0</v>
      </c>
      <c r="HX57" s="38">
        <v>43</v>
      </c>
      <c r="HY57" s="38">
        <v>22</v>
      </c>
      <c r="HZ57" s="38">
        <v>81</v>
      </c>
      <c r="IA57" s="38">
        <v>166</v>
      </c>
      <c r="IB57" s="38">
        <v>127</v>
      </c>
      <c r="IC57" s="38">
        <v>439</v>
      </c>
      <c r="ID57" s="38">
        <v>0</v>
      </c>
      <c r="IE57" s="38">
        <v>0</v>
      </c>
      <c r="IF57" s="38">
        <v>0</v>
      </c>
      <c r="IG57" s="38">
        <v>0</v>
      </c>
      <c r="IH57" s="38">
        <v>46</v>
      </c>
      <c r="II57" s="38">
        <v>0</v>
      </c>
      <c r="IJ57" s="38">
        <v>0</v>
      </c>
      <c r="IK57" s="38">
        <v>0</v>
      </c>
      <c r="IL57" s="38">
        <v>0</v>
      </c>
      <c r="IM57" s="38">
        <v>0</v>
      </c>
      <c r="IN57" s="38">
        <v>0</v>
      </c>
      <c r="IO57" s="38">
        <v>0</v>
      </c>
      <c r="IP57" s="38">
        <v>0</v>
      </c>
      <c r="IQ57" s="38">
        <v>0</v>
      </c>
      <c r="IR57" s="38">
        <v>0</v>
      </c>
      <c r="IS57" s="38">
        <v>0</v>
      </c>
      <c r="IT57" s="38">
        <v>0</v>
      </c>
      <c r="IU57" s="38">
        <v>0</v>
      </c>
      <c r="IV57" s="38">
        <v>0</v>
      </c>
      <c r="IW57" s="38">
        <v>6159</v>
      </c>
      <c r="IX57" s="38">
        <v>0</v>
      </c>
      <c r="IY57" s="38">
        <v>0</v>
      </c>
      <c r="IZ57" s="38">
        <v>0</v>
      </c>
      <c r="JA57" s="38">
        <v>0</v>
      </c>
    </row>
    <row r="58" spans="1:261" x14ac:dyDescent="0.2">
      <c r="A58" s="38">
        <v>152803</v>
      </c>
      <c r="B58" s="38">
        <v>27549</v>
      </c>
      <c r="C58" s="38">
        <v>9</v>
      </c>
      <c r="D58" s="38">
        <v>2020</v>
      </c>
      <c r="E58" s="38">
        <v>6159</v>
      </c>
      <c r="F58" s="38">
        <v>0</v>
      </c>
      <c r="G58" s="38">
        <v>170.422</v>
      </c>
      <c r="H58" s="38">
        <v>128.18799999999999</v>
      </c>
      <c r="I58" s="38">
        <v>128.18799999999999</v>
      </c>
      <c r="J58" s="38">
        <v>170.422</v>
      </c>
      <c r="K58" s="38">
        <v>0</v>
      </c>
      <c r="L58" s="38">
        <v>6159</v>
      </c>
      <c r="M58" s="38">
        <v>0</v>
      </c>
      <c r="N58" s="38">
        <v>0</v>
      </c>
      <c r="P58" s="38">
        <v>182.56</v>
      </c>
      <c r="Q58" s="38">
        <v>0</v>
      </c>
      <c r="R58" s="38">
        <v>47321</v>
      </c>
      <c r="S58" s="38">
        <v>259.20699999999999</v>
      </c>
      <c r="U58" s="38">
        <v>30673</v>
      </c>
      <c r="V58" s="38">
        <v>5.5279999999999996</v>
      </c>
      <c r="W58" s="38">
        <v>3404</v>
      </c>
      <c r="X58" s="38">
        <v>3404</v>
      </c>
      <c r="Z58" s="38">
        <v>0</v>
      </c>
      <c r="AA58" s="38">
        <v>0</v>
      </c>
      <c r="AB58" s="38">
        <v>0</v>
      </c>
      <c r="AC58" s="38">
        <v>0</v>
      </c>
      <c r="AD58" s="38" t="s">
        <v>303</v>
      </c>
      <c r="AE58" s="38">
        <v>0</v>
      </c>
      <c r="AH58" s="38">
        <v>0</v>
      </c>
      <c r="AI58" s="38">
        <v>0</v>
      </c>
      <c r="AJ58" s="38">
        <v>6159</v>
      </c>
      <c r="AK58" s="38">
        <v>1</v>
      </c>
      <c r="AL58" s="38" t="s">
        <v>484</v>
      </c>
      <c r="AM58" s="38">
        <v>0</v>
      </c>
      <c r="AN58" s="38">
        <v>0</v>
      </c>
      <c r="AO58" s="38">
        <v>0</v>
      </c>
      <c r="AP58" s="38">
        <v>0</v>
      </c>
      <c r="AQ58" s="38">
        <v>0</v>
      </c>
      <c r="AR58" s="38">
        <v>0</v>
      </c>
      <c r="AS58" s="38">
        <v>0</v>
      </c>
      <c r="AT58" s="38">
        <v>0</v>
      </c>
      <c r="AU58" s="38">
        <v>0</v>
      </c>
      <c r="AV58" s="38">
        <v>0</v>
      </c>
      <c r="AW58" s="38">
        <v>1992047</v>
      </c>
      <c r="AX58" s="38">
        <v>1898644</v>
      </c>
      <c r="AY58" s="38">
        <v>1356859</v>
      </c>
      <c r="AZ58" s="38">
        <v>47321</v>
      </c>
      <c r="BA58" s="38">
        <v>5.5</v>
      </c>
      <c r="BB58" s="38">
        <v>0</v>
      </c>
      <c r="BC58" s="38">
        <v>0</v>
      </c>
      <c r="BD58" s="38">
        <v>0</v>
      </c>
      <c r="BE58" s="38">
        <v>25</v>
      </c>
      <c r="BF58" s="38">
        <v>1741576</v>
      </c>
      <c r="BG58" s="38">
        <v>0</v>
      </c>
      <c r="BH58" s="38">
        <v>0</v>
      </c>
      <c r="BI58" s="38">
        <v>0</v>
      </c>
      <c r="BJ58" s="38">
        <v>12</v>
      </c>
      <c r="BK58" s="38">
        <v>0</v>
      </c>
      <c r="BL58" s="38">
        <v>0</v>
      </c>
      <c r="BM58" s="38">
        <v>0</v>
      </c>
      <c r="BN58" s="38">
        <v>0</v>
      </c>
      <c r="BO58" s="38">
        <v>0</v>
      </c>
      <c r="BP58" s="38">
        <v>0</v>
      </c>
      <c r="BQ58" s="38">
        <v>750</v>
      </c>
      <c r="BR58" s="38">
        <v>0</v>
      </c>
      <c r="BS58" s="38">
        <v>0</v>
      </c>
      <c r="BT58" s="38">
        <v>0</v>
      </c>
      <c r="BU58" s="38">
        <v>0</v>
      </c>
      <c r="BV58" s="38">
        <v>0</v>
      </c>
      <c r="BW58" s="38">
        <v>0</v>
      </c>
      <c r="BX58" s="38">
        <v>0</v>
      </c>
      <c r="BY58" s="38">
        <v>0</v>
      </c>
      <c r="BZ58" s="38">
        <v>0</v>
      </c>
      <c r="CA58" s="38">
        <v>0</v>
      </c>
      <c r="CB58" s="38">
        <v>0</v>
      </c>
      <c r="CC58" s="38">
        <v>0</v>
      </c>
      <c r="CD58" s="38">
        <v>0</v>
      </c>
      <c r="CE58" s="38">
        <v>0</v>
      </c>
      <c r="CF58" s="38">
        <v>0</v>
      </c>
      <c r="CG58" s="38">
        <v>0</v>
      </c>
      <c r="CH58" s="38">
        <v>94220</v>
      </c>
      <c r="CI58" s="38">
        <v>0</v>
      </c>
      <c r="CJ58" s="38">
        <v>4</v>
      </c>
      <c r="CK58" s="38">
        <v>0</v>
      </c>
      <c r="CL58" s="38">
        <v>0</v>
      </c>
      <c r="CN58" s="38">
        <v>0</v>
      </c>
      <c r="CO58" s="38">
        <v>1</v>
      </c>
      <c r="CP58" s="38">
        <v>2.6080000000000001</v>
      </c>
      <c r="CQ58" s="38">
        <v>11.75</v>
      </c>
      <c r="CR58" s="38">
        <v>181.35400000000001</v>
      </c>
      <c r="CS58" s="38">
        <v>0</v>
      </c>
      <c r="CT58" s="38">
        <v>0</v>
      </c>
      <c r="CU58" s="38">
        <v>0</v>
      </c>
      <c r="CV58" s="38">
        <v>0</v>
      </c>
      <c r="CW58" s="38">
        <v>0</v>
      </c>
      <c r="CX58" s="38">
        <v>0</v>
      </c>
      <c r="CY58" s="38">
        <v>0</v>
      </c>
      <c r="CZ58" s="38">
        <v>0</v>
      </c>
      <c r="DA58" s="38">
        <v>1</v>
      </c>
      <c r="DB58" s="38">
        <v>786296</v>
      </c>
      <c r="DC58" s="38">
        <v>0</v>
      </c>
      <c r="DD58" s="38">
        <v>0</v>
      </c>
      <c r="DE58" s="38">
        <v>239031</v>
      </c>
      <c r="DF58" s="38">
        <v>277740</v>
      </c>
      <c r="DG58" s="38">
        <v>38.813000000000002</v>
      </c>
      <c r="DH58" s="38">
        <v>0</v>
      </c>
      <c r="DI58" s="38">
        <v>38709</v>
      </c>
      <c r="DK58" s="38">
        <v>3626</v>
      </c>
      <c r="DL58" s="38">
        <v>0</v>
      </c>
      <c r="DM58" s="38">
        <v>182108</v>
      </c>
      <c r="DN58" s="38">
        <v>792</v>
      </c>
      <c r="DO58" s="38">
        <v>0</v>
      </c>
      <c r="DP58" s="38">
        <v>0</v>
      </c>
      <c r="DQ58" s="38">
        <v>0</v>
      </c>
      <c r="DR58" s="38">
        <v>0</v>
      </c>
      <c r="DS58" s="38">
        <v>0</v>
      </c>
      <c r="DT58" s="38">
        <v>0</v>
      </c>
      <c r="DU58" s="38">
        <v>0</v>
      </c>
      <c r="DV58" s="38">
        <v>0</v>
      </c>
      <c r="DW58" s="38">
        <v>0</v>
      </c>
      <c r="DX58" s="38">
        <v>0</v>
      </c>
      <c r="DY58" s="38">
        <v>0</v>
      </c>
      <c r="DZ58" s="38">
        <v>0</v>
      </c>
      <c r="EA58" s="38">
        <v>0</v>
      </c>
      <c r="EB58" s="38">
        <v>0</v>
      </c>
      <c r="EC58" s="38">
        <v>24.702999999999999</v>
      </c>
      <c r="ED58" s="38">
        <v>174957</v>
      </c>
      <c r="EE58" s="38">
        <v>0</v>
      </c>
      <c r="EF58" s="38">
        <v>0</v>
      </c>
      <c r="EG58" s="38">
        <v>0</v>
      </c>
      <c r="EH58" s="38">
        <v>4779</v>
      </c>
      <c r="EI58" s="38">
        <v>0</v>
      </c>
      <c r="EJ58" s="38">
        <v>0</v>
      </c>
      <c r="EK58" s="38">
        <v>0.192</v>
      </c>
      <c r="EL58" s="38">
        <v>0</v>
      </c>
      <c r="EM58" s="38">
        <v>0</v>
      </c>
      <c r="EN58" s="38">
        <v>0.04</v>
      </c>
      <c r="EO58" s="38">
        <v>0</v>
      </c>
      <c r="EP58" s="38">
        <v>0</v>
      </c>
      <c r="EQ58" s="38">
        <v>0.23200000000000001</v>
      </c>
      <c r="ER58" s="38">
        <v>0</v>
      </c>
      <c r="ES58" s="38">
        <v>0.77600000000000002</v>
      </c>
      <c r="ET58" s="38">
        <v>0</v>
      </c>
      <c r="EU58" s="38">
        <v>0</v>
      </c>
      <c r="EV58" s="38">
        <v>0</v>
      </c>
      <c r="EW58" s="38">
        <v>0</v>
      </c>
      <c r="EX58" s="38">
        <v>0</v>
      </c>
      <c r="EZ58" s="38">
        <v>1699421</v>
      </c>
      <c r="FA58" s="38">
        <v>0</v>
      </c>
      <c r="FB58" s="38">
        <v>1745924</v>
      </c>
      <c r="FC58" s="38">
        <v>0</v>
      </c>
      <c r="FD58" s="38">
        <v>0</v>
      </c>
      <c r="FE58" s="38">
        <v>163731</v>
      </c>
      <c r="FF58" s="38">
        <v>35492</v>
      </c>
      <c r="FG58" s="38">
        <v>5.8744999999999999E-2</v>
      </c>
      <c r="FH58" s="38">
        <v>2.5468000000000001E-2</v>
      </c>
      <c r="FI58" s="38">
        <v>0</v>
      </c>
      <c r="FJ58" s="38">
        <v>0</v>
      </c>
      <c r="FK58" s="38">
        <v>282.78699999999998</v>
      </c>
      <c r="FL58" s="38">
        <v>2039368</v>
      </c>
      <c r="FM58" s="38">
        <v>0</v>
      </c>
      <c r="FN58" s="38">
        <v>0</v>
      </c>
      <c r="FO58" s="38">
        <v>0</v>
      </c>
      <c r="FP58" s="38">
        <v>0</v>
      </c>
      <c r="FQ58" s="38">
        <v>0</v>
      </c>
      <c r="FR58" s="38">
        <v>0</v>
      </c>
      <c r="FS58" s="38">
        <v>0</v>
      </c>
      <c r="FT58" s="38">
        <v>0</v>
      </c>
      <c r="FU58" s="38">
        <v>0</v>
      </c>
      <c r="FV58" s="38">
        <v>0</v>
      </c>
      <c r="FW58" s="38">
        <v>0</v>
      </c>
      <c r="FX58" s="38">
        <v>0</v>
      </c>
      <c r="FY58" s="38">
        <v>0</v>
      </c>
      <c r="FZ58" s="38">
        <v>0</v>
      </c>
      <c r="GA58" s="38">
        <v>0</v>
      </c>
      <c r="GB58" s="38">
        <v>349210</v>
      </c>
      <c r="GC58" s="38">
        <v>349210</v>
      </c>
      <c r="GD58" s="38">
        <v>42.002000000000002</v>
      </c>
      <c r="GF58" s="38">
        <v>0</v>
      </c>
      <c r="GG58" s="38">
        <v>0</v>
      </c>
      <c r="GH58" s="38">
        <v>0</v>
      </c>
      <c r="GI58" s="38">
        <v>0</v>
      </c>
      <c r="GJ58" s="38">
        <v>0</v>
      </c>
      <c r="GK58" s="38">
        <v>5105</v>
      </c>
      <c r="GL58" s="38">
        <v>4357</v>
      </c>
      <c r="GM58" s="38">
        <v>0</v>
      </c>
      <c r="GN58" s="38">
        <v>0</v>
      </c>
      <c r="GO58" s="38">
        <v>0</v>
      </c>
      <c r="GP58" s="38">
        <v>0</v>
      </c>
      <c r="GQ58" s="38">
        <v>0</v>
      </c>
      <c r="GR58" s="38">
        <v>0</v>
      </c>
      <c r="GS58" s="38">
        <v>0</v>
      </c>
      <c r="GT58" s="38">
        <v>0</v>
      </c>
      <c r="HB58" s="38">
        <v>260701385</v>
      </c>
      <c r="HC58" s="38">
        <v>5.0967999999999999E-2</v>
      </c>
      <c r="HD58" s="38">
        <v>33511</v>
      </c>
      <c r="HE58" s="38">
        <v>0</v>
      </c>
      <c r="HF58" s="38">
        <v>135879</v>
      </c>
      <c r="HG58" s="38">
        <v>4490</v>
      </c>
      <c r="HH58" s="38">
        <v>0</v>
      </c>
      <c r="HI58" s="38">
        <v>0</v>
      </c>
      <c r="HJ58" s="38">
        <v>1657</v>
      </c>
      <c r="HK58" s="38">
        <v>3728</v>
      </c>
      <c r="HL58" s="38">
        <v>1438</v>
      </c>
      <c r="HM58" s="38">
        <v>0</v>
      </c>
      <c r="HN58" s="38">
        <v>0</v>
      </c>
      <c r="HO58" s="38">
        <v>0</v>
      </c>
      <c r="HP58" s="38">
        <v>0</v>
      </c>
      <c r="HQ58" s="38">
        <v>0</v>
      </c>
      <c r="HR58" s="38">
        <v>0</v>
      </c>
      <c r="HS58" s="38">
        <v>1698603</v>
      </c>
      <c r="HT58" s="38">
        <v>0</v>
      </c>
      <c r="HU58" s="38">
        <v>60709</v>
      </c>
      <c r="HV58" s="38">
        <v>0</v>
      </c>
      <c r="HW58" s="38">
        <v>0</v>
      </c>
      <c r="HX58" s="38">
        <v>25</v>
      </c>
      <c r="HY58" s="38">
        <v>14</v>
      </c>
      <c r="HZ58" s="38">
        <v>21</v>
      </c>
      <c r="IA58" s="38">
        <v>33</v>
      </c>
      <c r="IB58" s="38">
        <v>58</v>
      </c>
      <c r="IC58" s="38">
        <v>151</v>
      </c>
      <c r="ID58" s="38">
        <v>0</v>
      </c>
      <c r="IE58" s="38">
        <v>0</v>
      </c>
      <c r="IF58" s="38">
        <v>0</v>
      </c>
      <c r="IG58" s="38">
        <v>7.2910000000000004</v>
      </c>
      <c r="IH58" s="38">
        <v>0</v>
      </c>
      <c r="II58" s="38">
        <v>0</v>
      </c>
      <c r="IJ58" s="38">
        <v>5.5279999999999996</v>
      </c>
      <c r="IK58" s="38">
        <v>0</v>
      </c>
      <c r="IL58" s="38">
        <v>0</v>
      </c>
      <c r="IM58" s="38">
        <v>0</v>
      </c>
      <c r="IN58" s="38">
        <v>0</v>
      </c>
      <c r="IO58" s="38">
        <v>0</v>
      </c>
      <c r="IP58" s="38">
        <v>0</v>
      </c>
      <c r="IQ58" s="38">
        <v>5.5279999999999996</v>
      </c>
      <c r="IR58" s="38">
        <v>3404</v>
      </c>
      <c r="IS58" s="38">
        <v>0</v>
      </c>
      <c r="IT58" s="38">
        <v>0</v>
      </c>
      <c r="IU58" s="38">
        <v>0</v>
      </c>
      <c r="IV58" s="38">
        <v>0</v>
      </c>
      <c r="IW58" s="38">
        <v>6159</v>
      </c>
      <c r="IX58" s="38">
        <v>0</v>
      </c>
      <c r="IY58" s="38">
        <v>0</v>
      </c>
      <c r="IZ58" s="38">
        <v>0</v>
      </c>
      <c r="JA58" s="38">
        <v>0</v>
      </c>
    </row>
    <row r="59" spans="1:261" x14ac:dyDescent="0.2">
      <c r="A59" s="38">
        <v>227803</v>
      </c>
      <c r="B59" s="38">
        <v>27549</v>
      </c>
      <c r="C59" s="38">
        <v>9</v>
      </c>
      <c r="D59" s="38">
        <v>2020</v>
      </c>
      <c r="E59" s="38">
        <v>6159</v>
      </c>
      <c r="F59" s="38">
        <v>0</v>
      </c>
      <c r="G59" s="38">
        <v>1776.9580000000001</v>
      </c>
      <c r="H59" s="38">
        <v>1674.4929999999999</v>
      </c>
      <c r="I59" s="38">
        <v>1674.4929999999999</v>
      </c>
      <c r="J59" s="38">
        <v>1776.9580000000001</v>
      </c>
      <c r="K59" s="38">
        <v>0</v>
      </c>
      <c r="L59" s="38">
        <v>6159</v>
      </c>
      <c r="M59" s="38">
        <v>0</v>
      </c>
      <c r="N59" s="38">
        <v>0</v>
      </c>
      <c r="P59" s="38">
        <v>1817.7819999999999</v>
      </c>
      <c r="Q59" s="38">
        <v>0</v>
      </c>
      <c r="R59" s="38">
        <v>471182</v>
      </c>
      <c r="S59" s="38">
        <v>259.20699999999999</v>
      </c>
      <c r="U59" s="38">
        <v>305422</v>
      </c>
      <c r="V59" s="38">
        <v>705.77300000000002</v>
      </c>
      <c r="W59" s="38">
        <v>434658</v>
      </c>
      <c r="X59" s="38">
        <v>434658</v>
      </c>
      <c r="Z59" s="38">
        <v>0</v>
      </c>
      <c r="AA59" s="38">
        <v>0</v>
      </c>
      <c r="AB59" s="38">
        <v>0</v>
      </c>
      <c r="AC59" s="38">
        <v>0</v>
      </c>
      <c r="AD59" s="38" t="s">
        <v>303</v>
      </c>
      <c r="AE59" s="38">
        <v>0</v>
      </c>
      <c r="AH59" s="38">
        <v>0</v>
      </c>
      <c r="AI59" s="38">
        <v>0</v>
      </c>
      <c r="AJ59" s="38">
        <v>6159</v>
      </c>
      <c r="AK59" s="38">
        <v>1</v>
      </c>
      <c r="AL59" s="38" t="s">
        <v>354</v>
      </c>
      <c r="AM59" s="38">
        <v>0</v>
      </c>
      <c r="AN59" s="38">
        <v>0</v>
      </c>
      <c r="AO59" s="38">
        <v>0</v>
      </c>
      <c r="AP59" s="38">
        <v>0</v>
      </c>
      <c r="AQ59" s="38">
        <v>0</v>
      </c>
      <c r="AR59" s="38">
        <v>0</v>
      </c>
      <c r="AS59" s="38">
        <v>0</v>
      </c>
      <c r="AT59" s="38">
        <v>0</v>
      </c>
      <c r="AU59" s="38">
        <v>0</v>
      </c>
      <c r="AV59" s="38">
        <v>-38615</v>
      </c>
      <c r="AW59" s="38">
        <v>18848115</v>
      </c>
      <c r="AX59" s="38">
        <v>18504571</v>
      </c>
      <c r="AY59" s="38">
        <v>12329784</v>
      </c>
      <c r="AZ59" s="38">
        <v>471182</v>
      </c>
      <c r="BA59" s="38">
        <v>63.417000000000002</v>
      </c>
      <c r="BB59" s="38">
        <v>0</v>
      </c>
      <c r="BC59" s="38">
        <v>0</v>
      </c>
      <c r="BD59" s="38">
        <v>0</v>
      </c>
      <c r="BE59" s="38">
        <v>247</v>
      </c>
      <c r="BF59" s="38">
        <v>17024476</v>
      </c>
      <c r="BG59" s="38">
        <v>0</v>
      </c>
      <c r="BH59" s="38">
        <v>0</v>
      </c>
      <c r="BI59" s="38">
        <v>0</v>
      </c>
      <c r="BJ59" s="38">
        <v>12</v>
      </c>
      <c r="BK59" s="38">
        <v>0</v>
      </c>
      <c r="BL59" s="38">
        <v>0</v>
      </c>
      <c r="BM59" s="38">
        <v>0</v>
      </c>
      <c r="BN59" s="38">
        <v>0</v>
      </c>
      <c r="BO59" s="38">
        <v>0</v>
      </c>
      <c r="BP59" s="38">
        <v>0</v>
      </c>
      <c r="BQ59" s="38">
        <v>512</v>
      </c>
      <c r="BR59" s="38">
        <v>0</v>
      </c>
      <c r="BS59" s="38">
        <v>0</v>
      </c>
      <c r="BT59" s="38">
        <v>0</v>
      </c>
      <c r="BU59" s="38">
        <v>0</v>
      </c>
      <c r="BV59" s="38">
        <v>0</v>
      </c>
      <c r="BW59" s="38">
        <v>0</v>
      </c>
      <c r="BX59" s="38">
        <v>0</v>
      </c>
      <c r="BY59" s="38">
        <v>0</v>
      </c>
      <c r="BZ59" s="38">
        <v>0</v>
      </c>
      <c r="CA59" s="38">
        <v>0</v>
      </c>
      <c r="CB59" s="38">
        <v>0</v>
      </c>
      <c r="CC59" s="38">
        <v>0</v>
      </c>
      <c r="CD59" s="38">
        <v>0</v>
      </c>
      <c r="CE59" s="38">
        <v>0</v>
      </c>
      <c r="CF59" s="38">
        <v>0</v>
      </c>
      <c r="CG59" s="38">
        <v>0</v>
      </c>
      <c r="CH59" s="38">
        <v>349413</v>
      </c>
      <c r="CI59" s="38">
        <v>0</v>
      </c>
      <c r="CJ59" s="38">
        <v>4</v>
      </c>
      <c r="CK59" s="38">
        <v>0</v>
      </c>
      <c r="CL59" s="38">
        <v>0</v>
      </c>
      <c r="CN59" s="38">
        <v>0</v>
      </c>
      <c r="CO59" s="38">
        <v>1</v>
      </c>
      <c r="CP59" s="38">
        <v>0</v>
      </c>
      <c r="CQ59" s="38">
        <v>1.583</v>
      </c>
      <c r="CR59" s="38">
        <v>1817.575</v>
      </c>
      <c r="CS59" s="38">
        <v>0</v>
      </c>
      <c r="CT59" s="38">
        <v>0</v>
      </c>
      <c r="CU59" s="38">
        <v>0</v>
      </c>
      <c r="CV59" s="38">
        <v>0</v>
      </c>
      <c r="CW59" s="38">
        <v>0</v>
      </c>
      <c r="CX59" s="38">
        <v>0</v>
      </c>
      <c r="CY59" s="38">
        <v>0</v>
      </c>
      <c r="CZ59" s="38">
        <v>0</v>
      </c>
      <c r="DA59" s="38">
        <v>1</v>
      </c>
      <c r="DB59" s="38">
        <v>10241409</v>
      </c>
      <c r="DC59" s="38">
        <v>0</v>
      </c>
      <c r="DD59" s="38">
        <v>0</v>
      </c>
      <c r="DE59" s="38">
        <v>2293466</v>
      </c>
      <c r="DF59" s="38">
        <v>2293466</v>
      </c>
      <c r="DG59" s="38">
        <v>372.4</v>
      </c>
      <c r="DH59" s="38">
        <v>0</v>
      </c>
      <c r="DI59" s="38">
        <v>0</v>
      </c>
      <c r="DK59" s="38">
        <v>0</v>
      </c>
      <c r="DL59" s="38">
        <v>0</v>
      </c>
      <c r="DM59" s="38">
        <v>1340677</v>
      </c>
      <c r="DN59" s="38">
        <v>5621</v>
      </c>
      <c r="DO59" s="38">
        <v>0</v>
      </c>
      <c r="DP59" s="38">
        <v>0</v>
      </c>
      <c r="DQ59" s="38">
        <v>0</v>
      </c>
      <c r="DR59" s="38">
        <v>0</v>
      </c>
      <c r="DS59" s="38">
        <v>0</v>
      </c>
      <c r="DT59" s="38">
        <v>0</v>
      </c>
      <c r="DU59" s="38">
        <v>0</v>
      </c>
      <c r="DV59" s="38">
        <v>0</v>
      </c>
      <c r="DW59" s="38">
        <v>0</v>
      </c>
      <c r="DX59" s="38">
        <v>0</v>
      </c>
      <c r="DY59" s="38">
        <v>0</v>
      </c>
      <c r="DZ59" s="38">
        <v>0</v>
      </c>
      <c r="EA59" s="38">
        <v>0</v>
      </c>
      <c r="EB59" s="38">
        <v>0</v>
      </c>
      <c r="EC59" s="38">
        <v>26.460999999999999</v>
      </c>
      <c r="ED59" s="38">
        <v>187407</v>
      </c>
      <c r="EE59" s="38">
        <v>0</v>
      </c>
      <c r="EF59" s="38">
        <v>0</v>
      </c>
      <c r="EG59" s="38">
        <v>0</v>
      </c>
      <c r="EH59" s="38">
        <v>1087752</v>
      </c>
      <c r="EI59" s="38">
        <v>0</v>
      </c>
      <c r="EJ59" s="38">
        <v>0</v>
      </c>
      <c r="EK59" s="38">
        <v>44.688000000000002</v>
      </c>
      <c r="EL59" s="38">
        <v>0</v>
      </c>
      <c r="EM59" s="38">
        <v>10.157999999999999</v>
      </c>
      <c r="EN59" s="38">
        <v>2.4169999999999998</v>
      </c>
      <c r="EO59" s="38">
        <v>0</v>
      </c>
      <c r="EP59" s="38">
        <v>0</v>
      </c>
      <c r="EQ59" s="38">
        <v>57.262999999999998</v>
      </c>
      <c r="ER59" s="38">
        <v>0</v>
      </c>
      <c r="ES59" s="38">
        <v>176.62299999999999</v>
      </c>
      <c r="ET59" s="38">
        <v>0</v>
      </c>
      <c r="EU59" s="38">
        <v>0</v>
      </c>
      <c r="EV59" s="38">
        <v>0</v>
      </c>
      <c r="EW59" s="38">
        <v>0</v>
      </c>
      <c r="EX59" s="38">
        <v>0</v>
      </c>
      <c r="EZ59" s="38">
        <v>16557103</v>
      </c>
      <c r="FA59" s="38">
        <v>0</v>
      </c>
      <c r="FB59" s="38">
        <v>17022416</v>
      </c>
      <c r="FC59" s="38">
        <v>0</v>
      </c>
      <c r="FD59" s="38">
        <v>0</v>
      </c>
      <c r="FE59" s="38">
        <v>1600526</v>
      </c>
      <c r="FF59" s="38">
        <v>346942</v>
      </c>
      <c r="FG59" s="38">
        <v>5.8744999999999999E-2</v>
      </c>
      <c r="FH59" s="38">
        <v>2.5468000000000001E-2</v>
      </c>
      <c r="FI59" s="38">
        <v>0</v>
      </c>
      <c r="FJ59" s="38">
        <v>0</v>
      </c>
      <c r="FK59" s="38">
        <v>2764.3380000000002</v>
      </c>
      <c r="FL59" s="38">
        <v>19319297</v>
      </c>
      <c r="FM59" s="38">
        <v>0</v>
      </c>
      <c r="FN59" s="38">
        <v>0</v>
      </c>
      <c r="FO59" s="38">
        <v>0</v>
      </c>
      <c r="FP59" s="38">
        <v>0</v>
      </c>
      <c r="FQ59" s="38">
        <v>0</v>
      </c>
      <c r="FR59" s="38">
        <v>0</v>
      </c>
      <c r="FS59" s="38">
        <v>0</v>
      </c>
      <c r="FT59" s="38">
        <v>0</v>
      </c>
      <c r="FU59" s="38">
        <v>0</v>
      </c>
      <c r="FV59" s="38">
        <v>0</v>
      </c>
      <c r="FW59" s="38">
        <v>0</v>
      </c>
      <c r="FX59" s="38">
        <v>0</v>
      </c>
      <c r="FY59" s="38">
        <v>0</v>
      </c>
      <c r="FZ59" s="38">
        <v>0</v>
      </c>
      <c r="GA59" s="38">
        <v>0</v>
      </c>
      <c r="GB59" s="38">
        <v>375815</v>
      </c>
      <c r="GC59" s="38">
        <v>375815</v>
      </c>
      <c r="GD59" s="38">
        <v>45.201999999999998</v>
      </c>
      <c r="GF59" s="38">
        <v>0</v>
      </c>
      <c r="GG59" s="38">
        <v>0</v>
      </c>
      <c r="GH59" s="38">
        <v>0</v>
      </c>
      <c r="GI59" s="38">
        <v>0</v>
      </c>
      <c r="GJ59" s="38">
        <v>0</v>
      </c>
      <c r="GK59" s="38">
        <v>5240</v>
      </c>
      <c r="GL59" s="38">
        <v>5584</v>
      </c>
      <c r="GM59" s="38">
        <v>0</v>
      </c>
      <c r="GN59" s="38">
        <v>0</v>
      </c>
      <c r="GO59" s="38">
        <v>0</v>
      </c>
      <c r="GP59" s="38">
        <v>0</v>
      </c>
      <c r="GQ59" s="38">
        <v>0</v>
      </c>
      <c r="GR59" s="38">
        <v>0</v>
      </c>
      <c r="GS59" s="38">
        <v>0</v>
      </c>
      <c r="GT59" s="38">
        <v>0</v>
      </c>
      <c r="HB59" s="38">
        <v>260701385</v>
      </c>
      <c r="HC59" s="38">
        <v>5.0967999999999999E-2</v>
      </c>
      <c r="HD59" s="38">
        <v>349413</v>
      </c>
      <c r="HE59" s="38">
        <v>0</v>
      </c>
      <c r="HF59" s="38">
        <v>1774963</v>
      </c>
      <c r="HG59" s="38">
        <v>42979</v>
      </c>
      <c r="HH59" s="38">
        <v>497616</v>
      </c>
      <c r="HI59" s="38">
        <v>0</v>
      </c>
      <c r="HJ59" s="38">
        <v>17272</v>
      </c>
      <c r="HK59" s="38">
        <v>2643</v>
      </c>
      <c r="HL59" s="38">
        <v>1166</v>
      </c>
      <c r="HM59" s="38">
        <v>0</v>
      </c>
      <c r="HN59" s="38">
        <v>0</v>
      </c>
      <c r="HO59" s="38">
        <v>0</v>
      </c>
      <c r="HP59" s="38">
        <v>0</v>
      </c>
      <c r="HQ59" s="38">
        <v>0</v>
      </c>
      <c r="HR59" s="38">
        <v>0</v>
      </c>
      <c r="HS59" s="38">
        <v>16551234</v>
      </c>
      <c r="HT59" s="38">
        <v>0</v>
      </c>
      <c r="HU59" s="38">
        <v>0</v>
      </c>
      <c r="HV59" s="38">
        <v>0</v>
      </c>
      <c r="HW59" s="38">
        <v>0</v>
      </c>
      <c r="HX59" s="38">
        <v>213</v>
      </c>
      <c r="HY59" s="38">
        <v>256</v>
      </c>
      <c r="HZ59" s="38">
        <v>419</v>
      </c>
      <c r="IA59" s="38">
        <v>376</v>
      </c>
      <c r="IB59" s="38">
        <v>219</v>
      </c>
      <c r="IC59" s="38">
        <v>1483</v>
      </c>
      <c r="ID59" s="38">
        <v>0</v>
      </c>
      <c r="IE59" s="38">
        <v>0</v>
      </c>
      <c r="IF59" s="38">
        <v>0</v>
      </c>
      <c r="IG59" s="38">
        <v>69.787000000000006</v>
      </c>
      <c r="IH59" s="38">
        <v>808</v>
      </c>
      <c r="II59" s="38">
        <v>0</v>
      </c>
      <c r="IJ59" s="38">
        <v>705.77300000000002</v>
      </c>
      <c r="IK59" s="38">
        <v>0</v>
      </c>
      <c r="IL59" s="38">
        <v>0</v>
      </c>
      <c r="IM59" s="38">
        <v>0</v>
      </c>
      <c r="IN59" s="38">
        <v>0</v>
      </c>
      <c r="IO59" s="38">
        <v>0</v>
      </c>
      <c r="IP59" s="38">
        <v>0</v>
      </c>
      <c r="IQ59" s="38">
        <v>705.77300000000002</v>
      </c>
      <c r="IR59" s="38">
        <v>434658</v>
      </c>
      <c r="IS59" s="38">
        <v>0</v>
      </c>
      <c r="IT59" s="38">
        <v>0</v>
      </c>
      <c r="IU59" s="38">
        <v>0</v>
      </c>
      <c r="IV59" s="38">
        <v>0</v>
      </c>
      <c r="IW59" s="38">
        <v>6159</v>
      </c>
      <c r="IX59" s="38">
        <v>0</v>
      </c>
      <c r="IY59" s="38">
        <v>0</v>
      </c>
      <c r="IZ59" s="38">
        <v>0</v>
      </c>
      <c r="JA59" s="38">
        <v>0</v>
      </c>
    </row>
    <row r="60" spans="1:261" x14ac:dyDescent="0.2">
      <c r="A60" s="38">
        <v>14804</v>
      </c>
      <c r="B60" s="38">
        <v>27549</v>
      </c>
      <c r="C60" s="38">
        <v>9</v>
      </c>
      <c r="D60" s="38">
        <v>2020</v>
      </c>
      <c r="E60" s="38">
        <v>6159</v>
      </c>
      <c r="F60" s="38">
        <v>0</v>
      </c>
      <c r="G60" s="38">
        <v>1741.817</v>
      </c>
      <c r="H60" s="38">
        <v>1616.251</v>
      </c>
      <c r="I60" s="38">
        <v>1616.251</v>
      </c>
      <c r="J60" s="38">
        <v>1741.817</v>
      </c>
      <c r="K60" s="38">
        <v>0</v>
      </c>
      <c r="L60" s="38">
        <v>6159</v>
      </c>
      <c r="M60" s="38">
        <v>0</v>
      </c>
      <c r="N60" s="38">
        <v>0</v>
      </c>
      <c r="P60" s="38">
        <v>1671.818</v>
      </c>
      <c r="Q60" s="38">
        <v>0</v>
      </c>
      <c r="R60" s="38">
        <v>433347</v>
      </c>
      <c r="S60" s="38">
        <v>259.20699999999999</v>
      </c>
      <c r="U60" s="38">
        <v>280898</v>
      </c>
      <c r="V60" s="38">
        <v>15.117000000000001</v>
      </c>
      <c r="W60" s="38">
        <v>9310</v>
      </c>
      <c r="X60" s="38">
        <v>9310</v>
      </c>
      <c r="Z60" s="38">
        <v>0</v>
      </c>
      <c r="AA60" s="38">
        <v>0</v>
      </c>
      <c r="AB60" s="38">
        <v>0</v>
      </c>
      <c r="AC60" s="38">
        <v>0</v>
      </c>
      <c r="AD60" s="38" t="s">
        <v>303</v>
      </c>
      <c r="AE60" s="38">
        <v>0</v>
      </c>
      <c r="AH60" s="38">
        <v>0</v>
      </c>
      <c r="AI60" s="38">
        <v>0</v>
      </c>
      <c r="AJ60" s="38">
        <v>6159</v>
      </c>
      <c r="AK60" s="38">
        <v>1</v>
      </c>
      <c r="AL60" s="38" t="s">
        <v>1</v>
      </c>
      <c r="AM60" s="38">
        <v>0</v>
      </c>
      <c r="AN60" s="38">
        <v>0</v>
      </c>
      <c r="AO60" s="38">
        <v>0</v>
      </c>
      <c r="AP60" s="38">
        <v>0</v>
      </c>
      <c r="AQ60" s="38">
        <v>0</v>
      </c>
      <c r="AR60" s="38">
        <v>0</v>
      </c>
      <c r="AS60" s="38">
        <v>0</v>
      </c>
      <c r="AT60" s="38">
        <v>0</v>
      </c>
      <c r="AU60" s="38">
        <v>0</v>
      </c>
      <c r="AV60" s="38">
        <v>-18645</v>
      </c>
      <c r="AW60" s="38">
        <v>16557589</v>
      </c>
      <c r="AX60" s="38">
        <v>15869225</v>
      </c>
      <c r="AY60" s="38">
        <v>10918641</v>
      </c>
      <c r="AZ60" s="38">
        <v>433347</v>
      </c>
      <c r="BA60" s="38">
        <v>35.75</v>
      </c>
      <c r="BB60" s="38">
        <v>0</v>
      </c>
      <c r="BC60" s="38">
        <v>0</v>
      </c>
      <c r="BD60" s="38">
        <v>0</v>
      </c>
      <c r="BE60" s="38">
        <v>212</v>
      </c>
      <c r="BF60" s="38">
        <v>14606427</v>
      </c>
      <c r="BG60" s="38">
        <v>0</v>
      </c>
      <c r="BH60" s="38">
        <v>0</v>
      </c>
      <c r="BI60" s="38">
        <v>0</v>
      </c>
      <c r="BJ60" s="38">
        <v>12</v>
      </c>
      <c r="BK60" s="38">
        <v>0</v>
      </c>
      <c r="BL60" s="38">
        <v>0</v>
      </c>
      <c r="BM60" s="38">
        <v>0</v>
      </c>
      <c r="BN60" s="38">
        <v>0</v>
      </c>
      <c r="BO60" s="38">
        <v>0</v>
      </c>
      <c r="BP60" s="38">
        <v>0</v>
      </c>
      <c r="BQ60" s="38">
        <v>521</v>
      </c>
      <c r="BR60" s="38">
        <v>0</v>
      </c>
      <c r="BS60" s="38">
        <v>0</v>
      </c>
      <c r="BT60" s="38">
        <v>0</v>
      </c>
      <c r="BU60" s="38">
        <v>0</v>
      </c>
      <c r="BV60" s="38">
        <v>0</v>
      </c>
      <c r="BW60" s="38">
        <v>0</v>
      </c>
      <c r="BX60" s="38">
        <v>0</v>
      </c>
      <c r="BY60" s="38">
        <v>0</v>
      </c>
      <c r="BZ60" s="38">
        <v>0</v>
      </c>
      <c r="CA60" s="38">
        <v>0</v>
      </c>
      <c r="CB60" s="38">
        <v>0</v>
      </c>
      <c r="CC60" s="38">
        <v>0</v>
      </c>
      <c r="CD60" s="38">
        <v>0</v>
      </c>
      <c r="CE60" s="38">
        <v>0</v>
      </c>
      <c r="CF60" s="38">
        <v>0</v>
      </c>
      <c r="CG60" s="38">
        <v>0</v>
      </c>
      <c r="CH60" s="38">
        <v>697270</v>
      </c>
      <c r="CI60" s="38">
        <v>0</v>
      </c>
      <c r="CJ60" s="38">
        <v>4</v>
      </c>
      <c r="CK60" s="38">
        <v>0</v>
      </c>
      <c r="CL60" s="38">
        <v>0</v>
      </c>
      <c r="CN60" s="38">
        <v>0</v>
      </c>
      <c r="CO60" s="38">
        <v>1</v>
      </c>
      <c r="CP60" s="38">
        <v>0</v>
      </c>
      <c r="CQ60" s="38">
        <v>9.5</v>
      </c>
      <c r="CR60" s="38">
        <v>1657.922</v>
      </c>
      <c r="CS60" s="38">
        <v>0</v>
      </c>
      <c r="CT60" s="38">
        <v>0</v>
      </c>
      <c r="CU60" s="38">
        <v>0</v>
      </c>
      <c r="CV60" s="38">
        <v>0</v>
      </c>
      <c r="CW60" s="38">
        <v>0</v>
      </c>
      <c r="CX60" s="38">
        <v>0</v>
      </c>
      <c r="CY60" s="38">
        <v>0</v>
      </c>
      <c r="CZ60" s="38">
        <v>0</v>
      </c>
      <c r="DA60" s="38">
        <v>1</v>
      </c>
      <c r="DB60" s="38">
        <v>9836234</v>
      </c>
      <c r="DC60" s="38">
        <v>0</v>
      </c>
      <c r="DD60" s="38">
        <v>0</v>
      </c>
      <c r="DE60" s="38">
        <v>435183</v>
      </c>
      <c r="DF60" s="38">
        <v>435183</v>
      </c>
      <c r="DG60" s="38">
        <v>70.662999999999997</v>
      </c>
      <c r="DH60" s="38">
        <v>0</v>
      </c>
      <c r="DI60" s="38">
        <v>0</v>
      </c>
      <c r="DK60" s="38">
        <v>0</v>
      </c>
      <c r="DL60" s="38">
        <v>0</v>
      </c>
      <c r="DM60" s="38">
        <v>2080833</v>
      </c>
      <c r="DN60" s="38">
        <v>8693</v>
      </c>
      <c r="DO60" s="38">
        <v>0</v>
      </c>
      <c r="DP60" s="38">
        <v>0</v>
      </c>
      <c r="DQ60" s="38">
        <v>0</v>
      </c>
      <c r="DR60" s="38">
        <v>0</v>
      </c>
      <c r="DS60" s="38">
        <v>0</v>
      </c>
      <c r="DT60" s="38">
        <v>0</v>
      </c>
      <c r="DU60" s="38">
        <v>0</v>
      </c>
      <c r="DV60" s="38">
        <v>0</v>
      </c>
      <c r="DW60" s="38">
        <v>0</v>
      </c>
      <c r="DX60" s="38">
        <v>0</v>
      </c>
      <c r="DY60" s="38">
        <v>0</v>
      </c>
      <c r="DZ60" s="38">
        <v>0</v>
      </c>
      <c r="EA60" s="38">
        <v>0</v>
      </c>
      <c r="EB60" s="38">
        <v>0</v>
      </c>
      <c r="EC60" s="38">
        <v>17.632999999999999</v>
      </c>
      <c r="ED60" s="38">
        <v>124884</v>
      </c>
      <c r="EE60" s="38">
        <v>0</v>
      </c>
      <c r="EF60" s="38">
        <v>0</v>
      </c>
      <c r="EG60" s="38">
        <v>0</v>
      </c>
      <c r="EH60" s="38">
        <v>865211</v>
      </c>
      <c r="EI60" s="38">
        <v>981806</v>
      </c>
      <c r="EJ60" s="38">
        <v>39.854999999999997</v>
      </c>
      <c r="EK60" s="38">
        <v>40.543999999999997</v>
      </c>
      <c r="EL60" s="38">
        <v>0</v>
      </c>
      <c r="EM60" s="38">
        <v>0.81200000000000006</v>
      </c>
      <c r="EN60" s="38">
        <v>3.2839999999999998</v>
      </c>
      <c r="EO60" s="38">
        <v>0</v>
      </c>
      <c r="EP60" s="38">
        <v>0</v>
      </c>
      <c r="EQ60" s="38">
        <v>84.495000000000005</v>
      </c>
      <c r="ER60" s="38">
        <v>0</v>
      </c>
      <c r="ES60" s="38">
        <v>140.488</v>
      </c>
      <c r="ET60" s="38">
        <v>0</v>
      </c>
      <c r="EU60" s="38">
        <v>0</v>
      </c>
      <c r="EV60" s="38">
        <v>0</v>
      </c>
      <c r="EW60" s="38">
        <v>0</v>
      </c>
      <c r="EX60" s="38">
        <v>0</v>
      </c>
      <c r="EZ60" s="38">
        <v>14198363</v>
      </c>
      <c r="FA60" s="38">
        <v>0</v>
      </c>
      <c r="FB60" s="38">
        <v>14622805</v>
      </c>
      <c r="FC60" s="38">
        <v>0</v>
      </c>
      <c r="FD60" s="38">
        <v>0</v>
      </c>
      <c r="FE60" s="38">
        <v>1373198</v>
      </c>
      <c r="FF60" s="38">
        <v>297664</v>
      </c>
      <c r="FG60" s="38">
        <v>5.8744999999999999E-2</v>
      </c>
      <c r="FH60" s="38">
        <v>2.5468000000000001E-2</v>
      </c>
      <c r="FI60" s="38">
        <v>0</v>
      </c>
      <c r="FJ60" s="38">
        <v>0</v>
      </c>
      <c r="FK60" s="38">
        <v>2371.7089999999998</v>
      </c>
      <c r="FL60" s="38">
        <v>16990936</v>
      </c>
      <c r="FM60" s="38">
        <v>0</v>
      </c>
      <c r="FN60" s="38">
        <v>0</v>
      </c>
      <c r="FO60" s="38">
        <v>0</v>
      </c>
      <c r="FP60" s="38">
        <v>0</v>
      </c>
      <c r="FQ60" s="38">
        <v>0</v>
      </c>
      <c r="FR60" s="38">
        <v>0</v>
      </c>
      <c r="FS60" s="38">
        <v>0</v>
      </c>
      <c r="FT60" s="38">
        <v>0</v>
      </c>
      <c r="FU60" s="38">
        <v>0</v>
      </c>
      <c r="FV60" s="38">
        <v>0</v>
      </c>
      <c r="FW60" s="38">
        <v>0</v>
      </c>
      <c r="FX60" s="38">
        <v>0</v>
      </c>
      <c r="FY60" s="38">
        <v>0</v>
      </c>
      <c r="FZ60" s="38">
        <v>0</v>
      </c>
      <c r="GA60" s="38">
        <v>0</v>
      </c>
      <c r="GB60" s="38">
        <v>341469</v>
      </c>
      <c r="GC60" s="38">
        <v>341469</v>
      </c>
      <c r="GD60" s="38">
        <v>41.070999999999998</v>
      </c>
      <c r="GF60" s="38">
        <v>0</v>
      </c>
      <c r="GG60" s="38">
        <v>0</v>
      </c>
      <c r="GH60" s="38">
        <v>0</v>
      </c>
      <c r="GI60" s="38">
        <v>0</v>
      </c>
      <c r="GJ60" s="38">
        <v>0</v>
      </c>
      <c r="GK60" s="38">
        <v>5134</v>
      </c>
      <c r="GL60" s="38">
        <v>8046</v>
      </c>
      <c r="GM60" s="38">
        <v>0</v>
      </c>
      <c r="GN60" s="38">
        <v>0</v>
      </c>
      <c r="GO60" s="38">
        <v>0</v>
      </c>
      <c r="GP60" s="38">
        <v>0</v>
      </c>
      <c r="GQ60" s="38">
        <v>0</v>
      </c>
      <c r="GR60" s="38">
        <v>0</v>
      </c>
      <c r="GS60" s="38">
        <v>0</v>
      </c>
      <c r="GT60" s="38">
        <v>0</v>
      </c>
      <c r="HB60" s="38">
        <v>260701385</v>
      </c>
      <c r="HC60" s="38">
        <v>5.0967999999999999E-2</v>
      </c>
      <c r="HD60" s="38">
        <v>342503</v>
      </c>
      <c r="HE60" s="38">
        <v>0</v>
      </c>
      <c r="HF60" s="38">
        <v>1713226</v>
      </c>
      <c r="HG60" s="38">
        <v>50036</v>
      </c>
      <c r="HH60" s="38">
        <v>66513</v>
      </c>
      <c r="HI60" s="38">
        <v>0</v>
      </c>
      <c r="HJ60" s="38">
        <v>16930</v>
      </c>
      <c r="HK60" s="38">
        <v>5688</v>
      </c>
      <c r="HL60" s="38">
        <v>791</v>
      </c>
      <c r="HM60" s="38">
        <v>48000</v>
      </c>
      <c r="HN60" s="38">
        <v>0</v>
      </c>
      <c r="HO60" s="38">
        <v>0</v>
      </c>
      <c r="HP60" s="38">
        <v>18804</v>
      </c>
      <c r="HQ60" s="38">
        <v>0</v>
      </c>
      <c r="HR60" s="38">
        <v>0</v>
      </c>
      <c r="HS60" s="38">
        <v>14189458</v>
      </c>
      <c r="HT60" s="38">
        <v>0</v>
      </c>
      <c r="HU60" s="38">
        <v>354767</v>
      </c>
      <c r="HV60" s="38">
        <v>0</v>
      </c>
      <c r="HW60" s="38">
        <v>0</v>
      </c>
      <c r="HX60" s="38">
        <v>76</v>
      </c>
      <c r="HY60" s="38">
        <v>61</v>
      </c>
      <c r="HZ60" s="38">
        <v>68</v>
      </c>
      <c r="IA60" s="38">
        <v>16</v>
      </c>
      <c r="IB60" s="38">
        <v>65</v>
      </c>
      <c r="IC60" s="38">
        <v>286</v>
      </c>
      <c r="ID60" s="38">
        <v>0</v>
      </c>
      <c r="IE60" s="38">
        <v>0</v>
      </c>
      <c r="IF60" s="38">
        <v>0</v>
      </c>
      <c r="IG60" s="38">
        <v>81.245000000000005</v>
      </c>
      <c r="IH60" s="38">
        <v>108</v>
      </c>
      <c r="II60" s="38">
        <v>68.379000000000005</v>
      </c>
      <c r="IJ60" s="38">
        <v>15.117000000000001</v>
      </c>
      <c r="IK60" s="38">
        <v>0</v>
      </c>
      <c r="IL60" s="38">
        <v>0</v>
      </c>
      <c r="IM60" s="38">
        <v>0</v>
      </c>
      <c r="IN60" s="38">
        <v>0</v>
      </c>
      <c r="IO60" s="38">
        <v>0</v>
      </c>
      <c r="IP60" s="38">
        <v>0</v>
      </c>
      <c r="IQ60" s="38">
        <v>15.117000000000001</v>
      </c>
      <c r="IR60" s="38">
        <v>9310</v>
      </c>
      <c r="IS60" s="38">
        <v>0</v>
      </c>
      <c r="IT60" s="38">
        <v>0</v>
      </c>
      <c r="IU60" s="38">
        <v>0</v>
      </c>
      <c r="IV60" s="38">
        <v>0</v>
      </c>
      <c r="IW60" s="38">
        <v>6159</v>
      </c>
      <c r="IX60" s="38">
        <v>0</v>
      </c>
      <c r="IY60" s="38">
        <v>0</v>
      </c>
      <c r="IZ60" s="38">
        <v>18804</v>
      </c>
      <c r="JA60" s="38">
        <v>0</v>
      </c>
    </row>
    <row r="61" spans="1:261" x14ac:dyDescent="0.2">
      <c r="A61" s="38">
        <v>57804</v>
      </c>
      <c r="B61" s="38">
        <v>27549</v>
      </c>
      <c r="C61" s="38">
        <v>9</v>
      </c>
      <c r="D61" s="38">
        <v>2020</v>
      </c>
      <c r="E61" s="38">
        <v>6159</v>
      </c>
      <c r="F61" s="38">
        <v>0</v>
      </c>
      <c r="G61" s="38">
        <v>4648.7730000000001</v>
      </c>
      <c r="H61" s="38">
        <v>4306.6180000000004</v>
      </c>
      <c r="I61" s="38">
        <v>4306.6180000000004</v>
      </c>
      <c r="J61" s="38">
        <v>4648.7730000000001</v>
      </c>
      <c r="K61" s="38">
        <v>0</v>
      </c>
      <c r="L61" s="38">
        <v>6159</v>
      </c>
      <c r="M61" s="38">
        <v>0</v>
      </c>
      <c r="N61" s="38">
        <v>0</v>
      </c>
      <c r="P61" s="38">
        <v>4655.41</v>
      </c>
      <c r="Q61" s="38">
        <v>0</v>
      </c>
      <c r="R61" s="38">
        <v>1206715</v>
      </c>
      <c r="S61" s="38">
        <v>259.20699999999999</v>
      </c>
      <c r="U61" s="38">
        <v>782199</v>
      </c>
      <c r="V61" s="38">
        <v>994.19799999999998</v>
      </c>
      <c r="W61" s="38">
        <v>612288</v>
      </c>
      <c r="X61" s="38">
        <v>612288</v>
      </c>
      <c r="Z61" s="38">
        <v>0</v>
      </c>
      <c r="AA61" s="38">
        <v>0</v>
      </c>
      <c r="AB61" s="38">
        <v>0</v>
      </c>
      <c r="AC61" s="38">
        <v>0</v>
      </c>
      <c r="AD61" s="38" t="s">
        <v>303</v>
      </c>
      <c r="AE61" s="38">
        <v>0</v>
      </c>
      <c r="AH61" s="38">
        <v>0</v>
      </c>
      <c r="AI61" s="38">
        <v>0</v>
      </c>
      <c r="AJ61" s="38">
        <v>6159</v>
      </c>
      <c r="AK61" s="38">
        <v>1</v>
      </c>
      <c r="AL61" s="38" t="s">
        <v>311</v>
      </c>
      <c r="AM61" s="38">
        <v>0</v>
      </c>
      <c r="AN61" s="38">
        <v>0</v>
      </c>
      <c r="AO61" s="38">
        <v>0</v>
      </c>
      <c r="AP61" s="38">
        <v>0</v>
      </c>
      <c r="AQ61" s="38">
        <v>0</v>
      </c>
      <c r="AR61" s="38">
        <v>0</v>
      </c>
      <c r="AS61" s="38">
        <v>0</v>
      </c>
      <c r="AT61" s="38">
        <v>0</v>
      </c>
      <c r="AU61" s="38">
        <v>0</v>
      </c>
      <c r="AV61" s="38">
        <v>0</v>
      </c>
      <c r="AW61" s="38">
        <v>51215297</v>
      </c>
      <c r="AX61" s="38">
        <v>50313696</v>
      </c>
      <c r="AY61" s="38">
        <v>33805158</v>
      </c>
      <c r="AZ61" s="38">
        <v>1206715</v>
      </c>
      <c r="BA61" s="38">
        <v>0</v>
      </c>
      <c r="BB61" s="38">
        <v>0</v>
      </c>
      <c r="BC61" s="38">
        <v>0</v>
      </c>
      <c r="BD61" s="38">
        <v>0</v>
      </c>
      <c r="BE61" s="38">
        <v>675</v>
      </c>
      <c r="BF61" s="38">
        <v>44131456</v>
      </c>
      <c r="BG61" s="38">
        <v>0</v>
      </c>
      <c r="BH61" s="38">
        <v>0</v>
      </c>
      <c r="BI61" s="38">
        <v>0</v>
      </c>
      <c r="BJ61" s="38">
        <v>12</v>
      </c>
      <c r="BK61" s="38">
        <v>0</v>
      </c>
      <c r="BL61" s="38">
        <v>0</v>
      </c>
      <c r="BM61" s="38">
        <v>0</v>
      </c>
      <c r="BN61" s="38">
        <v>0</v>
      </c>
      <c r="BO61" s="38">
        <v>0</v>
      </c>
      <c r="BP61" s="38">
        <v>0</v>
      </c>
      <c r="BQ61" s="38">
        <v>107</v>
      </c>
      <c r="BR61" s="38">
        <v>0</v>
      </c>
      <c r="BS61" s="38">
        <v>0</v>
      </c>
      <c r="BT61" s="38">
        <v>0</v>
      </c>
      <c r="BU61" s="38">
        <v>0</v>
      </c>
      <c r="BV61" s="38">
        <v>0</v>
      </c>
      <c r="BW61" s="38">
        <v>0</v>
      </c>
      <c r="BX61" s="38">
        <v>0</v>
      </c>
      <c r="BY61" s="38">
        <v>0</v>
      </c>
      <c r="BZ61" s="38">
        <v>0</v>
      </c>
      <c r="CA61" s="38">
        <v>0</v>
      </c>
      <c r="CB61" s="38">
        <v>0</v>
      </c>
      <c r="CC61" s="38">
        <v>0</v>
      </c>
      <c r="CD61" s="38">
        <v>0</v>
      </c>
      <c r="CE61" s="38">
        <v>0</v>
      </c>
      <c r="CF61" s="38">
        <v>0</v>
      </c>
      <c r="CG61" s="38">
        <v>0</v>
      </c>
      <c r="CH61" s="38">
        <v>914114</v>
      </c>
      <c r="CI61" s="38">
        <v>0</v>
      </c>
      <c r="CJ61" s="38">
        <v>4</v>
      </c>
      <c r="CK61" s="38">
        <v>0</v>
      </c>
      <c r="CL61" s="38">
        <v>0</v>
      </c>
      <c r="CN61" s="38">
        <v>0</v>
      </c>
      <c r="CO61" s="38">
        <v>1</v>
      </c>
      <c r="CP61" s="38">
        <v>0</v>
      </c>
      <c r="CQ61" s="38">
        <v>0</v>
      </c>
      <c r="CR61" s="38">
        <v>4587.973</v>
      </c>
      <c r="CS61" s="38">
        <v>0</v>
      </c>
      <c r="CT61" s="38">
        <v>0</v>
      </c>
      <c r="CU61" s="38">
        <v>0</v>
      </c>
      <c r="CV61" s="38">
        <v>0</v>
      </c>
      <c r="CW61" s="38">
        <v>0</v>
      </c>
      <c r="CX61" s="38">
        <v>0</v>
      </c>
      <c r="CY61" s="38">
        <v>0</v>
      </c>
      <c r="CZ61" s="38">
        <v>0</v>
      </c>
      <c r="DA61" s="38">
        <v>1</v>
      </c>
      <c r="DB61" s="38">
        <v>26429925</v>
      </c>
      <c r="DC61" s="38">
        <v>0</v>
      </c>
      <c r="DD61" s="38">
        <v>0</v>
      </c>
      <c r="DE61" s="38">
        <v>7328822</v>
      </c>
      <c r="DF61" s="38">
        <v>7328822</v>
      </c>
      <c r="DG61" s="38">
        <v>1190.0129999999999</v>
      </c>
      <c r="DH61" s="38">
        <v>0</v>
      </c>
      <c r="DI61" s="38">
        <v>0</v>
      </c>
      <c r="DK61" s="38">
        <v>0</v>
      </c>
      <c r="DL61" s="38">
        <v>0</v>
      </c>
      <c r="DM61" s="38">
        <v>2766321</v>
      </c>
      <c r="DN61" s="38">
        <v>11838</v>
      </c>
      <c r="DO61" s="38">
        <v>0</v>
      </c>
      <c r="DP61" s="38">
        <v>0</v>
      </c>
      <c r="DQ61" s="38">
        <v>0</v>
      </c>
      <c r="DR61" s="38">
        <v>0</v>
      </c>
      <c r="DS61" s="38">
        <v>0</v>
      </c>
      <c r="DT61" s="38">
        <v>0</v>
      </c>
      <c r="DU61" s="38">
        <v>0</v>
      </c>
      <c r="DV61" s="38">
        <v>0</v>
      </c>
      <c r="DW61" s="38">
        <v>0</v>
      </c>
      <c r="DX61" s="38">
        <v>0</v>
      </c>
      <c r="DY61" s="38">
        <v>0</v>
      </c>
      <c r="DZ61" s="38">
        <v>0</v>
      </c>
      <c r="EA61" s="38">
        <v>0</v>
      </c>
      <c r="EB61" s="38">
        <v>0</v>
      </c>
      <c r="EC61" s="38">
        <v>229.792</v>
      </c>
      <c r="ED61" s="38">
        <v>1627479</v>
      </c>
      <c r="EE61" s="38">
        <v>0</v>
      </c>
      <c r="EF61" s="38">
        <v>0</v>
      </c>
      <c r="EG61" s="38">
        <v>0</v>
      </c>
      <c r="EH61" s="38">
        <v>1057827</v>
      </c>
      <c r="EI61" s="38">
        <v>0</v>
      </c>
      <c r="EJ61" s="38">
        <v>0</v>
      </c>
      <c r="EK61" s="38">
        <v>56.243000000000002</v>
      </c>
      <c r="EL61" s="38">
        <v>0</v>
      </c>
      <c r="EM61" s="38">
        <v>0</v>
      </c>
      <c r="EN61" s="38">
        <v>0.60699999999999998</v>
      </c>
      <c r="EO61" s="38">
        <v>0</v>
      </c>
      <c r="EP61" s="38">
        <v>0</v>
      </c>
      <c r="EQ61" s="38">
        <v>56.85</v>
      </c>
      <c r="ER61" s="38">
        <v>0</v>
      </c>
      <c r="ES61" s="38">
        <v>171.76400000000001</v>
      </c>
      <c r="ET61" s="38">
        <v>0</v>
      </c>
      <c r="EU61" s="38">
        <v>0</v>
      </c>
      <c r="EV61" s="38">
        <v>0</v>
      </c>
      <c r="EW61" s="38">
        <v>0</v>
      </c>
      <c r="EX61" s="38">
        <v>0</v>
      </c>
      <c r="EZ61" s="38">
        <v>45265401</v>
      </c>
      <c r="FA61" s="38">
        <v>0</v>
      </c>
      <c r="FB61" s="38">
        <v>46459603</v>
      </c>
      <c r="FC61" s="38">
        <v>0</v>
      </c>
      <c r="FD61" s="38">
        <v>0</v>
      </c>
      <c r="FE61" s="38">
        <v>4148940</v>
      </c>
      <c r="FF61" s="38">
        <v>899355</v>
      </c>
      <c r="FG61" s="38">
        <v>5.8744999999999999E-2</v>
      </c>
      <c r="FH61" s="38">
        <v>2.5468000000000001E-2</v>
      </c>
      <c r="FI61" s="38">
        <v>0</v>
      </c>
      <c r="FJ61" s="38">
        <v>0</v>
      </c>
      <c r="FK61" s="38">
        <v>7165.8149999999996</v>
      </c>
      <c r="FL61" s="38">
        <v>52422012</v>
      </c>
      <c r="FM61" s="38">
        <v>0</v>
      </c>
      <c r="FN61" s="38">
        <v>0</v>
      </c>
      <c r="FO61" s="38">
        <v>994528</v>
      </c>
      <c r="FP61" s="38">
        <v>0</v>
      </c>
      <c r="FQ61" s="38">
        <v>994528</v>
      </c>
      <c r="FR61" s="38">
        <v>994528</v>
      </c>
      <c r="FS61" s="38">
        <v>0</v>
      </c>
      <c r="FT61" s="38">
        <v>0</v>
      </c>
      <c r="FU61" s="38">
        <v>0</v>
      </c>
      <c r="FV61" s="38">
        <v>0</v>
      </c>
      <c r="FW61" s="38">
        <v>0</v>
      </c>
      <c r="FX61" s="38">
        <v>0</v>
      </c>
      <c r="FY61" s="38">
        <v>0</v>
      </c>
      <c r="FZ61" s="38">
        <v>0</v>
      </c>
      <c r="GA61" s="38">
        <v>0</v>
      </c>
      <c r="GB61" s="38">
        <v>2372061</v>
      </c>
      <c r="GC61" s="38">
        <v>2372061</v>
      </c>
      <c r="GD61" s="38">
        <v>285.30500000000001</v>
      </c>
      <c r="GF61" s="38">
        <v>0</v>
      </c>
      <c r="GG61" s="38">
        <v>0</v>
      </c>
      <c r="GH61" s="38">
        <v>0</v>
      </c>
      <c r="GI61" s="38">
        <v>0</v>
      </c>
      <c r="GJ61" s="38">
        <v>0</v>
      </c>
      <c r="GK61" s="38">
        <v>5340.4939999999997</v>
      </c>
      <c r="GL61" s="38">
        <v>64453</v>
      </c>
      <c r="GM61" s="38">
        <v>0</v>
      </c>
      <c r="GN61" s="38">
        <v>413599</v>
      </c>
      <c r="GO61" s="38">
        <v>0</v>
      </c>
      <c r="GP61" s="38">
        <v>0</v>
      </c>
      <c r="GQ61" s="38">
        <v>0</v>
      </c>
      <c r="GR61" s="38">
        <v>0</v>
      </c>
      <c r="GS61" s="38">
        <v>0</v>
      </c>
      <c r="GT61" s="38">
        <v>0</v>
      </c>
      <c r="HB61" s="38">
        <v>260701385</v>
      </c>
      <c r="HC61" s="38">
        <v>5.0967999999999999E-2</v>
      </c>
      <c r="HD61" s="38">
        <v>914114</v>
      </c>
      <c r="HE61" s="38">
        <v>0</v>
      </c>
      <c r="HF61" s="38">
        <v>4565015</v>
      </c>
      <c r="HG61" s="38">
        <v>0</v>
      </c>
      <c r="HH61" s="38">
        <v>0</v>
      </c>
      <c r="HI61" s="38">
        <v>0</v>
      </c>
      <c r="HJ61" s="38">
        <v>45186</v>
      </c>
      <c r="HK61" s="38">
        <v>75828</v>
      </c>
      <c r="HL61" s="38">
        <v>8612</v>
      </c>
      <c r="HM61" s="38">
        <v>0</v>
      </c>
      <c r="HN61" s="38">
        <v>0</v>
      </c>
      <c r="HO61" s="38">
        <v>0</v>
      </c>
      <c r="HP61" s="38">
        <v>1261692</v>
      </c>
      <c r="HQ61" s="38">
        <v>0</v>
      </c>
      <c r="HR61" s="38">
        <v>0</v>
      </c>
      <c r="HS61" s="38">
        <v>45252888</v>
      </c>
      <c r="HT61" s="38">
        <v>0</v>
      </c>
      <c r="HU61" s="38">
        <v>0</v>
      </c>
      <c r="HV61" s="38">
        <v>0</v>
      </c>
      <c r="HW61" s="38">
        <v>0</v>
      </c>
      <c r="HX61" s="38">
        <v>320</v>
      </c>
      <c r="HY61" s="38">
        <v>434</v>
      </c>
      <c r="HZ61" s="38">
        <v>644</v>
      </c>
      <c r="IA61" s="38">
        <v>1271</v>
      </c>
      <c r="IB61" s="38">
        <v>1892</v>
      </c>
      <c r="IC61" s="38">
        <v>4561</v>
      </c>
      <c r="ID61" s="38">
        <v>0</v>
      </c>
      <c r="IE61" s="38">
        <v>0</v>
      </c>
      <c r="IF61" s="38">
        <v>0</v>
      </c>
      <c r="IG61" s="38">
        <v>0</v>
      </c>
      <c r="IH61" s="38">
        <v>0</v>
      </c>
      <c r="II61" s="38">
        <v>4587.9719999999998</v>
      </c>
      <c r="IJ61" s="38">
        <v>994.19799999999998</v>
      </c>
      <c r="IK61" s="38">
        <v>0</v>
      </c>
      <c r="IL61" s="38">
        <v>0</v>
      </c>
      <c r="IM61" s="38">
        <v>0</v>
      </c>
      <c r="IN61" s="38">
        <v>0</v>
      </c>
      <c r="IO61" s="38">
        <v>0</v>
      </c>
      <c r="IP61" s="38">
        <v>0</v>
      </c>
      <c r="IQ61" s="38">
        <v>994.19799999999998</v>
      </c>
      <c r="IR61" s="38">
        <v>612288</v>
      </c>
      <c r="IS61" s="38">
        <v>0</v>
      </c>
      <c r="IT61" s="38">
        <v>0</v>
      </c>
      <c r="IU61" s="38">
        <v>0</v>
      </c>
      <c r="IV61" s="38">
        <v>0</v>
      </c>
      <c r="IW61" s="38">
        <v>6159</v>
      </c>
      <c r="IX61" s="38">
        <v>0</v>
      </c>
      <c r="IY61" s="38">
        <v>0</v>
      </c>
      <c r="IZ61" s="38">
        <v>1261692</v>
      </c>
      <c r="JA61" s="38">
        <v>0</v>
      </c>
    </row>
    <row r="62" spans="1:261" x14ac:dyDescent="0.2">
      <c r="A62" s="38">
        <v>61804</v>
      </c>
      <c r="B62" s="38">
        <v>27549</v>
      </c>
      <c r="C62" s="38">
        <v>9</v>
      </c>
      <c r="D62" s="38">
        <v>2020</v>
      </c>
      <c r="E62" s="38">
        <v>6159</v>
      </c>
      <c r="F62" s="38">
        <v>0</v>
      </c>
      <c r="G62" s="38">
        <v>1222.1199999999999</v>
      </c>
      <c r="H62" s="38">
        <v>1167.9159999999999</v>
      </c>
      <c r="I62" s="38">
        <v>1167.9159999999999</v>
      </c>
      <c r="J62" s="38">
        <v>1222.1199999999999</v>
      </c>
      <c r="K62" s="38">
        <v>0</v>
      </c>
      <c r="L62" s="38">
        <v>6159</v>
      </c>
      <c r="M62" s="38">
        <v>0</v>
      </c>
      <c r="N62" s="38">
        <v>0</v>
      </c>
      <c r="P62" s="38">
        <v>1190.2349999999999</v>
      </c>
      <c r="Q62" s="38">
        <v>0</v>
      </c>
      <c r="R62" s="38">
        <v>308517</v>
      </c>
      <c r="S62" s="38">
        <v>259.20699999999999</v>
      </c>
      <c r="U62" s="38">
        <v>199983</v>
      </c>
      <c r="V62" s="38">
        <v>58.16</v>
      </c>
      <c r="W62" s="38">
        <v>35818</v>
      </c>
      <c r="X62" s="38">
        <v>35818</v>
      </c>
      <c r="Z62" s="38">
        <v>0</v>
      </c>
      <c r="AA62" s="38">
        <v>0</v>
      </c>
      <c r="AB62" s="38">
        <v>0</v>
      </c>
      <c r="AC62" s="38">
        <v>0</v>
      </c>
      <c r="AD62" s="38" t="s">
        <v>303</v>
      </c>
      <c r="AE62" s="38">
        <v>0</v>
      </c>
      <c r="AH62" s="38">
        <v>0</v>
      </c>
      <c r="AI62" s="38">
        <v>0</v>
      </c>
      <c r="AJ62" s="38">
        <v>6159</v>
      </c>
      <c r="AK62" s="38">
        <v>1</v>
      </c>
      <c r="AL62" s="38" t="s">
        <v>324</v>
      </c>
      <c r="AM62" s="38">
        <v>0</v>
      </c>
      <c r="AN62" s="38">
        <v>0</v>
      </c>
      <c r="AO62" s="38">
        <v>0</v>
      </c>
      <c r="AP62" s="38">
        <v>0</v>
      </c>
      <c r="AQ62" s="38">
        <v>0</v>
      </c>
      <c r="AR62" s="38">
        <v>0</v>
      </c>
      <c r="AS62" s="38">
        <v>0</v>
      </c>
      <c r="AT62" s="38">
        <v>0</v>
      </c>
      <c r="AU62" s="38">
        <v>0</v>
      </c>
      <c r="AV62" s="38">
        <v>0</v>
      </c>
      <c r="AW62" s="38">
        <v>10618675</v>
      </c>
      <c r="AX62" s="38">
        <v>10263101</v>
      </c>
      <c r="AY62" s="38">
        <v>7726178</v>
      </c>
      <c r="AZ62" s="38">
        <v>308517</v>
      </c>
      <c r="BA62" s="38">
        <v>0</v>
      </c>
      <c r="BB62" s="38">
        <v>0</v>
      </c>
      <c r="BC62" s="38">
        <v>0</v>
      </c>
      <c r="BD62" s="38">
        <v>0</v>
      </c>
      <c r="BE62" s="38">
        <v>138</v>
      </c>
      <c r="BF62" s="38">
        <v>9480794</v>
      </c>
      <c r="BG62" s="38">
        <v>0</v>
      </c>
      <c r="BH62" s="38">
        <v>0</v>
      </c>
      <c r="BI62" s="38">
        <v>0</v>
      </c>
      <c r="BJ62" s="38">
        <v>12</v>
      </c>
      <c r="BK62" s="38">
        <v>0</v>
      </c>
      <c r="BL62" s="38">
        <v>0</v>
      </c>
      <c r="BM62" s="38">
        <v>0</v>
      </c>
      <c r="BN62" s="38">
        <v>0</v>
      </c>
      <c r="BO62" s="38">
        <v>0</v>
      </c>
      <c r="BP62" s="38">
        <v>0</v>
      </c>
      <c r="BQ62" s="38">
        <v>590</v>
      </c>
      <c r="BR62" s="38">
        <v>0</v>
      </c>
      <c r="BS62" s="38">
        <v>0</v>
      </c>
      <c r="BT62" s="38">
        <v>0</v>
      </c>
      <c r="BU62" s="38">
        <v>0</v>
      </c>
      <c r="BV62" s="38">
        <v>0</v>
      </c>
      <c r="BW62" s="38">
        <v>0</v>
      </c>
      <c r="BX62" s="38">
        <v>0</v>
      </c>
      <c r="BY62" s="38">
        <v>0</v>
      </c>
      <c r="BZ62" s="38">
        <v>0</v>
      </c>
      <c r="CA62" s="38">
        <v>0</v>
      </c>
      <c r="CB62" s="38">
        <v>0</v>
      </c>
      <c r="CC62" s="38">
        <v>0</v>
      </c>
      <c r="CD62" s="38">
        <v>0</v>
      </c>
      <c r="CE62" s="38">
        <v>0</v>
      </c>
      <c r="CF62" s="38">
        <v>0</v>
      </c>
      <c r="CG62" s="38">
        <v>0</v>
      </c>
      <c r="CH62" s="38">
        <v>357897</v>
      </c>
      <c r="CI62" s="38">
        <v>0</v>
      </c>
      <c r="CJ62" s="38">
        <v>5</v>
      </c>
      <c r="CK62" s="38">
        <v>0</v>
      </c>
      <c r="CL62" s="38">
        <v>0</v>
      </c>
      <c r="CN62" s="38">
        <v>0</v>
      </c>
      <c r="CO62" s="38">
        <v>1</v>
      </c>
      <c r="CP62" s="38">
        <v>0</v>
      </c>
      <c r="CQ62" s="38">
        <v>0</v>
      </c>
      <c r="CR62" s="38">
        <v>1190.848</v>
      </c>
      <c r="CS62" s="38">
        <v>0</v>
      </c>
      <c r="CT62" s="38">
        <v>0</v>
      </c>
      <c r="CU62" s="38">
        <v>0</v>
      </c>
      <c r="CV62" s="38">
        <v>0</v>
      </c>
      <c r="CW62" s="38">
        <v>0</v>
      </c>
      <c r="CX62" s="38">
        <v>0</v>
      </c>
      <c r="CY62" s="38">
        <v>0</v>
      </c>
      <c r="CZ62" s="38">
        <v>0</v>
      </c>
      <c r="DA62" s="38">
        <v>1</v>
      </c>
      <c r="DB62" s="38">
        <v>7173960</v>
      </c>
      <c r="DC62" s="38">
        <v>0</v>
      </c>
      <c r="DD62" s="38">
        <v>0</v>
      </c>
      <c r="DE62" s="38">
        <v>68822</v>
      </c>
      <c r="DF62" s="38">
        <v>68822</v>
      </c>
      <c r="DG62" s="38">
        <v>11.175000000000001</v>
      </c>
      <c r="DH62" s="38">
        <v>0</v>
      </c>
      <c r="DI62" s="38">
        <v>0</v>
      </c>
      <c r="DK62" s="38">
        <v>1064</v>
      </c>
      <c r="DL62" s="38">
        <v>0</v>
      </c>
      <c r="DM62" s="38">
        <v>512493</v>
      </c>
      <c r="DN62" s="38">
        <v>2186</v>
      </c>
      <c r="DO62" s="38">
        <v>0</v>
      </c>
      <c r="DP62" s="38">
        <v>0</v>
      </c>
      <c r="DQ62" s="38">
        <v>0</v>
      </c>
      <c r="DR62" s="38">
        <v>0</v>
      </c>
      <c r="DS62" s="38">
        <v>0</v>
      </c>
      <c r="DT62" s="38">
        <v>0</v>
      </c>
      <c r="DU62" s="38">
        <v>0</v>
      </c>
      <c r="DV62" s="38">
        <v>0</v>
      </c>
      <c r="DW62" s="38">
        <v>0</v>
      </c>
      <c r="DX62" s="38">
        <v>0</v>
      </c>
      <c r="DY62" s="38">
        <v>0</v>
      </c>
      <c r="DZ62" s="38">
        <v>0</v>
      </c>
      <c r="EA62" s="38">
        <v>0</v>
      </c>
      <c r="EB62" s="38">
        <v>0</v>
      </c>
      <c r="EC62" s="38">
        <v>37.450000000000003</v>
      </c>
      <c r="ED62" s="38">
        <v>265236</v>
      </c>
      <c r="EE62" s="38">
        <v>0</v>
      </c>
      <c r="EF62" s="38">
        <v>0</v>
      </c>
      <c r="EG62" s="38">
        <v>0</v>
      </c>
      <c r="EH62" s="38">
        <v>230665</v>
      </c>
      <c r="EI62" s="38">
        <v>0</v>
      </c>
      <c r="EJ62" s="38">
        <v>0</v>
      </c>
      <c r="EK62" s="38">
        <v>5.8360000000000003</v>
      </c>
      <c r="EL62" s="38">
        <v>0</v>
      </c>
      <c r="EM62" s="38">
        <v>2.677</v>
      </c>
      <c r="EN62" s="38">
        <v>2.383</v>
      </c>
      <c r="EO62" s="38">
        <v>0</v>
      </c>
      <c r="EP62" s="38">
        <v>0</v>
      </c>
      <c r="EQ62" s="38">
        <v>10.896000000000001</v>
      </c>
      <c r="ER62" s="38">
        <v>0</v>
      </c>
      <c r="ES62" s="38">
        <v>37.454000000000001</v>
      </c>
      <c r="ET62" s="38">
        <v>0</v>
      </c>
      <c r="EU62" s="38">
        <v>0</v>
      </c>
      <c r="EV62" s="38">
        <v>0</v>
      </c>
      <c r="EW62" s="38">
        <v>0</v>
      </c>
      <c r="EX62" s="38">
        <v>0</v>
      </c>
      <c r="EZ62" s="38">
        <v>9178572</v>
      </c>
      <c r="FA62" s="38">
        <v>0</v>
      </c>
      <c r="FB62" s="38">
        <v>9484765</v>
      </c>
      <c r="FC62" s="38">
        <v>0</v>
      </c>
      <c r="FD62" s="38">
        <v>0</v>
      </c>
      <c r="FE62" s="38">
        <v>891320</v>
      </c>
      <c r="FF62" s="38">
        <v>193209</v>
      </c>
      <c r="FG62" s="38">
        <v>5.8744999999999999E-2</v>
      </c>
      <c r="FH62" s="38">
        <v>2.5468000000000001E-2</v>
      </c>
      <c r="FI62" s="38">
        <v>0</v>
      </c>
      <c r="FJ62" s="38">
        <v>0</v>
      </c>
      <c r="FK62" s="38">
        <v>1539.4369999999999</v>
      </c>
      <c r="FL62" s="38">
        <v>10927192</v>
      </c>
      <c r="FM62" s="38">
        <v>0</v>
      </c>
      <c r="FN62" s="38">
        <v>0</v>
      </c>
      <c r="FO62" s="38">
        <v>0</v>
      </c>
      <c r="FP62" s="38">
        <v>0</v>
      </c>
      <c r="FQ62" s="38">
        <v>0</v>
      </c>
      <c r="FR62" s="38">
        <v>0</v>
      </c>
      <c r="FS62" s="38">
        <v>0</v>
      </c>
      <c r="FT62" s="38">
        <v>0</v>
      </c>
      <c r="FU62" s="38">
        <v>0</v>
      </c>
      <c r="FV62" s="38">
        <v>0</v>
      </c>
      <c r="FW62" s="38">
        <v>0</v>
      </c>
      <c r="FX62" s="38">
        <v>0</v>
      </c>
      <c r="FY62" s="38">
        <v>0</v>
      </c>
      <c r="FZ62" s="38">
        <v>22536</v>
      </c>
      <c r="GA62" s="38">
        <v>0</v>
      </c>
      <c r="GB62" s="38">
        <v>382604</v>
      </c>
      <c r="GC62" s="38">
        <v>382604</v>
      </c>
      <c r="GD62" s="38">
        <v>43.308</v>
      </c>
      <c r="GF62" s="38">
        <v>0</v>
      </c>
      <c r="GG62" s="38">
        <v>0</v>
      </c>
      <c r="GH62" s="38">
        <v>0</v>
      </c>
      <c r="GI62" s="38">
        <v>0</v>
      </c>
      <c r="GJ62" s="38">
        <v>0</v>
      </c>
      <c r="GK62" s="38">
        <v>4971</v>
      </c>
      <c r="GL62" s="38">
        <v>0</v>
      </c>
      <c r="GM62" s="38">
        <v>0</v>
      </c>
      <c r="GN62" s="38">
        <v>0</v>
      </c>
      <c r="GO62" s="38">
        <v>0</v>
      </c>
      <c r="GP62" s="38">
        <v>0</v>
      </c>
      <c r="GQ62" s="38">
        <v>0</v>
      </c>
      <c r="GR62" s="38">
        <v>0</v>
      </c>
      <c r="GS62" s="38">
        <v>0</v>
      </c>
      <c r="GT62" s="38">
        <v>0</v>
      </c>
      <c r="HB62" s="38">
        <v>260701385</v>
      </c>
      <c r="HC62" s="38">
        <v>5.0967999999999999E-2</v>
      </c>
      <c r="HD62" s="38">
        <v>240312</v>
      </c>
      <c r="HE62" s="38">
        <v>0</v>
      </c>
      <c r="HF62" s="38">
        <v>1237991</v>
      </c>
      <c r="HG62" s="38">
        <v>21169</v>
      </c>
      <c r="HH62" s="38">
        <v>33872</v>
      </c>
      <c r="HI62" s="38">
        <v>0</v>
      </c>
      <c r="HJ62" s="38">
        <v>11879</v>
      </c>
      <c r="HK62" s="38">
        <v>3955</v>
      </c>
      <c r="HL62" s="38">
        <v>2340</v>
      </c>
      <c r="HM62" s="38">
        <v>0</v>
      </c>
      <c r="HN62" s="38">
        <v>0</v>
      </c>
      <c r="HO62" s="38">
        <v>0</v>
      </c>
      <c r="HP62" s="38">
        <v>0</v>
      </c>
      <c r="HQ62" s="38">
        <v>0</v>
      </c>
      <c r="HR62" s="38">
        <v>0</v>
      </c>
      <c r="HS62" s="38">
        <v>9176248</v>
      </c>
      <c r="HT62" s="38">
        <v>0</v>
      </c>
      <c r="HU62" s="38">
        <v>117585</v>
      </c>
      <c r="HV62" s="38">
        <v>0</v>
      </c>
      <c r="HW62" s="38">
        <v>0</v>
      </c>
      <c r="HX62" s="38">
        <v>41</v>
      </c>
      <c r="HY62" s="38">
        <v>5</v>
      </c>
      <c r="HZ62" s="38">
        <v>2</v>
      </c>
      <c r="IA62" s="38">
        <v>1</v>
      </c>
      <c r="IB62" s="38">
        <v>0</v>
      </c>
      <c r="IC62" s="38">
        <v>49</v>
      </c>
      <c r="ID62" s="38">
        <v>0</v>
      </c>
      <c r="IE62" s="38">
        <v>0</v>
      </c>
      <c r="IF62" s="38">
        <v>0</v>
      </c>
      <c r="IG62" s="38">
        <v>34.372999999999998</v>
      </c>
      <c r="IH62" s="38">
        <v>55</v>
      </c>
      <c r="II62" s="38">
        <v>0</v>
      </c>
      <c r="IJ62" s="38">
        <v>58.16</v>
      </c>
      <c r="IK62" s="38">
        <v>0</v>
      </c>
      <c r="IL62" s="38">
        <v>0</v>
      </c>
      <c r="IM62" s="38">
        <v>0</v>
      </c>
      <c r="IN62" s="38">
        <v>0</v>
      </c>
      <c r="IO62" s="38">
        <v>0</v>
      </c>
      <c r="IP62" s="38">
        <v>0</v>
      </c>
      <c r="IQ62" s="38">
        <v>58.16</v>
      </c>
      <c r="IR62" s="38">
        <v>35818</v>
      </c>
      <c r="IS62" s="38">
        <v>0</v>
      </c>
      <c r="IT62" s="38">
        <v>0</v>
      </c>
      <c r="IU62" s="38">
        <v>0</v>
      </c>
      <c r="IV62" s="38">
        <v>0</v>
      </c>
      <c r="IW62" s="38">
        <v>6159</v>
      </c>
      <c r="IX62" s="38">
        <v>0</v>
      </c>
      <c r="IY62" s="38">
        <v>0</v>
      </c>
      <c r="IZ62" s="38">
        <v>0</v>
      </c>
      <c r="JA62" s="38">
        <v>0</v>
      </c>
    </row>
    <row r="63" spans="1:261" x14ac:dyDescent="0.2">
      <c r="A63" s="38">
        <v>71804</v>
      </c>
      <c r="B63" s="38">
        <v>27549</v>
      </c>
      <c r="C63" s="38">
        <v>9</v>
      </c>
      <c r="D63" s="38">
        <v>2020</v>
      </c>
      <c r="E63" s="38">
        <v>6159</v>
      </c>
      <c r="F63" s="38">
        <v>0</v>
      </c>
      <c r="G63" s="38">
        <v>274.12</v>
      </c>
      <c r="H63" s="38">
        <v>265.33699999999999</v>
      </c>
      <c r="I63" s="38">
        <v>265.33699999999999</v>
      </c>
      <c r="J63" s="38">
        <v>274.12</v>
      </c>
      <c r="K63" s="38">
        <v>0</v>
      </c>
      <c r="L63" s="38">
        <v>6159</v>
      </c>
      <c r="M63" s="38">
        <v>0</v>
      </c>
      <c r="N63" s="38">
        <v>0</v>
      </c>
      <c r="P63" s="38">
        <v>292.858</v>
      </c>
      <c r="Q63" s="38">
        <v>0</v>
      </c>
      <c r="R63" s="38">
        <v>75911</v>
      </c>
      <c r="S63" s="38">
        <v>259.20699999999999</v>
      </c>
      <c r="U63" s="38">
        <v>49207</v>
      </c>
      <c r="V63" s="38">
        <v>17.5</v>
      </c>
      <c r="W63" s="38">
        <v>10778</v>
      </c>
      <c r="X63" s="38">
        <v>10778</v>
      </c>
      <c r="Z63" s="38">
        <v>0</v>
      </c>
      <c r="AA63" s="38">
        <v>0</v>
      </c>
      <c r="AB63" s="38">
        <v>0</v>
      </c>
      <c r="AC63" s="38">
        <v>0</v>
      </c>
      <c r="AD63" s="38" t="s">
        <v>303</v>
      </c>
      <c r="AE63" s="38">
        <v>0</v>
      </c>
      <c r="AH63" s="38">
        <v>0</v>
      </c>
      <c r="AI63" s="38">
        <v>0</v>
      </c>
      <c r="AJ63" s="38">
        <v>6159</v>
      </c>
      <c r="AK63" s="38">
        <v>1</v>
      </c>
      <c r="AL63" s="38" t="s">
        <v>26</v>
      </c>
      <c r="AM63" s="38">
        <v>0</v>
      </c>
      <c r="AN63" s="38">
        <v>0</v>
      </c>
      <c r="AO63" s="38">
        <v>0</v>
      </c>
      <c r="AP63" s="38">
        <v>0</v>
      </c>
      <c r="AQ63" s="38">
        <v>0</v>
      </c>
      <c r="AR63" s="38">
        <v>0</v>
      </c>
      <c r="AS63" s="38">
        <v>0</v>
      </c>
      <c r="AT63" s="38">
        <v>0</v>
      </c>
      <c r="AU63" s="38">
        <v>0</v>
      </c>
      <c r="AV63" s="38">
        <v>0</v>
      </c>
      <c r="AW63" s="38">
        <v>2974756</v>
      </c>
      <c r="AX63" s="38">
        <v>2921696</v>
      </c>
      <c r="AY63" s="38">
        <v>1991153</v>
      </c>
      <c r="AZ63" s="38">
        <v>75911</v>
      </c>
      <c r="BA63" s="38">
        <v>10.583</v>
      </c>
      <c r="BB63" s="38">
        <v>0</v>
      </c>
      <c r="BC63" s="38">
        <v>0</v>
      </c>
      <c r="BD63" s="38">
        <v>0</v>
      </c>
      <c r="BE63" s="38">
        <v>39</v>
      </c>
      <c r="BF63" s="38">
        <v>2613524</v>
      </c>
      <c r="BG63" s="38">
        <v>0</v>
      </c>
      <c r="BH63" s="38">
        <v>0</v>
      </c>
      <c r="BI63" s="38">
        <v>0</v>
      </c>
      <c r="BJ63" s="38">
        <v>12</v>
      </c>
      <c r="BK63" s="38">
        <v>0</v>
      </c>
      <c r="BL63" s="38">
        <v>0</v>
      </c>
      <c r="BM63" s="38">
        <v>0</v>
      </c>
      <c r="BN63" s="38">
        <v>0</v>
      </c>
      <c r="BO63" s="38">
        <v>0</v>
      </c>
      <c r="BP63" s="38">
        <v>0</v>
      </c>
      <c r="BQ63" s="38">
        <v>729</v>
      </c>
      <c r="BR63" s="38">
        <v>0</v>
      </c>
      <c r="BS63" s="38">
        <v>0</v>
      </c>
      <c r="BT63" s="38">
        <v>0</v>
      </c>
      <c r="BU63" s="38">
        <v>0</v>
      </c>
      <c r="BV63" s="38">
        <v>0</v>
      </c>
      <c r="BW63" s="38">
        <v>0</v>
      </c>
      <c r="BX63" s="38">
        <v>0</v>
      </c>
      <c r="BY63" s="38">
        <v>0</v>
      </c>
      <c r="BZ63" s="38">
        <v>0</v>
      </c>
      <c r="CA63" s="38">
        <v>0</v>
      </c>
      <c r="CB63" s="38">
        <v>0</v>
      </c>
      <c r="CC63" s="38">
        <v>0</v>
      </c>
      <c r="CD63" s="38">
        <v>0</v>
      </c>
      <c r="CE63" s="38">
        <v>0</v>
      </c>
      <c r="CF63" s="38">
        <v>0</v>
      </c>
      <c r="CG63" s="38">
        <v>0</v>
      </c>
      <c r="CH63" s="38">
        <v>53902</v>
      </c>
      <c r="CI63" s="38">
        <v>0</v>
      </c>
      <c r="CJ63" s="38">
        <v>4</v>
      </c>
      <c r="CK63" s="38">
        <v>0</v>
      </c>
      <c r="CL63" s="38">
        <v>0</v>
      </c>
      <c r="CN63" s="38">
        <v>0</v>
      </c>
      <c r="CO63" s="38">
        <v>1</v>
      </c>
      <c r="CP63" s="38">
        <v>1.107</v>
      </c>
      <c r="CQ63" s="38">
        <v>0</v>
      </c>
      <c r="CR63" s="38">
        <v>286.024</v>
      </c>
      <c r="CS63" s="38">
        <v>0</v>
      </c>
      <c r="CT63" s="38">
        <v>0</v>
      </c>
      <c r="CU63" s="38">
        <v>0</v>
      </c>
      <c r="CV63" s="38">
        <v>0</v>
      </c>
      <c r="CW63" s="38">
        <v>0</v>
      </c>
      <c r="CX63" s="38">
        <v>0</v>
      </c>
      <c r="CY63" s="38">
        <v>0</v>
      </c>
      <c r="CZ63" s="38">
        <v>0</v>
      </c>
      <c r="DA63" s="38">
        <v>1</v>
      </c>
      <c r="DB63" s="38">
        <v>1630935</v>
      </c>
      <c r="DC63" s="38">
        <v>0</v>
      </c>
      <c r="DD63" s="38">
        <v>0</v>
      </c>
      <c r="DE63" s="38">
        <v>413012</v>
      </c>
      <c r="DF63" s="38">
        <v>429442</v>
      </c>
      <c r="DG63" s="38">
        <v>67.063000000000002</v>
      </c>
      <c r="DH63" s="38">
        <v>0</v>
      </c>
      <c r="DI63" s="38">
        <v>16430</v>
      </c>
      <c r="DK63" s="38">
        <v>3288</v>
      </c>
      <c r="DL63" s="38">
        <v>0</v>
      </c>
      <c r="DM63" s="38">
        <v>184445</v>
      </c>
      <c r="DN63" s="38">
        <v>803</v>
      </c>
      <c r="DO63" s="38">
        <v>0</v>
      </c>
      <c r="DP63" s="38">
        <v>0</v>
      </c>
      <c r="DQ63" s="38">
        <v>0</v>
      </c>
      <c r="DR63" s="38">
        <v>0</v>
      </c>
      <c r="DS63" s="38">
        <v>0</v>
      </c>
      <c r="DT63" s="38">
        <v>0</v>
      </c>
      <c r="DU63" s="38">
        <v>0</v>
      </c>
      <c r="DV63" s="38">
        <v>0</v>
      </c>
      <c r="DW63" s="38">
        <v>0</v>
      </c>
      <c r="DX63" s="38">
        <v>0</v>
      </c>
      <c r="DY63" s="38">
        <v>0</v>
      </c>
      <c r="DZ63" s="38">
        <v>0</v>
      </c>
      <c r="EA63" s="38">
        <v>0.13300000000000001</v>
      </c>
      <c r="EB63" s="38">
        <v>0</v>
      </c>
      <c r="EC63" s="38">
        <v>25.13</v>
      </c>
      <c r="ED63" s="38">
        <v>177981</v>
      </c>
      <c r="EE63" s="38">
        <v>0</v>
      </c>
      <c r="EF63" s="38">
        <v>0</v>
      </c>
      <c r="EG63" s="38">
        <v>0</v>
      </c>
      <c r="EH63" s="38">
        <v>4095</v>
      </c>
      <c r="EI63" s="38">
        <v>0</v>
      </c>
      <c r="EJ63" s="38">
        <v>0</v>
      </c>
      <c r="EK63" s="38">
        <v>0</v>
      </c>
      <c r="EL63" s="38">
        <v>0</v>
      </c>
      <c r="EM63" s="38">
        <v>0</v>
      </c>
      <c r="EN63" s="38">
        <v>0</v>
      </c>
      <c r="EO63" s="38">
        <v>0</v>
      </c>
      <c r="EP63" s="38">
        <v>0</v>
      </c>
      <c r="EQ63" s="38">
        <v>0.13300000000000001</v>
      </c>
      <c r="ER63" s="38">
        <v>0</v>
      </c>
      <c r="ES63" s="38">
        <v>0.66500000000000004</v>
      </c>
      <c r="ET63" s="38">
        <v>0</v>
      </c>
      <c r="EU63" s="38">
        <v>0</v>
      </c>
      <c r="EV63" s="38">
        <v>0</v>
      </c>
      <c r="EW63" s="38">
        <v>0</v>
      </c>
      <c r="EX63" s="38">
        <v>0</v>
      </c>
      <c r="EZ63" s="38">
        <v>2622729</v>
      </c>
      <c r="FA63" s="38">
        <v>0</v>
      </c>
      <c r="FB63" s="38">
        <v>2697798</v>
      </c>
      <c r="FC63" s="38">
        <v>0</v>
      </c>
      <c r="FD63" s="38">
        <v>0</v>
      </c>
      <c r="FE63" s="38">
        <v>245706</v>
      </c>
      <c r="FF63" s="38">
        <v>53261</v>
      </c>
      <c r="FG63" s="38">
        <v>5.8744999999999999E-2</v>
      </c>
      <c r="FH63" s="38">
        <v>2.5468000000000001E-2</v>
      </c>
      <c r="FI63" s="38">
        <v>0</v>
      </c>
      <c r="FJ63" s="38">
        <v>0</v>
      </c>
      <c r="FK63" s="38">
        <v>424.36900000000003</v>
      </c>
      <c r="FL63" s="38">
        <v>3050667</v>
      </c>
      <c r="FM63" s="38">
        <v>0</v>
      </c>
      <c r="FN63" s="38">
        <v>0</v>
      </c>
      <c r="FO63" s="38">
        <v>0</v>
      </c>
      <c r="FP63" s="38">
        <v>0</v>
      </c>
      <c r="FQ63" s="38">
        <v>0</v>
      </c>
      <c r="FR63" s="38">
        <v>0</v>
      </c>
      <c r="FS63" s="38">
        <v>0</v>
      </c>
      <c r="FT63" s="38">
        <v>0</v>
      </c>
      <c r="FU63" s="38">
        <v>0</v>
      </c>
      <c r="FV63" s="38">
        <v>0</v>
      </c>
      <c r="FW63" s="38">
        <v>0</v>
      </c>
      <c r="FX63" s="38">
        <v>0</v>
      </c>
      <c r="FY63" s="38">
        <v>0</v>
      </c>
      <c r="FZ63" s="38">
        <v>0</v>
      </c>
      <c r="GA63" s="38">
        <v>0</v>
      </c>
      <c r="GB63" s="38">
        <v>71917</v>
      </c>
      <c r="GC63" s="38">
        <v>71917</v>
      </c>
      <c r="GD63" s="38">
        <v>8.65</v>
      </c>
      <c r="GF63" s="38">
        <v>0</v>
      </c>
      <c r="GG63" s="38">
        <v>0</v>
      </c>
      <c r="GH63" s="38">
        <v>0</v>
      </c>
      <c r="GI63" s="38">
        <v>0</v>
      </c>
      <c r="GJ63" s="38">
        <v>0</v>
      </c>
      <c r="GK63" s="38">
        <v>5157</v>
      </c>
      <c r="GL63" s="38">
        <v>14655</v>
      </c>
      <c r="GM63" s="38">
        <v>0</v>
      </c>
      <c r="GN63" s="38">
        <v>0</v>
      </c>
      <c r="GO63" s="38">
        <v>0</v>
      </c>
      <c r="GP63" s="38">
        <v>0</v>
      </c>
      <c r="GQ63" s="38">
        <v>0</v>
      </c>
      <c r="GR63" s="38">
        <v>0</v>
      </c>
      <c r="GS63" s="38">
        <v>0</v>
      </c>
      <c r="GT63" s="38">
        <v>0</v>
      </c>
      <c r="HB63" s="38">
        <v>260701385</v>
      </c>
      <c r="HC63" s="38">
        <v>5.0967999999999999E-2</v>
      </c>
      <c r="HD63" s="38">
        <v>53902</v>
      </c>
      <c r="HE63" s="38">
        <v>0</v>
      </c>
      <c r="HF63" s="38">
        <v>281257</v>
      </c>
      <c r="HG63" s="38">
        <v>1283</v>
      </c>
      <c r="HH63" s="38">
        <v>0</v>
      </c>
      <c r="HI63" s="38">
        <v>0</v>
      </c>
      <c r="HJ63" s="38">
        <v>2664</v>
      </c>
      <c r="HK63" s="38">
        <v>5548</v>
      </c>
      <c r="HL63" s="38">
        <v>911</v>
      </c>
      <c r="HM63" s="38">
        <v>0</v>
      </c>
      <c r="HN63" s="38">
        <v>0</v>
      </c>
      <c r="HO63" s="38">
        <v>0</v>
      </c>
      <c r="HP63" s="38">
        <v>78657</v>
      </c>
      <c r="HQ63" s="38">
        <v>0</v>
      </c>
      <c r="HR63" s="38">
        <v>0</v>
      </c>
      <c r="HS63" s="38">
        <v>2621887</v>
      </c>
      <c r="HT63" s="38">
        <v>0</v>
      </c>
      <c r="HU63" s="38">
        <v>0</v>
      </c>
      <c r="HV63" s="38">
        <v>0</v>
      </c>
      <c r="HW63" s="38">
        <v>0</v>
      </c>
      <c r="HX63" s="38">
        <v>47</v>
      </c>
      <c r="HY63" s="38">
        <v>39</v>
      </c>
      <c r="HZ63" s="38">
        <v>55</v>
      </c>
      <c r="IA63" s="38">
        <v>50</v>
      </c>
      <c r="IB63" s="38">
        <v>74</v>
      </c>
      <c r="IC63" s="38">
        <v>265</v>
      </c>
      <c r="ID63" s="38">
        <v>0</v>
      </c>
      <c r="IE63" s="38">
        <v>0</v>
      </c>
      <c r="IF63" s="38">
        <v>0</v>
      </c>
      <c r="IG63" s="38">
        <v>2.0830000000000002</v>
      </c>
      <c r="IH63" s="38">
        <v>0</v>
      </c>
      <c r="II63" s="38">
        <v>286.024</v>
      </c>
      <c r="IJ63" s="38">
        <v>17.5</v>
      </c>
      <c r="IK63" s="38">
        <v>0</v>
      </c>
      <c r="IL63" s="38">
        <v>0</v>
      </c>
      <c r="IM63" s="38">
        <v>0</v>
      </c>
      <c r="IN63" s="38">
        <v>0</v>
      </c>
      <c r="IO63" s="38">
        <v>0</v>
      </c>
      <c r="IP63" s="38">
        <v>0</v>
      </c>
      <c r="IQ63" s="38">
        <v>17.5</v>
      </c>
      <c r="IR63" s="38">
        <v>10778</v>
      </c>
      <c r="IS63" s="38">
        <v>0</v>
      </c>
      <c r="IT63" s="38">
        <v>0</v>
      </c>
      <c r="IU63" s="38">
        <v>0</v>
      </c>
      <c r="IV63" s="38">
        <v>0</v>
      </c>
      <c r="IW63" s="38">
        <v>6159</v>
      </c>
      <c r="IX63" s="38">
        <v>0</v>
      </c>
      <c r="IY63" s="38">
        <v>0</v>
      </c>
      <c r="IZ63" s="38">
        <v>78657</v>
      </c>
      <c r="JA63" s="38">
        <v>0</v>
      </c>
    </row>
    <row r="64" spans="1:261" x14ac:dyDescent="0.2">
      <c r="A64" s="38">
        <v>84804</v>
      </c>
      <c r="B64" s="38">
        <v>27549</v>
      </c>
      <c r="C64" s="38">
        <v>9</v>
      </c>
      <c r="D64" s="38">
        <v>2020</v>
      </c>
      <c r="E64" s="38">
        <v>6159</v>
      </c>
      <c r="F64" s="38">
        <v>0</v>
      </c>
      <c r="G64" s="38">
        <v>233.56</v>
      </c>
      <c r="H64" s="38">
        <v>230.98099999999999</v>
      </c>
      <c r="I64" s="38">
        <v>230.98099999999999</v>
      </c>
      <c r="J64" s="38">
        <v>233.56</v>
      </c>
      <c r="K64" s="38">
        <v>0</v>
      </c>
      <c r="L64" s="38">
        <v>6159</v>
      </c>
      <c r="M64" s="38">
        <v>0</v>
      </c>
      <c r="N64" s="38">
        <v>0</v>
      </c>
      <c r="P64" s="38">
        <v>260.947</v>
      </c>
      <c r="Q64" s="38">
        <v>0</v>
      </c>
      <c r="R64" s="38">
        <v>67639</v>
      </c>
      <c r="S64" s="38">
        <v>259.20699999999999</v>
      </c>
      <c r="U64" s="38">
        <v>43844</v>
      </c>
      <c r="V64" s="38">
        <v>0</v>
      </c>
      <c r="W64" s="38">
        <v>0</v>
      </c>
      <c r="X64" s="38">
        <v>0</v>
      </c>
      <c r="Z64" s="38">
        <v>0</v>
      </c>
      <c r="AA64" s="38">
        <v>0</v>
      </c>
      <c r="AB64" s="38">
        <v>0</v>
      </c>
      <c r="AC64" s="38">
        <v>0</v>
      </c>
      <c r="AD64" s="38" t="s">
        <v>303</v>
      </c>
      <c r="AE64" s="38">
        <v>0</v>
      </c>
      <c r="AH64" s="38">
        <v>0</v>
      </c>
      <c r="AI64" s="38">
        <v>0</v>
      </c>
      <c r="AJ64" s="38">
        <v>6159</v>
      </c>
      <c r="AK64" s="38">
        <v>1</v>
      </c>
      <c r="AL64" s="38" t="s">
        <v>66</v>
      </c>
      <c r="AM64" s="38">
        <v>0</v>
      </c>
      <c r="AN64" s="38">
        <v>0</v>
      </c>
      <c r="AO64" s="38">
        <v>0</v>
      </c>
      <c r="AP64" s="38">
        <v>0</v>
      </c>
      <c r="AQ64" s="38">
        <v>0</v>
      </c>
      <c r="AR64" s="38">
        <v>0</v>
      </c>
      <c r="AS64" s="38">
        <v>0</v>
      </c>
      <c r="AT64" s="38">
        <v>0</v>
      </c>
      <c r="AU64" s="38">
        <v>0</v>
      </c>
      <c r="AV64" s="38">
        <v>0</v>
      </c>
      <c r="AW64" s="38">
        <v>2359233</v>
      </c>
      <c r="AX64" s="38">
        <v>2313559</v>
      </c>
      <c r="AY64" s="38">
        <v>1620259</v>
      </c>
      <c r="AZ64" s="38">
        <v>67639</v>
      </c>
      <c r="BA64" s="38">
        <v>0</v>
      </c>
      <c r="BB64" s="38">
        <v>0</v>
      </c>
      <c r="BC64" s="38">
        <v>0</v>
      </c>
      <c r="BD64" s="38">
        <v>0</v>
      </c>
      <c r="BE64" s="38">
        <v>31</v>
      </c>
      <c r="BF64" s="38">
        <v>2136769</v>
      </c>
      <c r="BG64" s="38">
        <v>0</v>
      </c>
      <c r="BH64" s="38">
        <v>0</v>
      </c>
      <c r="BI64" s="38">
        <v>0</v>
      </c>
      <c r="BJ64" s="38">
        <v>12</v>
      </c>
      <c r="BK64" s="38">
        <v>0</v>
      </c>
      <c r="BL64" s="38">
        <v>0</v>
      </c>
      <c r="BM64" s="38">
        <v>0</v>
      </c>
      <c r="BN64" s="38">
        <v>0</v>
      </c>
      <c r="BO64" s="38">
        <v>0</v>
      </c>
      <c r="BP64" s="38">
        <v>0</v>
      </c>
      <c r="BQ64" s="38">
        <v>734</v>
      </c>
      <c r="BR64" s="38">
        <v>0</v>
      </c>
      <c r="BS64" s="38">
        <v>0</v>
      </c>
      <c r="BT64" s="38">
        <v>0</v>
      </c>
      <c r="BU64" s="38">
        <v>0</v>
      </c>
      <c r="BV64" s="38">
        <v>0</v>
      </c>
      <c r="BW64" s="38">
        <v>0</v>
      </c>
      <c r="BX64" s="38">
        <v>0</v>
      </c>
      <c r="BY64" s="38">
        <v>0</v>
      </c>
      <c r="BZ64" s="38">
        <v>0</v>
      </c>
      <c r="CA64" s="38">
        <v>0</v>
      </c>
      <c r="CB64" s="38">
        <v>0</v>
      </c>
      <c r="CC64" s="38">
        <v>0</v>
      </c>
      <c r="CD64" s="38">
        <v>0</v>
      </c>
      <c r="CE64" s="38">
        <v>0</v>
      </c>
      <c r="CF64" s="38">
        <v>0</v>
      </c>
      <c r="CG64" s="38">
        <v>0</v>
      </c>
      <c r="CH64" s="38">
        <v>45926</v>
      </c>
      <c r="CI64" s="38">
        <v>0</v>
      </c>
      <c r="CJ64" s="38">
        <v>4</v>
      </c>
      <c r="CK64" s="38">
        <v>0</v>
      </c>
      <c r="CL64" s="38">
        <v>0</v>
      </c>
      <c r="CN64" s="38">
        <v>0</v>
      </c>
      <c r="CO64" s="38">
        <v>1</v>
      </c>
      <c r="CP64" s="38">
        <v>0</v>
      </c>
      <c r="CQ64" s="38">
        <v>0</v>
      </c>
      <c r="CR64" s="38">
        <v>260.08499999999998</v>
      </c>
      <c r="CS64" s="38">
        <v>0</v>
      </c>
      <c r="CT64" s="38">
        <v>0</v>
      </c>
      <c r="CU64" s="38">
        <v>0</v>
      </c>
      <c r="CV64" s="38">
        <v>0</v>
      </c>
      <c r="CW64" s="38">
        <v>0</v>
      </c>
      <c r="CX64" s="38">
        <v>0</v>
      </c>
      <c r="CY64" s="38">
        <v>0</v>
      </c>
      <c r="CZ64" s="38">
        <v>0</v>
      </c>
      <c r="DA64" s="38">
        <v>1</v>
      </c>
      <c r="DB64" s="38">
        <v>1419381</v>
      </c>
      <c r="DC64" s="38">
        <v>0</v>
      </c>
      <c r="DD64" s="38">
        <v>0</v>
      </c>
      <c r="DE64" s="38">
        <v>344189</v>
      </c>
      <c r="DF64" s="38">
        <v>344189</v>
      </c>
      <c r="DG64" s="38">
        <v>55.887999999999998</v>
      </c>
      <c r="DH64" s="38">
        <v>0</v>
      </c>
      <c r="DI64" s="38">
        <v>0</v>
      </c>
      <c r="DK64" s="38">
        <v>3373</v>
      </c>
      <c r="DL64" s="38">
        <v>0</v>
      </c>
      <c r="DM64" s="38">
        <v>53119</v>
      </c>
      <c r="DN64" s="38">
        <v>221</v>
      </c>
      <c r="DO64" s="38">
        <v>0</v>
      </c>
      <c r="DP64" s="38">
        <v>0</v>
      </c>
      <c r="DQ64" s="38">
        <v>0</v>
      </c>
      <c r="DR64" s="38">
        <v>0</v>
      </c>
      <c r="DS64" s="38">
        <v>0</v>
      </c>
      <c r="DT64" s="38">
        <v>0</v>
      </c>
      <c r="DU64" s="38">
        <v>0</v>
      </c>
      <c r="DV64" s="38">
        <v>0</v>
      </c>
      <c r="DW64" s="38">
        <v>0</v>
      </c>
      <c r="DX64" s="38">
        <v>0</v>
      </c>
      <c r="DY64" s="38">
        <v>0</v>
      </c>
      <c r="DZ64" s="38">
        <v>0</v>
      </c>
      <c r="EA64" s="38">
        <v>0</v>
      </c>
      <c r="EB64" s="38">
        <v>0</v>
      </c>
      <c r="EC64" s="38">
        <v>0</v>
      </c>
      <c r="ED64" s="38">
        <v>0</v>
      </c>
      <c r="EE64" s="38">
        <v>0</v>
      </c>
      <c r="EF64" s="38">
        <v>0</v>
      </c>
      <c r="EG64" s="38">
        <v>0</v>
      </c>
      <c r="EH64" s="38">
        <v>50199</v>
      </c>
      <c r="EI64" s="38">
        <v>0</v>
      </c>
      <c r="EJ64" s="38">
        <v>0</v>
      </c>
      <c r="EK64" s="38">
        <v>2.3719999999999999</v>
      </c>
      <c r="EL64" s="38">
        <v>0</v>
      </c>
      <c r="EM64" s="38">
        <v>0</v>
      </c>
      <c r="EN64" s="38">
        <v>0.20699999999999999</v>
      </c>
      <c r="EO64" s="38">
        <v>0</v>
      </c>
      <c r="EP64" s="38">
        <v>0</v>
      </c>
      <c r="EQ64" s="38">
        <v>2.5790000000000002</v>
      </c>
      <c r="ER64" s="38">
        <v>0</v>
      </c>
      <c r="ES64" s="38">
        <v>8.1509999999999998</v>
      </c>
      <c r="ET64" s="38">
        <v>0</v>
      </c>
      <c r="EU64" s="38">
        <v>0</v>
      </c>
      <c r="EV64" s="38">
        <v>0</v>
      </c>
      <c r="EW64" s="38">
        <v>0</v>
      </c>
      <c r="EX64" s="38">
        <v>0</v>
      </c>
      <c r="EZ64" s="38">
        <v>2069130</v>
      </c>
      <c r="FA64" s="38">
        <v>0</v>
      </c>
      <c r="FB64" s="38">
        <v>2136517</v>
      </c>
      <c r="FC64" s="38">
        <v>0</v>
      </c>
      <c r="FD64" s="38">
        <v>0</v>
      </c>
      <c r="FE64" s="38">
        <v>200884</v>
      </c>
      <c r="FF64" s="38">
        <v>43545</v>
      </c>
      <c r="FG64" s="38">
        <v>5.8744999999999999E-2</v>
      </c>
      <c r="FH64" s="38">
        <v>2.5468000000000001E-2</v>
      </c>
      <c r="FI64" s="38">
        <v>0</v>
      </c>
      <c r="FJ64" s="38">
        <v>0</v>
      </c>
      <c r="FK64" s="38">
        <v>346.95600000000002</v>
      </c>
      <c r="FL64" s="38">
        <v>2426872</v>
      </c>
      <c r="FM64" s="38">
        <v>0</v>
      </c>
      <c r="FN64" s="38">
        <v>0</v>
      </c>
      <c r="FO64" s="38">
        <v>0</v>
      </c>
      <c r="FP64" s="38">
        <v>0</v>
      </c>
      <c r="FQ64" s="38">
        <v>0</v>
      </c>
      <c r="FR64" s="38">
        <v>0</v>
      </c>
      <c r="FS64" s="38">
        <v>0</v>
      </c>
      <c r="FT64" s="38">
        <v>0</v>
      </c>
      <c r="FU64" s="38">
        <v>0</v>
      </c>
      <c r="FV64" s="38">
        <v>0</v>
      </c>
      <c r="FW64" s="38">
        <v>0</v>
      </c>
      <c r="FX64" s="38">
        <v>0</v>
      </c>
      <c r="FY64" s="38">
        <v>0</v>
      </c>
      <c r="FZ64" s="38">
        <v>0</v>
      </c>
      <c r="GA64" s="38">
        <v>0</v>
      </c>
      <c r="GB64" s="38">
        <v>0</v>
      </c>
      <c r="GC64" s="38">
        <v>0</v>
      </c>
      <c r="GD64" s="38">
        <v>0</v>
      </c>
      <c r="GF64" s="38">
        <v>0</v>
      </c>
      <c r="GG64" s="38">
        <v>0</v>
      </c>
      <c r="GH64" s="38">
        <v>0</v>
      </c>
      <c r="GI64" s="38">
        <v>0</v>
      </c>
      <c r="GJ64" s="38">
        <v>0</v>
      </c>
      <c r="GK64" s="38">
        <v>4971</v>
      </c>
      <c r="GL64" s="38">
        <v>4559</v>
      </c>
      <c r="GM64" s="38">
        <v>0</v>
      </c>
      <c r="GN64" s="38">
        <v>0</v>
      </c>
      <c r="GO64" s="38">
        <v>0</v>
      </c>
      <c r="GP64" s="38">
        <v>0</v>
      </c>
      <c r="GQ64" s="38">
        <v>0</v>
      </c>
      <c r="GR64" s="38">
        <v>0</v>
      </c>
      <c r="GS64" s="38">
        <v>0</v>
      </c>
      <c r="GT64" s="38">
        <v>0</v>
      </c>
      <c r="HB64" s="38">
        <v>260701385</v>
      </c>
      <c r="HC64" s="38">
        <v>5.0967999999999999E-2</v>
      </c>
      <c r="HD64" s="38">
        <v>45926</v>
      </c>
      <c r="HE64" s="38">
        <v>0</v>
      </c>
      <c r="HF64" s="38">
        <v>244840</v>
      </c>
      <c r="HG64" s="38">
        <v>1925</v>
      </c>
      <c r="HH64" s="38">
        <v>70824</v>
      </c>
      <c r="HI64" s="38">
        <v>0</v>
      </c>
      <c r="HJ64" s="38">
        <v>2270</v>
      </c>
      <c r="HK64" s="38">
        <v>0</v>
      </c>
      <c r="HL64" s="38">
        <v>0</v>
      </c>
      <c r="HM64" s="38">
        <v>0</v>
      </c>
      <c r="HN64" s="38">
        <v>0</v>
      </c>
      <c r="HO64" s="38">
        <v>0</v>
      </c>
      <c r="HP64" s="38">
        <v>0</v>
      </c>
      <c r="HQ64" s="38">
        <v>0</v>
      </c>
      <c r="HR64" s="38">
        <v>0</v>
      </c>
      <c r="HS64" s="38">
        <v>2068878</v>
      </c>
      <c r="HT64" s="38">
        <v>0</v>
      </c>
      <c r="HU64" s="38">
        <v>0</v>
      </c>
      <c r="HV64" s="38">
        <v>0</v>
      </c>
      <c r="HW64" s="38">
        <v>0</v>
      </c>
      <c r="HX64" s="38">
        <v>18</v>
      </c>
      <c r="HY64" s="38">
        <v>24</v>
      </c>
      <c r="HZ64" s="38">
        <v>77</v>
      </c>
      <c r="IA64" s="38">
        <v>49</v>
      </c>
      <c r="IB64" s="38">
        <v>51</v>
      </c>
      <c r="IC64" s="38">
        <v>219</v>
      </c>
      <c r="ID64" s="38">
        <v>0</v>
      </c>
      <c r="IE64" s="38">
        <v>0</v>
      </c>
      <c r="IF64" s="38">
        <v>0</v>
      </c>
      <c r="IG64" s="38">
        <v>3.125</v>
      </c>
      <c r="IH64" s="38">
        <v>115</v>
      </c>
      <c r="II64" s="38">
        <v>0</v>
      </c>
      <c r="IJ64" s="38">
        <v>0</v>
      </c>
      <c r="IK64" s="38">
        <v>0</v>
      </c>
      <c r="IL64" s="38">
        <v>0</v>
      </c>
      <c r="IM64" s="38">
        <v>0</v>
      </c>
      <c r="IN64" s="38">
        <v>0</v>
      </c>
      <c r="IO64" s="38">
        <v>0</v>
      </c>
      <c r="IP64" s="38">
        <v>0</v>
      </c>
      <c r="IQ64" s="38">
        <v>0</v>
      </c>
      <c r="IR64" s="38">
        <v>0</v>
      </c>
      <c r="IS64" s="38">
        <v>0</v>
      </c>
      <c r="IT64" s="38">
        <v>0</v>
      </c>
      <c r="IU64" s="38">
        <v>0</v>
      </c>
      <c r="IV64" s="38">
        <v>0</v>
      </c>
      <c r="IW64" s="38">
        <v>6159</v>
      </c>
      <c r="IX64" s="38">
        <v>0</v>
      </c>
      <c r="IY64" s="38">
        <v>0</v>
      </c>
      <c r="IZ64" s="38">
        <v>0</v>
      </c>
      <c r="JA64" s="38">
        <v>0</v>
      </c>
    </row>
    <row r="65" spans="1:261" x14ac:dyDescent="0.2">
      <c r="A65" s="38">
        <v>101804</v>
      </c>
      <c r="B65" s="38">
        <v>27549</v>
      </c>
      <c r="C65" s="38">
        <v>9</v>
      </c>
      <c r="D65" s="38">
        <v>2020</v>
      </c>
      <c r="E65" s="38">
        <v>6159</v>
      </c>
      <c r="F65" s="38">
        <v>0</v>
      </c>
      <c r="G65" s="38">
        <v>904.44500000000005</v>
      </c>
      <c r="H65" s="38">
        <v>793.096</v>
      </c>
      <c r="I65" s="38">
        <v>793.096</v>
      </c>
      <c r="J65" s="38">
        <v>904.44500000000005</v>
      </c>
      <c r="K65" s="38">
        <v>0</v>
      </c>
      <c r="L65" s="38">
        <v>6159</v>
      </c>
      <c r="M65" s="38">
        <v>0</v>
      </c>
      <c r="N65" s="38">
        <v>0</v>
      </c>
      <c r="P65" s="38">
        <v>859.61500000000001</v>
      </c>
      <c r="Q65" s="38">
        <v>0</v>
      </c>
      <c r="R65" s="38">
        <v>222818</v>
      </c>
      <c r="S65" s="38">
        <v>259.20699999999999</v>
      </c>
      <c r="U65" s="38">
        <v>144432</v>
      </c>
      <c r="V65" s="38">
        <v>379.06</v>
      </c>
      <c r="W65" s="38">
        <v>233448</v>
      </c>
      <c r="X65" s="38">
        <v>233448</v>
      </c>
      <c r="Z65" s="38">
        <v>0</v>
      </c>
      <c r="AA65" s="38">
        <v>0</v>
      </c>
      <c r="AB65" s="38">
        <v>0</v>
      </c>
      <c r="AC65" s="38">
        <v>0</v>
      </c>
      <c r="AD65" s="38" t="s">
        <v>303</v>
      </c>
      <c r="AE65" s="38">
        <v>0</v>
      </c>
      <c r="AH65" s="38">
        <v>0</v>
      </c>
      <c r="AI65" s="38">
        <v>0</v>
      </c>
      <c r="AJ65" s="38">
        <v>6159</v>
      </c>
      <c r="AK65" s="38">
        <v>1</v>
      </c>
      <c r="AL65" s="38" t="s">
        <v>7</v>
      </c>
      <c r="AM65" s="38">
        <v>0</v>
      </c>
      <c r="AN65" s="38">
        <v>0</v>
      </c>
      <c r="AO65" s="38">
        <v>0</v>
      </c>
      <c r="AP65" s="38">
        <v>0</v>
      </c>
      <c r="AQ65" s="38">
        <v>0</v>
      </c>
      <c r="AR65" s="38">
        <v>0</v>
      </c>
      <c r="AS65" s="38">
        <v>0</v>
      </c>
      <c r="AT65" s="38">
        <v>0</v>
      </c>
      <c r="AU65" s="38">
        <v>0</v>
      </c>
      <c r="AV65" s="38">
        <v>0</v>
      </c>
      <c r="AW65" s="38">
        <v>10032855</v>
      </c>
      <c r="AX65" s="38">
        <v>9641717</v>
      </c>
      <c r="AY65" s="38">
        <v>6600809</v>
      </c>
      <c r="AZ65" s="38">
        <v>222818</v>
      </c>
      <c r="BA65" s="38">
        <v>0</v>
      </c>
      <c r="BB65" s="38">
        <v>0</v>
      </c>
      <c r="BC65" s="38">
        <v>0</v>
      </c>
      <c r="BD65" s="38">
        <v>0</v>
      </c>
      <c r="BE65" s="38">
        <v>129</v>
      </c>
      <c r="BF65" s="38">
        <v>8802386</v>
      </c>
      <c r="BG65" s="38">
        <v>0</v>
      </c>
      <c r="BH65" s="38">
        <v>0</v>
      </c>
      <c r="BI65" s="38">
        <v>0</v>
      </c>
      <c r="BJ65" s="38">
        <v>12</v>
      </c>
      <c r="BK65" s="38">
        <v>0</v>
      </c>
      <c r="BL65" s="38">
        <v>0</v>
      </c>
      <c r="BM65" s="38">
        <v>0</v>
      </c>
      <c r="BN65" s="38">
        <v>0</v>
      </c>
      <c r="BO65" s="38">
        <v>0</v>
      </c>
      <c r="BP65" s="38">
        <v>0</v>
      </c>
      <c r="BQ65" s="38">
        <v>648</v>
      </c>
      <c r="BR65" s="38">
        <v>0</v>
      </c>
      <c r="BS65" s="38">
        <v>0</v>
      </c>
      <c r="BT65" s="38">
        <v>0</v>
      </c>
      <c r="BU65" s="38">
        <v>0</v>
      </c>
      <c r="BV65" s="38">
        <v>0</v>
      </c>
      <c r="BW65" s="38">
        <v>0</v>
      </c>
      <c r="BX65" s="38">
        <v>0</v>
      </c>
      <c r="BY65" s="38">
        <v>0</v>
      </c>
      <c r="BZ65" s="38">
        <v>0</v>
      </c>
      <c r="CA65" s="38">
        <v>0</v>
      </c>
      <c r="CB65" s="38">
        <v>0</v>
      </c>
      <c r="CC65" s="38">
        <v>0</v>
      </c>
      <c r="CD65" s="38">
        <v>0</v>
      </c>
      <c r="CE65" s="38">
        <v>0</v>
      </c>
      <c r="CF65" s="38">
        <v>0</v>
      </c>
      <c r="CG65" s="38">
        <v>0</v>
      </c>
      <c r="CH65" s="38">
        <v>393698</v>
      </c>
      <c r="CI65" s="38">
        <v>0</v>
      </c>
      <c r="CJ65" s="38">
        <v>4</v>
      </c>
      <c r="CK65" s="38">
        <v>0</v>
      </c>
      <c r="CL65" s="38">
        <v>0</v>
      </c>
      <c r="CN65" s="38">
        <v>0</v>
      </c>
      <c r="CO65" s="38">
        <v>1</v>
      </c>
      <c r="CP65" s="38">
        <v>1.073</v>
      </c>
      <c r="CQ65" s="38">
        <v>0</v>
      </c>
      <c r="CR65" s="38">
        <v>851.76199999999994</v>
      </c>
      <c r="CS65" s="38">
        <v>0</v>
      </c>
      <c r="CT65" s="38">
        <v>0</v>
      </c>
      <c r="CU65" s="38">
        <v>0</v>
      </c>
      <c r="CV65" s="38">
        <v>0</v>
      </c>
      <c r="CW65" s="38">
        <v>0</v>
      </c>
      <c r="CX65" s="38">
        <v>0</v>
      </c>
      <c r="CY65" s="38">
        <v>0</v>
      </c>
      <c r="CZ65" s="38">
        <v>0</v>
      </c>
      <c r="DA65" s="38">
        <v>1</v>
      </c>
      <c r="DB65" s="38">
        <v>4858724</v>
      </c>
      <c r="DC65" s="38">
        <v>0</v>
      </c>
      <c r="DD65" s="38">
        <v>0</v>
      </c>
      <c r="DE65" s="38">
        <v>1500776</v>
      </c>
      <c r="DF65" s="38">
        <v>1516702</v>
      </c>
      <c r="DG65" s="38">
        <v>243.68799999999999</v>
      </c>
      <c r="DH65" s="38">
        <v>0</v>
      </c>
      <c r="DI65" s="38">
        <v>15926</v>
      </c>
      <c r="DK65" s="38">
        <v>1988</v>
      </c>
      <c r="DL65" s="38">
        <v>0</v>
      </c>
      <c r="DM65" s="38">
        <v>574630</v>
      </c>
      <c r="DN65" s="38">
        <v>2431</v>
      </c>
      <c r="DO65" s="38">
        <v>0</v>
      </c>
      <c r="DP65" s="38">
        <v>0</v>
      </c>
      <c r="DQ65" s="38">
        <v>0</v>
      </c>
      <c r="DR65" s="38">
        <v>0</v>
      </c>
      <c r="DS65" s="38">
        <v>0</v>
      </c>
      <c r="DT65" s="38">
        <v>0</v>
      </c>
      <c r="DU65" s="38">
        <v>0</v>
      </c>
      <c r="DV65" s="38">
        <v>0</v>
      </c>
      <c r="DW65" s="38">
        <v>0</v>
      </c>
      <c r="DX65" s="38">
        <v>0</v>
      </c>
      <c r="DY65" s="38">
        <v>0</v>
      </c>
      <c r="DZ65" s="38">
        <v>0</v>
      </c>
      <c r="EA65" s="38">
        <v>0</v>
      </c>
      <c r="EB65" s="38">
        <v>0</v>
      </c>
      <c r="EC65" s="38">
        <v>27.087</v>
      </c>
      <c r="ED65" s="38">
        <v>191841</v>
      </c>
      <c r="EE65" s="38">
        <v>0</v>
      </c>
      <c r="EF65" s="38">
        <v>0</v>
      </c>
      <c r="EG65" s="38">
        <v>0</v>
      </c>
      <c r="EH65" s="38">
        <v>343293</v>
      </c>
      <c r="EI65" s="38">
        <v>16283</v>
      </c>
      <c r="EJ65" s="38">
        <v>0.66100000000000003</v>
      </c>
      <c r="EK65" s="38">
        <v>14.898</v>
      </c>
      <c r="EL65" s="38">
        <v>0</v>
      </c>
      <c r="EM65" s="38">
        <v>3.3260000000000001</v>
      </c>
      <c r="EN65" s="38">
        <v>0.214</v>
      </c>
      <c r="EO65" s="38">
        <v>0</v>
      </c>
      <c r="EP65" s="38">
        <v>0</v>
      </c>
      <c r="EQ65" s="38">
        <v>19.099</v>
      </c>
      <c r="ER65" s="38">
        <v>0</v>
      </c>
      <c r="ES65" s="38">
        <v>55.741999999999997</v>
      </c>
      <c r="ET65" s="38">
        <v>0</v>
      </c>
      <c r="EU65" s="38">
        <v>0</v>
      </c>
      <c r="EV65" s="38">
        <v>0</v>
      </c>
      <c r="EW65" s="38">
        <v>0</v>
      </c>
      <c r="EX65" s="38">
        <v>0</v>
      </c>
      <c r="EZ65" s="38">
        <v>8634793</v>
      </c>
      <c r="FA65" s="38">
        <v>0</v>
      </c>
      <c r="FB65" s="38">
        <v>8855052</v>
      </c>
      <c r="FC65" s="38">
        <v>0</v>
      </c>
      <c r="FD65" s="38">
        <v>0</v>
      </c>
      <c r="FE65" s="38">
        <v>827540</v>
      </c>
      <c r="FF65" s="38">
        <v>179384</v>
      </c>
      <c r="FG65" s="38">
        <v>5.8744999999999999E-2</v>
      </c>
      <c r="FH65" s="38">
        <v>2.5468000000000001E-2</v>
      </c>
      <c r="FI65" s="38">
        <v>0</v>
      </c>
      <c r="FJ65" s="38">
        <v>0</v>
      </c>
      <c r="FK65" s="38">
        <v>1429.2809999999999</v>
      </c>
      <c r="FL65" s="38">
        <v>10255673</v>
      </c>
      <c r="FM65" s="38">
        <v>0</v>
      </c>
      <c r="FN65" s="38">
        <v>0</v>
      </c>
      <c r="FO65" s="38">
        <v>44376</v>
      </c>
      <c r="FP65" s="38">
        <v>0</v>
      </c>
      <c r="FQ65" s="38">
        <v>44376</v>
      </c>
      <c r="FR65" s="38">
        <v>44376</v>
      </c>
      <c r="FS65" s="38">
        <v>0</v>
      </c>
      <c r="FT65" s="38">
        <v>0</v>
      </c>
      <c r="FU65" s="38">
        <v>0</v>
      </c>
      <c r="FV65" s="38">
        <v>0</v>
      </c>
      <c r="FW65" s="38">
        <v>0</v>
      </c>
      <c r="FX65" s="38">
        <v>0</v>
      </c>
      <c r="FY65" s="38">
        <v>0</v>
      </c>
      <c r="FZ65" s="38">
        <v>0</v>
      </c>
      <c r="GA65" s="38">
        <v>0</v>
      </c>
      <c r="GB65" s="38">
        <v>766978</v>
      </c>
      <c r="GC65" s="38">
        <v>766978</v>
      </c>
      <c r="GD65" s="38">
        <v>92.25</v>
      </c>
      <c r="GF65" s="38">
        <v>0</v>
      </c>
      <c r="GG65" s="38">
        <v>0</v>
      </c>
      <c r="GH65" s="38">
        <v>0</v>
      </c>
      <c r="GI65" s="38">
        <v>0</v>
      </c>
      <c r="GJ65" s="38">
        <v>0</v>
      </c>
      <c r="GK65" s="38">
        <v>5281</v>
      </c>
      <c r="GL65" s="38">
        <v>20194</v>
      </c>
      <c r="GM65" s="38">
        <v>0</v>
      </c>
      <c r="GN65" s="38">
        <v>18469</v>
      </c>
      <c r="GO65" s="38">
        <v>0</v>
      </c>
      <c r="GP65" s="38">
        <v>0</v>
      </c>
      <c r="GQ65" s="38">
        <v>0</v>
      </c>
      <c r="GR65" s="38">
        <v>0</v>
      </c>
      <c r="GS65" s="38">
        <v>0</v>
      </c>
      <c r="GT65" s="38">
        <v>0</v>
      </c>
      <c r="HB65" s="38">
        <v>260701385</v>
      </c>
      <c r="HC65" s="38">
        <v>5.0967999999999999E-2</v>
      </c>
      <c r="HD65" s="38">
        <v>177846</v>
      </c>
      <c r="HE65" s="38">
        <v>0</v>
      </c>
      <c r="HF65" s="38">
        <v>840682</v>
      </c>
      <c r="HG65" s="38">
        <v>0</v>
      </c>
      <c r="HH65" s="38">
        <v>0</v>
      </c>
      <c r="HI65" s="38">
        <v>0</v>
      </c>
      <c r="HJ65" s="38">
        <v>8791</v>
      </c>
      <c r="HK65" s="38">
        <v>6475</v>
      </c>
      <c r="HL65" s="38">
        <v>4374</v>
      </c>
      <c r="HM65" s="38">
        <v>0</v>
      </c>
      <c r="HN65" s="38">
        <v>0</v>
      </c>
      <c r="HO65" s="38">
        <v>0</v>
      </c>
      <c r="HP65" s="38">
        <v>0</v>
      </c>
      <c r="HQ65" s="38">
        <v>0</v>
      </c>
      <c r="HR65" s="38">
        <v>0</v>
      </c>
      <c r="HS65" s="38">
        <v>8632234</v>
      </c>
      <c r="HT65" s="38">
        <v>0</v>
      </c>
      <c r="HU65" s="38">
        <v>215852</v>
      </c>
      <c r="HV65" s="38">
        <v>0</v>
      </c>
      <c r="HW65" s="38">
        <v>0</v>
      </c>
      <c r="HX65" s="38">
        <v>24</v>
      </c>
      <c r="HY65" s="38">
        <v>94</v>
      </c>
      <c r="HZ65" s="38">
        <v>76</v>
      </c>
      <c r="IA65" s="38">
        <v>303</v>
      </c>
      <c r="IB65" s="38">
        <v>427</v>
      </c>
      <c r="IC65" s="38">
        <v>924</v>
      </c>
      <c r="ID65" s="38">
        <v>0</v>
      </c>
      <c r="IE65" s="38">
        <v>0</v>
      </c>
      <c r="IF65" s="38">
        <v>0</v>
      </c>
      <c r="IG65" s="38">
        <v>0</v>
      </c>
      <c r="IH65" s="38">
        <v>0</v>
      </c>
      <c r="II65" s="38">
        <v>0</v>
      </c>
      <c r="IJ65" s="38">
        <v>379.06</v>
      </c>
      <c r="IK65" s="38">
        <v>0</v>
      </c>
      <c r="IL65" s="38">
        <v>0</v>
      </c>
      <c r="IM65" s="38">
        <v>0</v>
      </c>
      <c r="IN65" s="38">
        <v>0</v>
      </c>
      <c r="IO65" s="38">
        <v>0</v>
      </c>
      <c r="IP65" s="38">
        <v>0</v>
      </c>
      <c r="IQ65" s="38">
        <v>379.06</v>
      </c>
      <c r="IR65" s="38">
        <v>233448</v>
      </c>
      <c r="IS65" s="38">
        <v>0</v>
      </c>
      <c r="IT65" s="38">
        <v>0</v>
      </c>
      <c r="IU65" s="38">
        <v>0</v>
      </c>
      <c r="IV65" s="38">
        <v>0</v>
      </c>
      <c r="IW65" s="38">
        <v>6159</v>
      </c>
      <c r="IX65" s="38">
        <v>0</v>
      </c>
      <c r="IY65" s="38">
        <v>0</v>
      </c>
      <c r="IZ65" s="38">
        <v>0</v>
      </c>
      <c r="JA65" s="38">
        <v>0</v>
      </c>
    </row>
    <row r="66" spans="1:261" x14ac:dyDescent="0.2">
      <c r="A66" s="38">
        <v>108804</v>
      </c>
      <c r="B66" s="38">
        <v>27549</v>
      </c>
      <c r="C66" s="38">
        <v>9</v>
      </c>
      <c r="D66" s="38">
        <v>2020</v>
      </c>
      <c r="E66" s="38">
        <v>6159</v>
      </c>
      <c r="F66" s="38">
        <v>0</v>
      </c>
      <c r="G66" s="38">
        <v>408.04500000000002</v>
      </c>
      <c r="H66" s="38">
        <v>378.04500000000002</v>
      </c>
      <c r="I66" s="38">
        <v>378.04500000000002</v>
      </c>
      <c r="J66" s="38">
        <v>408.04500000000002</v>
      </c>
      <c r="K66" s="38">
        <v>0</v>
      </c>
      <c r="L66" s="38">
        <v>6159</v>
      </c>
      <c r="M66" s="38">
        <v>0</v>
      </c>
      <c r="N66" s="38">
        <v>0</v>
      </c>
      <c r="P66" s="38">
        <v>342.495</v>
      </c>
      <c r="Q66" s="38">
        <v>0</v>
      </c>
      <c r="R66" s="38">
        <v>88777</v>
      </c>
      <c r="S66" s="38">
        <v>259.20699999999999</v>
      </c>
      <c r="U66" s="38">
        <v>57545</v>
      </c>
      <c r="V66" s="38">
        <v>79.245000000000005</v>
      </c>
      <c r="W66" s="38">
        <v>48804</v>
      </c>
      <c r="X66" s="38">
        <v>48804</v>
      </c>
      <c r="Z66" s="38">
        <v>0</v>
      </c>
      <c r="AA66" s="38">
        <v>0</v>
      </c>
      <c r="AB66" s="38">
        <v>0</v>
      </c>
      <c r="AC66" s="38">
        <v>0</v>
      </c>
      <c r="AD66" s="38" t="s">
        <v>303</v>
      </c>
      <c r="AE66" s="38">
        <v>0</v>
      </c>
      <c r="AH66" s="38">
        <v>0</v>
      </c>
      <c r="AI66" s="38">
        <v>0</v>
      </c>
      <c r="AJ66" s="38">
        <v>6159</v>
      </c>
      <c r="AK66" s="38">
        <v>1</v>
      </c>
      <c r="AL66" s="38" t="s">
        <v>478</v>
      </c>
      <c r="AM66" s="38">
        <v>0</v>
      </c>
      <c r="AN66" s="38">
        <v>0</v>
      </c>
      <c r="AO66" s="38">
        <v>0</v>
      </c>
      <c r="AP66" s="38">
        <v>0</v>
      </c>
      <c r="AQ66" s="38">
        <v>0</v>
      </c>
      <c r="AR66" s="38">
        <v>0</v>
      </c>
      <c r="AS66" s="38">
        <v>0</v>
      </c>
      <c r="AT66" s="38">
        <v>0</v>
      </c>
      <c r="AU66" s="38">
        <v>0</v>
      </c>
      <c r="AV66" s="38">
        <v>-15967</v>
      </c>
      <c r="AW66" s="38">
        <v>4661206</v>
      </c>
      <c r="AX66" s="38">
        <v>4582518</v>
      </c>
      <c r="AY66" s="38">
        <v>2996657</v>
      </c>
      <c r="AZ66" s="38">
        <v>88777</v>
      </c>
      <c r="BA66" s="38">
        <v>14.667</v>
      </c>
      <c r="BB66" s="38">
        <v>0</v>
      </c>
      <c r="BC66" s="38">
        <v>0</v>
      </c>
      <c r="BD66" s="38">
        <v>0</v>
      </c>
      <c r="BE66" s="38">
        <v>61</v>
      </c>
      <c r="BF66" s="38">
        <v>4101803</v>
      </c>
      <c r="BG66" s="38">
        <v>0</v>
      </c>
      <c r="BH66" s="38">
        <v>0</v>
      </c>
      <c r="BI66" s="38">
        <v>0</v>
      </c>
      <c r="BJ66" s="38">
        <v>12</v>
      </c>
      <c r="BK66" s="38">
        <v>0</v>
      </c>
      <c r="BL66" s="38">
        <v>0</v>
      </c>
      <c r="BM66" s="38">
        <v>0</v>
      </c>
      <c r="BN66" s="38">
        <v>0</v>
      </c>
      <c r="BO66" s="38">
        <v>0</v>
      </c>
      <c r="BP66" s="38">
        <v>0</v>
      </c>
      <c r="BQ66" s="38">
        <v>712</v>
      </c>
      <c r="BR66" s="38">
        <v>0</v>
      </c>
      <c r="BS66" s="38">
        <v>0</v>
      </c>
      <c r="BT66" s="38">
        <v>0</v>
      </c>
      <c r="BU66" s="38">
        <v>0</v>
      </c>
      <c r="BV66" s="38">
        <v>0</v>
      </c>
      <c r="BW66" s="38">
        <v>0</v>
      </c>
      <c r="BX66" s="38">
        <v>0</v>
      </c>
      <c r="BY66" s="38">
        <v>0</v>
      </c>
      <c r="BZ66" s="38">
        <v>0</v>
      </c>
      <c r="CA66" s="38">
        <v>0</v>
      </c>
      <c r="CB66" s="38">
        <v>0</v>
      </c>
      <c r="CC66" s="38">
        <v>0</v>
      </c>
      <c r="CD66" s="38">
        <v>0</v>
      </c>
      <c r="CE66" s="38">
        <v>0</v>
      </c>
      <c r="CF66" s="38">
        <v>0</v>
      </c>
      <c r="CG66" s="38">
        <v>0</v>
      </c>
      <c r="CH66" s="38">
        <v>80236</v>
      </c>
      <c r="CI66" s="38">
        <v>0</v>
      </c>
      <c r="CJ66" s="38">
        <v>4</v>
      </c>
      <c r="CK66" s="38">
        <v>0</v>
      </c>
      <c r="CL66" s="38">
        <v>0</v>
      </c>
      <c r="CN66" s="38">
        <v>0</v>
      </c>
      <c r="CO66" s="38">
        <v>1</v>
      </c>
      <c r="CP66" s="38">
        <v>2.762</v>
      </c>
      <c r="CQ66" s="38">
        <v>11.75</v>
      </c>
      <c r="CR66" s="38">
        <v>342.42500000000001</v>
      </c>
      <c r="CS66" s="38">
        <v>0</v>
      </c>
      <c r="CT66" s="38">
        <v>0</v>
      </c>
      <c r="CU66" s="38">
        <v>0</v>
      </c>
      <c r="CV66" s="38">
        <v>0</v>
      </c>
      <c r="CW66" s="38">
        <v>0</v>
      </c>
      <c r="CX66" s="38">
        <v>0</v>
      </c>
      <c r="CY66" s="38">
        <v>0</v>
      </c>
      <c r="CZ66" s="38">
        <v>0</v>
      </c>
      <c r="DA66" s="38">
        <v>1</v>
      </c>
      <c r="DB66" s="38">
        <v>2322471</v>
      </c>
      <c r="DC66" s="38">
        <v>0</v>
      </c>
      <c r="DD66" s="38">
        <v>0</v>
      </c>
      <c r="DE66" s="38">
        <v>693459</v>
      </c>
      <c r="DF66" s="38">
        <v>734453</v>
      </c>
      <c r="DG66" s="38">
        <v>112.6</v>
      </c>
      <c r="DH66" s="38">
        <v>0</v>
      </c>
      <c r="DI66" s="38">
        <v>40994</v>
      </c>
      <c r="DK66" s="38">
        <v>3010</v>
      </c>
      <c r="DL66" s="38">
        <v>0</v>
      </c>
      <c r="DM66" s="38">
        <v>341483</v>
      </c>
      <c r="DN66" s="38">
        <v>1487</v>
      </c>
      <c r="DO66" s="38">
        <v>0</v>
      </c>
      <c r="DP66" s="38">
        <v>0</v>
      </c>
      <c r="DQ66" s="38">
        <v>0</v>
      </c>
      <c r="DR66" s="38">
        <v>0</v>
      </c>
      <c r="DS66" s="38">
        <v>0</v>
      </c>
      <c r="DT66" s="38">
        <v>0</v>
      </c>
      <c r="DU66" s="38">
        <v>0</v>
      </c>
      <c r="DV66" s="38">
        <v>0</v>
      </c>
      <c r="DW66" s="38">
        <v>0</v>
      </c>
      <c r="DX66" s="38">
        <v>0</v>
      </c>
      <c r="DY66" s="38">
        <v>0</v>
      </c>
      <c r="DZ66" s="38">
        <v>0</v>
      </c>
      <c r="EA66" s="38">
        <v>0</v>
      </c>
      <c r="EB66" s="38">
        <v>0</v>
      </c>
      <c r="EC66" s="38">
        <v>46.887999999999998</v>
      </c>
      <c r="ED66" s="38">
        <v>332080</v>
      </c>
      <c r="EE66" s="38">
        <v>0</v>
      </c>
      <c r="EF66" s="38">
        <v>0</v>
      </c>
      <c r="EG66" s="38">
        <v>0</v>
      </c>
      <c r="EH66" s="38">
        <v>5130</v>
      </c>
      <c r="EI66" s="38">
        <v>0</v>
      </c>
      <c r="EJ66" s="38">
        <v>0</v>
      </c>
      <c r="EK66" s="38">
        <v>8.1000000000000003E-2</v>
      </c>
      <c r="EL66" s="38">
        <v>0</v>
      </c>
      <c r="EM66" s="38">
        <v>0</v>
      </c>
      <c r="EN66" s="38">
        <v>0.11799999999999999</v>
      </c>
      <c r="EO66" s="38">
        <v>0</v>
      </c>
      <c r="EP66" s="38">
        <v>0</v>
      </c>
      <c r="EQ66" s="38">
        <v>0.19900000000000001</v>
      </c>
      <c r="ER66" s="38">
        <v>0</v>
      </c>
      <c r="ES66" s="38">
        <v>0.83299999999999996</v>
      </c>
      <c r="ET66" s="38">
        <v>0</v>
      </c>
      <c r="EU66" s="38">
        <v>0</v>
      </c>
      <c r="EV66" s="38">
        <v>0</v>
      </c>
      <c r="EW66" s="38">
        <v>0</v>
      </c>
      <c r="EX66" s="38">
        <v>0</v>
      </c>
      <c r="EZ66" s="38">
        <v>4113304</v>
      </c>
      <c r="FA66" s="38">
        <v>0</v>
      </c>
      <c r="FB66" s="38">
        <v>4200533</v>
      </c>
      <c r="FC66" s="38">
        <v>0</v>
      </c>
      <c r="FD66" s="38">
        <v>0</v>
      </c>
      <c r="FE66" s="38">
        <v>385623</v>
      </c>
      <c r="FF66" s="38">
        <v>83591</v>
      </c>
      <c r="FG66" s="38">
        <v>5.8744999999999999E-2</v>
      </c>
      <c r="FH66" s="38">
        <v>2.5468000000000001E-2</v>
      </c>
      <c r="FI66" s="38">
        <v>0</v>
      </c>
      <c r="FJ66" s="38">
        <v>0</v>
      </c>
      <c r="FK66" s="38">
        <v>666.02700000000004</v>
      </c>
      <c r="FL66" s="38">
        <v>4749983</v>
      </c>
      <c r="FM66" s="38">
        <v>0</v>
      </c>
      <c r="FN66" s="38">
        <v>0</v>
      </c>
      <c r="FO66" s="38">
        <v>0</v>
      </c>
      <c r="FP66" s="38">
        <v>0</v>
      </c>
      <c r="FQ66" s="38">
        <v>0</v>
      </c>
      <c r="FR66" s="38">
        <v>0</v>
      </c>
      <c r="FS66" s="38">
        <v>0</v>
      </c>
      <c r="FT66" s="38">
        <v>0</v>
      </c>
      <c r="FU66" s="38">
        <v>0</v>
      </c>
      <c r="FV66" s="38">
        <v>0</v>
      </c>
      <c r="FW66" s="38">
        <v>0</v>
      </c>
      <c r="FX66" s="38">
        <v>0</v>
      </c>
      <c r="FY66" s="38">
        <v>0</v>
      </c>
      <c r="FZ66" s="38">
        <v>0</v>
      </c>
      <c r="GA66" s="38">
        <v>0</v>
      </c>
      <c r="GB66" s="38">
        <v>247769</v>
      </c>
      <c r="GC66" s="38">
        <v>247769</v>
      </c>
      <c r="GD66" s="38">
        <v>29.800999999999998</v>
      </c>
      <c r="GF66" s="38">
        <v>0</v>
      </c>
      <c r="GG66" s="38">
        <v>0</v>
      </c>
      <c r="GH66" s="38">
        <v>0</v>
      </c>
      <c r="GI66" s="38">
        <v>0</v>
      </c>
      <c r="GJ66" s="38">
        <v>0</v>
      </c>
      <c r="GK66" s="38">
        <v>5153</v>
      </c>
      <c r="GL66" s="38">
        <v>9199</v>
      </c>
      <c r="GM66" s="38">
        <v>0</v>
      </c>
      <c r="GN66" s="38">
        <v>0</v>
      </c>
      <c r="GO66" s="38">
        <v>0</v>
      </c>
      <c r="GP66" s="38">
        <v>0</v>
      </c>
      <c r="GQ66" s="38">
        <v>0</v>
      </c>
      <c r="GR66" s="38">
        <v>0</v>
      </c>
      <c r="GS66" s="38">
        <v>0</v>
      </c>
      <c r="GT66" s="38">
        <v>0</v>
      </c>
      <c r="HB66" s="38">
        <v>260701385</v>
      </c>
      <c r="HC66" s="38">
        <v>5.0967999999999999E-2</v>
      </c>
      <c r="HD66" s="38">
        <v>80236</v>
      </c>
      <c r="HE66" s="38">
        <v>0</v>
      </c>
      <c r="HF66" s="38">
        <v>400728</v>
      </c>
      <c r="HG66" s="38">
        <v>642</v>
      </c>
      <c r="HH66" s="38">
        <v>0</v>
      </c>
      <c r="HI66" s="38">
        <v>0</v>
      </c>
      <c r="HJ66" s="38">
        <v>3966</v>
      </c>
      <c r="HK66" s="38">
        <v>4690</v>
      </c>
      <c r="HL66" s="38">
        <v>1421</v>
      </c>
      <c r="HM66" s="38">
        <v>0</v>
      </c>
      <c r="HN66" s="38">
        <v>0</v>
      </c>
      <c r="HO66" s="38">
        <v>0</v>
      </c>
      <c r="HP66" s="38">
        <v>94167</v>
      </c>
      <c r="HQ66" s="38">
        <v>0</v>
      </c>
      <c r="HR66" s="38">
        <v>0</v>
      </c>
      <c r="HS66" s="38">
        <v>4111756</v>
      </c>
      <c r="HT66" s="38">
        <v>0</v>
      </c>
      <c r="HU66" s="38">
        <v>0</v>
      </c>
      <c r="HV66" s="38">
        <v>0</v>
      </c>
      <c r="HW66" s="38">
        <v>0</v>
      </c>
      <c r="HX66" s="38">
        <v>93</v>
      </c>
      <c r="HY66" s="38">
        <v>59</v>
      </c>
      <c r="HZ66" s="38">
        <v>3</v>
      </c>
      <c r="IA66" s="38">
        <v>7</v>
      </c>
      <c r="IB66" s="38">
        <v>273</v>
      </c>
      <c r="IC66" s="38">
        <v>435</v>
      </c>
      <c r="ID66" s="38">
        <v>0</v>
      </c>
      <c r="IE66" s="38">
        <v>0</v>
      </c>
      <c r="IF66" s="38">
        <v>0</v>
      </c>
      <c r="IG66" s="38">
        <v>1.042</v>
      </c>
      <c r="IH66" s="38">
        <v>0</v>
      </c>
      <c r="II66" s="38">
        <v>342.42500000000001</v>
      </c>
      <c r="IJ66" s="38">
        <v>79.245000000000005</v>
      </c>
      <c r="IK66" s="38">
        <v>0</v>
      </c>
      <c r="IL66" s="38">
        <v>0</v>
      </c>
      <c r="IM66" s="38">
        <v>0</v>
      </c>
      <c r="IN66" s="38">
        <v>0</v>
      </c>
      <c r="IO66" s="38">
        <v>0</v>
      </c>
      <c r="IP66" s="38">
        <v>0</v>
      </c>
      <c r="IQ66" s="38">
        <v>79.245000000000005</v>
      </c>
      <c r="IR66" s="38">
        <v>48804</v>
      </c>
      <c r="IS66" s="38">
        <v>0</v>
      </c>
      <c r="IT66" s="38">
        <v>0</v>
      </c>
      <c r="IU66" s="38">
        <v>0</v>
      </c>
      <c r="IV66" s="38">
        <v>0</v>
      </c>
      <c r="IW66" s="38">
        <v>6159</v>
      </c>
      <c r="IX66" s="38">
        <v>0</v>
      </c>
      <c r="IY66" s="38">
        <v>0</v>
      </c>
      <c r="IZ66" s="38">
        <v>94167</v>
      </c>
      <c r="JA66" s="38">
        <v>0</v>
      </c>
    </row>
    <row r="67" spans="1:261" x14ac:dyDescent="0.2">
      <c r="A67" s="38">
        <v>212804</v>
      </c>
      <c r="B67" s="38">
        <v>27549</v>
      </c>
      <c r="C67" s="38">
        <v>9</v>
      </c>
      <c r="D67" s="38">
        <v>2020</v>
      </c>
      <c r="E67" s="38">
        <v>6159</v>
      </c>
      <c r="F67" s="38">
        <v>0</v>
      </c>
      <c r="G67" s="38">
        <v>796.28300000000002</v>
      </c>
      <c r="H67" s="38">
        <v>700.81799999999998</v>
      </c>
      <c r="I67" s="38">
        <v>700.81799999999998</v>
      </c>
      <c r="J67" s="38">
        <v>796.28300000000002</v>
      </c>
      <c r="K67" s="38">
        <v>0</v>
      </c>
      <c r="L67" s="38">
        <v>6159</v>
      </c>
      <c r="M67" s="38">
        <v>0</v>
      </c>
      <c r="N67" s="38">
        <v>0</v>
      </c>
      <c r="P67" s="38">
        <v>716.4</v>
      </c>
      <c r="Q67" s="38">
        <v>0</v>
      </c>
      <c r="R67" s="38">
        <v>185696</v>
      </c>
      <c r="S67" s="38">
        <v>259.20699999999999</v>
      </c>
      <c r="U67" s="38">
        <v>120369</v>
      </c>
      <c r="V67" s="38">
        <v>14.683</v>
      </c>
      <c r="W67" s="38">
        <v>9043</v>
      </c>
      <c r="X67" s="38">
        <v>9043</v>
      </c>
      <c r="Z67" s="38">
        <v>0</v>
      </c>
      <c r="AA67" s="38">
        <v>0</v>
      </c>
      <c r="AB67" s="38">
        <v>0</v>
      </c>
      <c r="AC67" s="38">
        <v>0</v>
      </c>
      <c r="AD67" s="38" t="s">
        <v>303</v>
      </c>
      <c r="AE67" s="38">
        <v>0</v>
      </c>
      <c r="AH67" s="38">
        <v>0</v>
      </c>
      <c r="AI67" s="38">
        <v>0</v>
      </c>
      <c r="AJ67" s="38">
        <v>6159</v>
      </c>
      <c r="AK67" s="38">
        <v>1</v>
      </c>
      <c r="AL67" s="38" t="s">
        <v>480</v>
      </c>
      <c r="AM67" s="38">
        <v>0</v>
      </c>
      <c r="AN67" s="38">
        <v>0</v>
      </c>
      <c r="AO67" s="38">
        <v>0</v>
      </c>
      <c r="AP67" s="38">
        <v>0</v>
      </c>
      <c r="AQ67" s="38">
        <v>0</v>
      </c>
      <c r="AR67" s="38">
        <v>0</v>
      </c>
      <c r="AS67" s="38">
        <v>0</v>
      </c>
      <c r="AT67" s="38">
        <v>0</v>
      </c>
      <c r="AU67" s="38">
        <v>0</v>
      </c>
      <c r="AV67" s="38">
        <v>0</v>
      </c>
      <c r="AW67" s="38">
        <v>7388601</v>
      </c>
      <c r="AX67" s="38">
        <v>7133023</v>
      </c>
      <c r="AY67" s="38">
        <v>4854719</v>
      </c>
      <c r="AZ67" s="38">
        <v>185696</v>
      </c>
      <c r="BA67" s="38">
        <v>0</v>
      </c>
      <c r="BB67" s="38">
        <v>0</v>
      </c>
      <c r="BC67" s="38">
        <v>0</v>
      </c>
      <c r="BD67" s="38">
        <v>0</v>
      </c>
      <c r="BE67" s="38">
        <v>95</v>
      </c>
      <c r="BF67" s="38">
        <v>6562810</v>
      </c>
      <c r="BG67" s="38">
        <v>0</v>
      </c>
      <c r="BH67" s="38">
        <v>0</v>
      </c>
      <c r="BI67" s="38">
        <v>0</v>
      </c>
      <c r="BJ67" s="38">
        <v>12</v>
      </c>
      <c r="BK67" s="38">
        <v>0</v>
      </c>
      <c r="BL67" s="38">
        <v>0</v>
      </c>
      <c r="BM67" s="38">
        <v>0</v>
      </c>
      <c r="BN67" s="38">
        <v>0</v>
      </c>
      <c r="BO67" s="38">
        <v>0</v>
      </c>
      <c r="BP67" s="38">
        <v>0</v>
      </c>
      <c r="BQ67" s="38">
        <v>662</v>
      </c>
      <c r="BR67" s="38">
        <v>0</v>
      </c>
      <c r="BS67" s="38">
        <v>0</v>
      </c>
      <c r="BT67" s="38">
        <v>0</v>
      </c>
      <c r="BU67" s="38">
        <v>0</v>
      </c>
      <c r="BV67" s="38">
        <v>0</v>
      </c>
      <c r="BW67" s="38">
        <v>0</v>
      </c>
      <c r="BX67" s="38">
        <v>0</v>
      </c>
      <c r="BY67" s="38">
        <v>0</v>
      </c>
      <c r="BZ67" s="38">
        <v>0</v>
      </c>
      <c r="CA67" s="38">
        <v>0</v>
      </c>
      <c r="CB67" s="38">
        <v>0</v>
      </c>
      <c r="CC67" s="38">
        <v>0</v>
      </c>
      <c r="CD67" s="38">
        <v>0</v>
      </c>
      <c r="CE67" s="38">
        <v>0</v>
      </c>
      <c r="CF67" s="38">
        <v>0</v>
      </c>
      <c r="CG67" s="38">
        <v>0</v>
      </c>
      <c r="CH67" s="38">
        <v>256950</v>
      </c>
      <c r="CI67" s="38">
        <v>0</v>
      </c>
      <c r="CJ67" s="38">
        <v>4</v>
      </c>
      <c r="CK67" s="38">
        <v>0</v>
      </c>
      <c r="CL67" s="38">
        <v>0</v>
      </c>
      <c r="CN67" s="38">
        <v>0</v>
      </c>
      <c r="CO67" s="38">
        <v>1</v>
      </c>
      <c r="CP67" s="38">
        <v>0</v>
      </c>
      <c r="CQ67" s="38">
        <v>0</v>
      </c>
      <c r="CR67" s="38">
        <v>713.79200000000003</v>
      </c>
      <c r="CS67" s="38">
        <v>0</v>
      </c>
      <c r="CT67" s="38">
        <v>0</v>
      </c>
      <c r="CU67" s="38">
        <v>0</v>
      </c>
      <c r="CV67" s="38">
        <v>0</v>
      </c>
      <c r="CW67" s="38">
        <v>0</v>
      </c>
      <c r="CX67" s="38">
        <v>0</v>
      </c>
      <c r="CY67" s="38">
        <v>0</v>
      </c>
      <c r="CZ67" s="38">
        <v>0</v>
      </c>
      <c r="DA67" s="38">
        <v>1</v>
      </c>
      <c r="DB67" s="38">
        <v>4302639</v>
      </c>
      <c r="DC67" s="38">
        <v>0</v>
      </c>
      <c r="DD67" s="38">
        <v>0</v>
      </c>
      <c r="DE67" s="38">
        <v>432103</v>
      </c>
      <c r="DF67" s="38">
        <v>432103</v>
      </c>
      <c r="DG67" s="38">
        <v>70.162999999999997</v>
      </c>
      <c r="DH67" s="38">
        <v>0</v>
      </c>
      <c r="DI67" s="38">
        <v>0</v>
      </c>
      <c r="DK67" s="38">
        <v>2215</v>
      </c>
      <c r="DL67" s="38">
        <v>0</v>
      </c>
      <c r="DM67" s="38">
        <v>301711</v>
      </c>
      <c r="DN67" s="38">
        <v>1276</v>
      </c>
      <c r="DO67" s="38">
        <v>0</v>
      </c>
      <c r="DP67" s="38">
        <v>0</v>
      </c>
      <c r="DQ67" s="38">
        <v>0</v>
      </c>
      <c r="DR67" s="38">
        <v>0</v>
      </c>
      <c r="DS67" s="38">
        <v>0</v>
      </c>
      <c r="DT67" s="38">
        <v>0</v>
      </c>
      <c r="DU67" s="38">
        <v>0</v>
      </c>
      <c r="DV67" s="38">
        <v>0</v>
      </c>
      <c r="DW67" s="38">
        <v>0</v>
      </c>
      <c r="DX67" s="38">
        <v>0</v>
      </c>
      <c r="DY67" s="38">
        <v>0</v>
      </c>
      <c r="DZ67" s="38">
        <v>0</v>
      </c>
      <c r="EA67" s="38">
        <v>0</v>
      </c>
      <c r="EB67" s="38">
        <v>0</v>
      </c>
      <c r="EC67" s="38">
        <v>14.35</v>
      </c>
      <c r="ED67" s="38">
        <v>101632</v>
      </c>
      <c r="EE67" s="38">
        <v>0</v>
      </c>
      <c r="EF67" s="38">
        <v>0</v>
      </c>
      <c r="EG67" s="38">
        <v>0</v>
      </c>
      <c r="EH67" s="38">
        <v>187930</v>
      </c>
      <c r="EI67" s="38">
        <v>0</v>
      </c>
      <c r="EJ67" s="38">
        <v>0</v>
      </c>
      <c r="EK67" s="38">
        <v>7.9050000000000002</v>
      </c>
      <c r="EL67" s="38">
        <v>0</v>
      </c>
      <c r="EM67" s="38">
        <v>0</v>
      </c>
      <c r="EN67" s="38">
        <v>1.36</v>
      </c>
      <c r="EO67" s="38">
        <v>0</v>
      </c>
      <c r="EP67" s="38">
        <v>0</v>
      </c>
      <c r="EQ67" s="38">
        <v>9.2650000000000006</v>
      </c>
      <c r="ER67" s="38">
        <v>0</v>
      </c>
      <c r="ES67" s="38">
        <v>30.515000000000001</v>
      </c>
      <c r="ET67" s="38">
        <v>0</v>
      </c>
      <c r="EU67" s="38">
        <v>0</v>
      </c>
      <c r="EV67" s="38">
        <v>0</v>
      </c>
      <c r="EW67" s="38">
        <v>0</v>
      </c>
      <c r="EX67" s="38">
        <v>0</v>
      </c>
      <c r="EZ67" s="38">
        <v>6382288</v>
      </c>
      <c r="FA67" s="38">
        <v>0</v>
      </c>
      <c r="FB67" s="38">
        <v>6566612</v>
      </c>
      <c r="FC67" s="38">
        <v>0</v>
      </c>
      <c r="FD67" s="38">
        <v>0</v>
      </c>
      <c r="FE67" s="38">
        <v>616991</v>
      </c>
      <c r="FF67" s="38">
        <v>133744</v>
      </c>
      <c r="FG67" s="38">
        <v>5.8744999999999999E-2</v>
      </c>
      <c r="FH67" s="38">
        <v>2.5468000000000001E-2</v>
      </c>
      <c r="FI67" s="38">
        <v>0</v>
      </c>
      <c r="FJ67" s="38">
        <v>0</v>
      </c>
      <c r="FK67" s="38">
        <v>1065.6320000000001</v>
      </c>
      <c r="FL67" s="38">
        <v>7574297</v>
      </c>
      <c r="FM67" s="38">
        <v>0</v>
      </c>
      <c r="FN67" s="38">
        <v>0</v>
      </c>
      <c r="FO67" s="38">
        <v>0</v>
      </c>
      <c r="FP67" s="38">
        <v>0</v>
      </c>
      <c r="FQ67" s="38">
        <v>0</v>
      </c>
      <c r="FR67" s="38">
        <v>0</v>
      </c>
      <c r="FS67" s="38">
        <v>0</v>
      </c>
      <c r="FT67" s="38">
        <v>0</v>
      </c>
      <c r="FU67" s="38">
        <v>0</v>
      </c>
      <c r="FV67" s="38">
        <v>0</v>
      </c>
      <c r="FW67" s="38">
        <v>0</v>
      </c>
      <c r="FX67" s="38">
        <v>0</v>
      </c>
      <c r="FY67" s="38">
        <v>0</v>
      </c>
      <c r="FZ67" s="38">
        <v>0</v>
      </c>
      <c r="GA67" s="38">
        <v>0</v>
      </c>
      <c r="GB67" s="38">
        <v>716677</v>
      </c>
      <c r="GC67" s="38">
        <v>716677</v>
      </c>
      <c r="GD67" s="38">
        <v>86.2</v>
      </c>
      <c r="GF67" s="38">
        <v>0</v>
      </c>
      <c r="GG67" s="38">
        <v>0</v>
      </c>
      <c r="GH67" s="38">
        <v>0</v>
      </c>
      <c r="GI67" s="38">
        <v>0</v>
      </c>
      <c r="GJ67" s="38">
        <v>0</v>
      </c>
      <c r="GK67" s="38">
        <v>4971</v>
      </c>
      <c r="GL67" s="38">
        <v>0</v>
      </c>
      <c r="GM67" s="38">
        <v>0</v>
      </c>
      <c r="GN67" s="38">
        <v>0</v>
      </c>
      <c r="GO67" s="38">
        <v>0</v>
      </c>
      <c r="GP67" s="38">
        <v>0</v>
      </c>
      <c r="GQ67" s="38">
        <v>0</v>
      </c>
      <c r="GR67" s="38">
        <v>0</v>
      </c>
      <c r="GS67" s="38">
        <v>0</v>
      </c>
      <c r="GT67" s="38">
        <v>0</v>
      </c>
      <c r="HB67" s="38">
        <v>260701385</v>
      </c>
      <c r="HC67" s="38">
        <v>5.0967999999999999E-2</v>
      </c>
      <c r="HD67" s="38">
        <v>156577</v>
      </c>
      <c r="HE67" s="38">
        <v>0</v>
      </c>
      <c r="HF67" s="38">
        <v>742867</v>
      </c>
      <c r="HG67" s="38">
        <v>33357</v>
      </c>
      <c r="HH67" s="38">
        <v>15397</v>
      </c>
      <c r="HI67" s="38">
        <v>0</v>
      </c>
      <c r="HJ67" s="38">
        <v>7740</v>
      </c>
      <c r="HK67" s="38">
        <v>2783</v>
      </c>
      <c r="HL67" s="38">
        <v>2391</v>
      </c>
      <c r="HM67" s="38">
        <v>0</v>
      </c>
      <c r="HN67" s="38">
        <v>0</v>
      </c>
      <c r="HO67" s="38">
        <v>0</v>
      </c>
      <c r="HP67" s="38">
        <v>0</v>
      </c>
      <c r="HQ67" s="38">
        <v>0</v>
      </c>
      <c r="HR67" s="38">
        <v>0</v>
      </c>
      <c r="HS67" s="38">
        <v>6380916</v>
      </c>
      <c r="HT67" s="38">
        <v>0</v>
      </c>
      <c r="HU67" s="38">
        <v>100373</v>
      </c>
      <c r="HV67" s="38">
        <v>0</v>
      </c>
      <c r="HW67" s="38">
        <v>0</v>
      </c>
      <c r="HX67" s="38">
        <v>58</v>
      </c>
      <c r="HY67" s="38">
        <v>89</v>
      </c>
      <c r="HZ67" s="38">
        <v>72</v>
      </c>
      <c r="IA67" s="38">
        <v>36</v>
      </c>
      <c r="IB67" s="38">
        <v>31</v>
      </c>
      <c r="IC67" s="38">
        <v>286</v>
      </c>
      <c r="ID67" s="38">
        <v>0</v>
      </c>
      <c r="IE67" s="38">
        <v>0</v>
      </c>
      <c r="IF67" s="38">
        <v>0</v>
      </c>
      <c r="IG67" s="38">
        <v>54.162999999999997</v>
      </c>
      <c r="IH67" s="38">
        <v>25</v>
      </c>
      <c r="II67" s="38">
        <v>0</v>
      </c>
      <c r="IJ67" s="38">
        <v>14.683</v>
      </c>
      <c r="IK67" s="38">
        <v>0</v>
      </c>
      <c r="IL67" s="38">
        <v>0</v>
      </c>
      <c r="IM67" s="38">
        <v>0</v>
      </c>
      <c r="IN67" s="38">
        <v>0</v>
      </c>
      <c r="IO67" s="38">
        <v>0</v>
      </c>
      <c r="IP67" s="38">
        <v>0</v>
      </c>
      <c r="IQ67" s="38">
        <v>14.683</v>
      </c>
      <c r="IR67" s="38">
        <v>9043</v>
      </c>
      <c r="IS67" s="38">
        <v>0</v>
      </c>
      <c r="IT67" s="38">
        <v>0</v>
      </c>
      <c r="IU67" s="38">
        <v>0</v>
      </c>
      <c r="IV67" s="38">
        <v>0</v>
      </c>
      <c r="IW67" s="38">
        <v>6159</v>
      </c>
      <c r="IX67" s="38">
        <v>0</v>
      </c>
      <c r="IY67" s="38">
        <v>0</v>
      </c>
      <c r="IZ67" s="38">
        <v>0</v>
      </c>
      <c r="JA67" s="38">
        <v>0</v>
      </c>
    </row>
    <row r="68" spans="1:261" x14ac:dyDescent="0.2">
      <c r="A68" s="38">
        <v>227804</v>
      </c>
      <c r="B68" s="38">
        <v>27549</v>
      </c>
      <c r="C68" s="38">
        <v>9</v>
      </c>
      <c r="D68" s="38">
        <v>2020</v>
      </c>
      <c r="E68" s="38">
        <v>6159</v>
      </c>
      <c r="F68" s="38">
        <v>0</v>
      </c>
      <c r="G68" s="38">
        <v>978.78499999999997</v>
      </c>
      <c r="H68" s="38">
        <v>922.20299999999997</v>
      </c>
      <c r="I68" s="38">
        <v>922.20299999999997</v>
      </c>
      <c r="J68" s="38">
        <v>978.78499999999997</v>
      </c>
      <c r="K68" s="38">
        <v>0</v>
      </c>
      <c r="L68" s="38">
        <v>6159</v>
      </c>
      <c r="M68" s="38">
        <v>0</v>
      </c>
      <c r="N68" s="38">
        <v>0</v>
      </c>
      <c r="P68" s="38">
        <v>943.572</v>
      </c>
      <c r="Q68" s="38">
        <v>0</v>
      </c>
      <c r="R68" s="38">
        <v>244580</v>
      </c>
      <c r="S68" s="38">
        <v>259.20699999999999</v>
      </c>
      <c r="U68" s="38">
        <v>158537</v>
      </c>
      <c r="V68" s="38">
        <v>199.54300000000001</v>
      </c>
      <c r="W68" s="38">
        <v>122891</v>
      </c>
      <c r="X68" s="38">
        <v>122891</v>
      </c>
      <c r="Z68" s="38">
        <v>0</v>
      </c>
      <c r="AA68" s="38">
        <v>0</v>
      </c>
      <c r="AB68" s="38">
        <v>0</v>
      </c>
      <c r="AC68" s="38">
        <v>0</v>
      </c>
      <c r="AD68" s="38" t="s">
        <v>303</v>
      </c>
      <c r="AE68" s="38">
        <v>0</v>
      </c>
      <c r="AH68" s="38">
        <v>0</v>
      </c>
      <c r="AI68" s="38">
        <v>0</v>
      </c>
      <c r="AJ68" s="38">
        <v>6159</v>
      </c>
      <c r="AK68" s="38">
        <v>1</v>
      </c>
      <c r="AL68" s="38" t="s">
        <v>77</v>
      </c>
      <c r="AM68" s="38">
        <v>0</v>
      </c>
      <c r="AN68" s="38">
        <v>0</v>
      </c>
      <c r="AO68" s="38">
        <v>0</v>
      </c>
      <c r="AP68" s="38">
        <v>0</v>
      </c>
      <c r="AQ68" s="38">
        <v>0</v>
      </c>
      <c r="AR68" s="38">
        <v>0</v>
      </c>
      <c r="AS68" s="38">
        <v>0</v>
      </c>
      <c r="AT68" s="38">
        <v>0</v>
      </c>
      <c r="AU68" s="38">
        <v>0</v>
      </c>
      <c r="AV68" s="38">
        <v>0</v>
      </c>
      <c r="AW68" s="38">
        <v>9403556</v>
      </c>
      <c r="AX68" s="38">
        <v>9214275</v>
      </c>
      <c r="AY68" s="38">
        <v>6260448</v>
      </c>
      <c r="AZ68" s="38">
        <v>244580</v>
      </c>
      <c r="BA68" s="38">
        <v>0</v>
      </c>
      <c r="BB68" s="38">
        <v>0</v>
      </c>
      <c r="BC68" s="38">
        <v>0</v>
      </c>
      <c r="BD68" s="38">
        <v>0</v>
      </c>
      <c r="BE68" s="38">
        <v>123</v>
      </c>
      <c r="BF68" s="38">
        <v>8483486</v>
      </c>
      <c r="BG68" s="38">
        <v>0</v>
      </c>
      <c r="BH68" s="38">
        <v>0</v>
      </c>
      <c r="BI68" s="38">
        <v>0</v>
      </c>
      <c r="BJ68" s="38">
        <v>12</v>
      </c>
      <c r="BK68" s="38">
        <v>0</v>
      </c>
      <c r="BL68" s="38">
        <v>0</v>
      </c>
      <c r="BM68" s="38">
        <v>0</v>
      </c>
      <c r="BN68" s="38">
        <v>0</v>
      </c>
      <c r="BO68" s="38">
        <v>0</v>
      </c>
      <c r="BP68" s="38">
        <v>0</v>
      </c>
      <c r="BQ68" s="38">
        <v>628</v>
      </c>
      <c r="BR68" s="38">
        <v>0</v>
      </c>
      <c r="BS68" s="38">
        <v>0</v>
      </c>
      <c r="BT68" s="38">
        <v>0</v>
      </c>
      <c r="BU68" s="38">
        <v>0</v>
      </c>
      <c r="BV68" s="38">
        <v>0</v>
      </c>
      <c r="BW68" s="38">
        <v>0</v>
      </c>
      <c r="BX68" s="38">
        <v>0</v>
      </c>
      <c r="BY68" s="38">
        <v>0</v>
      </c>
      <c r="BZ68" s="38">
        <v>0</v>
      </c>
      <c r="CA68" s="38">
        <v>0</v>
      </c>
      <c r="CB68" s="38">
        <v>0</v>
      </c>
      <c r="CC68" s="38">
        <v>0</v>
      </c>
      <c r="CD68" s="38">
        <v>0</v>
      </c>
      <c r="CE68" s="38">
        <v>0</v>
      </c>
      <c r="CF68" s="38">
        <v>0</v>
      </c>
      <c r="CG68" s="38">
        <v>0</v>
      </c>
      <c r="CH68" s="38">
        <v>192464</v>
      </c>
      <c r="CI68" s="38">
        <v>0</v>
      </c>
      <c r="CJ68" s="38">
        <v>4</v>
      </c>
      <c r="CK68" s="38">
        <v>0</v>
      </c>
      <c r="CL68" s="38">
        <v>0</v>
      </c>
      <c r="CN68" s="38">
        <v>0</v>
      </c>
      <c r="CO68" s="38">
        <v>1</v>
      </c>
      <c r="CP68" s="38">
        <v>0</v>
      </c>
      <c r="CQ68" s="38">
        <v>0</v>
      </c>
      <c r="CR68" s="38">
        <v>938.91200000000003</v>
      </c>
      <c r="CS68" s="38">
        <v>0</v>
      </c>
      <c r="CT68" s="38">
        <v>0</v>
      </c>
      <c r="CU68" s="38">
        <v>0</v>
      </c>
      <c r="CV68" s="38">
        <v>0</v>
      </c>
      <c r="CW68" s="38">
        <v>0</v>
      </c>
      <c r="CX68" s="38">
        <v>0</v>
      </c>
      <c r="CY68" s="38">
        <v>0</v>
      </c>
      <c r="CZ68" s="38">
        <v>0</v>
      </c>
      <c r="DA68" s="38">
        <v>1</v>
      </c>
      <c r="DB68" s="38">
        <v>5647945</v>
      </c>
      <c r="DC68" s="38">
        <v>0</v>
      </c>
      <c r="DD68" s="38">
        <v>0</v>
      </c>
      <c r="DE68" s="38">
        <v>535722</v>
      </c>
      <c r="DF68" s="38">
        <v>535722</v>
      </c>
      <c r="DG68" s="38">
        <v>86.988</v>
      </c>
      <c r="DH68" s="38">
        <v>0</v>
      </c>
      <c r="DI68" s="38">
        <v>0</v>
      </c>
      <c r="DK68" s="38">
        <v>1670</v>
      </c>
      <c r="DL68" s="38">
        <v>0</v>
      </c>
      <c r="DM68" s="38">
        <v>722598</v>
      </c>
      <c r="DN68" s="38">
        <v>3060</v>
      </c>
      <c r="DO68" s="38">
        <v>0</v>
      </c>
      <c r="DP68" s="38">
        <v>0</v>
      </c>
      <c r="DQ68" s="38">
        <v>0</v>
      </c>
      <c r="DR68" s="38">
        <v>0</v>
      </c>
      <c r="DS68" s="38">
        <v>0</v>
      </c>
      <c r="DT68" s="38">
        <v>0</v>
      </c>
      <c r="DU68" s="38">
        <v>0</v>
      </c>
      <c r="DV68" s="38">
        <v>0</v>
      </c>
      <c r="DW68" s="38">
        <v>0</v>
      </c>
      <c r="DX68" s="38">
        <v>0</v>
      </c>
      <c r="DY68" s="38">
        <v>0</v>
      </c>
      <c r="DZ68" s="38">
        <v>0</v>
      </c>
      <c r="EA68" s="38">
        <v>0</v>
      </c>
      <c r="EB68" s="38">
        <v>0</v>
      </c>
      <c r="EC68" s="38">
        <v>36.35</v>
      </c>
      <c r="ED68" s="38">
        <v>257445</v>
      </c>
      <c r="EE68" s="38">
        <v>0</v>
      </c>
      <c r="EF68" s="38">
        <v>0</v>
      </c>
      <c r="EG68" s="38">
        <v>0</v>
      </c>
      <c r="EH68" s="38">
        <v>436670</v>
      </c>
      <c r="EI68" s="38">
        <v>0</v>
      </c>
      <c r="EJ68" s="38">
        <v>0</v>
      </c>
      <c r="EK68" s="38">
        <v>19.209</v>
      </c>
      <c r="EL68" s="38">
        <v>0</v>
      </c>
      <c r="EM68" s="38">
        <v>1.994</v>
      </c>
      <c r="EN68" s="38">
        <v>1.4590000000000001</v>
      </c>
      <c r="EO68" s="38">
        <v>0</v>
      </c>
      <c r="EP68" s="38">
        <v>0</v>
      </c>
      <c r="EQ68" s="38">
        <v>22.661999999999999</v>
      </c>
      <c r="ER68" s="38">
        <v>0</v>
      </c>
      <c r="ES68" s="38">
        <v>70.903999999999996</v>
      </c>
      <c r="ET68" s="38">
        <v>0</v>
      </c>
      <c r="EU68" s="38">
        <v>0</v>
      </c>
      <c r="EV68" s="38">
        <v>0</v>
      </c>
      <c r="EW68" s="38">
        <v>0</v>
      </c>
      <c r="EX68" s="38">
        <v>0</v>
      </c>
      <c r="EZ68" s="38">
        <v>8243830</v>
      </c>
      <c r="FA68" s="38">
        <v>0</v>
      </c>
      <c r="FB68" s="38">
        <v>8485227</v>
      </c>
      <c r="FC68" s="38">
        <v>0</v>
      </c>
      <c r="FD68" s="38">
        <v>0</v>
      </c>
      <c r="FE68" s="38">
        <v>797560</v>
      </c>
      <c r="FF68" s="38">
        <v>172885</v>
      </c>
      <c r="FG68" s="38">
        <v>5.8744999999999999E-2</v>
      </c>
      <c r="FH68" s="38">
        <v>2.5468000000000001E-2</v>
      </c>
      <c r="FI68" s="38">
        <v>0</v>
      </c>
      <c r="FJ68" s="38">
        <v>0</v>
      </c>
      <c r="FK68" s="38">
        <v>1377.5</v>
      </c>
      <c r="FL68" s="38">
        <v>9648136</v>
      </c>
      <c r="FM68" s="38">
        <v>0</v>
      </c>
      <c r="FN68" s="38">
        <v>0</v>
      </c>
      <c r="FO68" s="38">
        <v>0</v>
      </c>
      <c r="FP68" s="38">
        <v>0</v>
      </c>
      <c r="FQ68" s="38">
        <v>0</v>
      </c>
      <c r="FR68" s="38">
        <v>0</v>
      </c>
      <c r="FS68" s="38">
        <v>0</v>
      </c>
      <c r="FT68" s="38">
        <v>0</v>
      </c>
      <c r="FU68" s="38">
        <v>0</v>
      </c>
      <c r="FV68" s="38">
        <v>0</v>
      </c>
      <c r="FW68" s="38">
        <v>0</v>
      </c>
      <c r="FX68" s="38">
        <v>0</v>
      </c>
      <c r="FY68" s="38">
        <v>0</v>
      </c>
      <c r="FZ68" s="38">
        <v>0</v>
      </c>
      <c r="GA68" s="38">
        <v>0</v>
      </c>
      <c r="GB68" s="38">
        <v>282015</v>
      </c>
      <c r="GC68" s="38">
        <v>282015</v>
      </c>
      <c r="GD68" s="38">
        <v>33.92</v>
      </c>
      <c r="GF68" s="38">
        <v>0</v>
      </c>
      <c r="GG68" s="38">
        <v>0</v>
      </c>
      <c r="GH68" s="38">
        <v>0</v>
      </c>
      <c r="GI68" s="38">
        <v>0</v>
      </c>
      <c r="GJ68" s="38">
        <v>0</v>
      </c>
      <c r="GK68" s="38">
        <v>5205</v>
      </c>
      <c r="GL68" s="38">
        <v>20185</v>
      </c>
      <c r="GM68" s="38">
        <v>0</v>
      </c>
      <c r="GN68" s="38">
        <v>0</v>
      </c>
      <c r="GO68" s="38">
        <v>0</v>
      </c>
      <c r="GP68" s="38">
        <v>0</v>
      </c>
      <c r="GQ68" s="38">
        <v>0</v>
      </c>
      <c r="GR68" s="38">
        <v>0</v>
      </c>
      <c r="GS68" s="38">
        <v>0</v>
      </c>
      <c r="GT68" s="38">
        <v>0</v>
      </c>
      <c r="HB68" s="38">
        <v>260701385</v>
      </c>
      <c r="HC68" s="38">
        <v>5.0967999999999999E-2</v>
      </c>
      <c r="HD68" s="38">
        <v>192464</v>
      </c>
      <c r="HE68" s="38">
        <v>0</v>
      </c>
      <c r="HF68" s="38">
        <v>977535</v>
      </c>
      <c r="HG68" s="38">
        <v>23735</v>
      </c>
      <c r="HH68" s="38">
        <v>111471</v>
      </c>
      <c r="HI68" s="38">
        <v>0</v>
      </c>
      <c r="HJ68" s="38">
        <v>9514</v>
      </c>
      <c r="HK68" s="38">
        <v>3588</v>
      </c>
      <c r="HL68" s="38">
        <v>1336</v>
      </c>
      <c r="HM68" s="38">
        <v>47000</v>
      </c>
      <c r="HN68" s="38">
        <v>0</v>
      </c>
      <c r="HO68" s="38">
        <v>0</v>
      </c>
      <c r="HP68" s="38">
        <v>0</v>
      </c>
      <c r="HQ68" s="38">
        <v>0</v>
      </c>
      <c r="HR68" s="38">
        <v>0</v>
      </c>
      <c r="HS68" s="38">
        <v>8240647</v>
      </c>
      <c r="HT68" s="38">
        <v>0</v>
      </c>
      <c r="HU68" s="38">
        <v>0</v>
      </c>
      <c r="HV68" s="38">
        <v>0</v>
      </c>
      <c r="HW68" s="38">
        <v>0</v>
      </c>
      <c r="HX68" s="38">
        <v>70</v>
      </c>
      <c r="HY68" s="38">
        <v>133</v>
      </c>
      <c r="HZ68" s="38">
        <v>81</v>
      </c>
      <c r="IA68" s="38">
        <v>54</v>
      </c>
      <c r="IB68" s="38">
        <v>19</v>
      </c>
      <c r="IC68" s="38">
        <v>357</v>
      </c>
      <c r="ID68" s="38">
        <v>0</v>
      </c>
      <c r="IE68" s="38">
        <v>0</v>
      </c>
      <c r="IF68" s="38">
        <v>0</v>
      </c>
      <c r="IG68" s="38">
        <v>38.539000000000001</v>
      </c>
      <c r="IH68" s="38">
        <v>181</v>
      </c>
      <c r="II68" s="38">
        <v>0</v>
      </c>
      <c r="IJ68" s="38">
        <v>199.54300000000001</v>
      </c>
      <c r="IK68" s="38">
        <v>0</v>
      </c>
      <c r="IL68" s="38">
        <v>0</v>
      </c>
      <c r="IM68" s="38">
        <v>0</v>
      </c>
      <c r="IN68" s="38">
        <v>0</v>
      </c>
      <c r="IO68" s="38">
        <v>0</v>
      </c>
      <c r="IP68" s="38">
        <v>0</v>
      </c>
      <c r="IQ68" s="38">
        <v>199.54300000000001</v>
      </c>
      <c r="IR68" s="38">
        <v>122891</v>
      </c>
      <c r="IS68" s="38">
        <v>0</v>
      </c>
      <c r="IT68" s="38">
        <v>0</v>
      </c>
      <c r="IU68" s="38">
        <v>0</v>
      </c>
      <c r="IV68" s="38">
        <v>0</v>
      </c>
      <c r="IW68" s="38">
        <v>6159</v>
      </c>
      <c r="IX68" s="38">
        <v>0</v>
      </c>
      <c r="IY68" s="38">
        <v>0</v>
      </c>
      <c r="IZ68" s="38">
        <v>0</v>
      </c>
      <c r="JA68" s="38">
        <v>0</v>
      </c>
    </row>
    <row r="69" spans="1:261" x14ac:dyDescent="0.2">
      <c r="A69" s="38">
        <v>15805</v>
      </c>
      <c r="B69" s="38">
        <v>27549</v>
      </c>
      <c r="C69" s="38">
        <v>9</v>
      </c>
      <c r="D69" s="38">
        <v>2020</v>
      </c>
      <c r="E69" s="38">
        <v>6159</v>
      </c>
      <c r="F69" s="38">
        <v>0</v>
      </c>
      <c r="G69" s="38">
        <v>535.56799999999998</v>
      </c>
      <c r="H69" s="38">
        <v>531.30100000000004</v>
      </c>
      <c r="I69" s="38">
        <v>531.30100000000004</v>
      </c>
      <c r="J69" s="38">
        <v>535.56799999999998</v>
      </c>
      <c r="K69" s="38">
        <v>0</v>
      </c>
      <c r="L69" s="38">
        <v>6159</v>
      </c>
      <c r="M69" s="38">
        <v>0</v>
      </c>
      <c r="N69" s="38">
        <v>0</v>
      </c>
      <c r="P69" s="38">
        <v>577.85699999999997</v>
      </c>
      <c r="Q69" s="38">
        <v>0</v>
      </c>
      <c r="R69" s="38">
        <v>149785</v>
      </c>
      <c r="S69" s="38">
        <v>259.20699999999999</v>
      </c>
      <c r="U69" s="38">
        <v>97092</v>
      </c>
      <c r="V69" s="38">
        <v>66.876999999999995</v>
      </c>
      <c r="W69" s="38">
        <v>41187</v>
      </c>
      <c r="X69" s="38">
        <v>41187</v>
      </c>
      <c r="Z69" s="38">
        <v>0</v>
      </c>
      <c r="AA69" s="38">
        <v>0</v>
      </c>
      <c r="AB69" s="38">
        <v>0</v>
      </c>
      <c r="AC69" s="38">
        <v>0</v>
      </c>
      <c r="AD69" s="38" t="s">
        <v>303</v>
      </c>
      <c r="AE69" s="38">
        <v>0</v>
      </c>
      <c r="AH69" s="38">
        <v>0</v>
      </c>
      <c r="AI69" s="38">
        <v>0</v>
      </c>
      <c r="AJ69" s="38">
        <v>6159</v>
      </c>
      <c r="AK69" s="38">
        <v>1</v>
      </c>
      <c r="AL69" s="38" t="s">
        <v>471</v>
      </c>
      <c r="AM69" s="38">
        <v>0</v>
      </c>
      <c r="AN69" s="38">
        <v>0</v>
      </c>
      <c r="AO69" s="38">
        <v>0</v>
      </c>
      <c r="AP69" s="38">
        <v>0</v>
      </c>
      <c r="AQ69" s="38">
        <v>0</v>
      </c>
      <c r="AR69" s="38">
        <v>0</v>
      </c>
      <c r="AS69" s="38">
        <v>0</v>
      </c>
      <c r="AT69" s="38">
        <v>0</v>
      </c>
      <c r="AU69" s="38">
        <v>0</v>
      </c>
      <c r="AV69" s="38">
        <v>0</v>
      </c>
      <c r="AW69" s="38">
        <v>5558013</v>
      </c>
      <c r="AX69" s="38">
        <v>5453787</v>
      </c>
      <c r="AY69" s="38">
        <v>3769276</v>
      </c>
      <c r="AZ69" s="38">
        <v>149785</v>
      </c>
      <c r="BA69" s="38">
        <v>0</v>
      </c>
      <c r="BB69" s="38">
        <v>0</v>
      </c>
      <c r="BC69" s="38">
        <v>0</v>
      </c>
      <c r="BD69" s="38">
        <v>0</v>
      </c>
      <c r="BE69" s="38">
        <v>73</v>
      </c>
      <c r="BF69" s="38">
        <v>5022763</v>
      </c>
      <c r="BG69" s="38">
        <v>0</v>
      </c>
      <c r="BH69" s="38">
        <v>0</v>
      </c>
      <c r="BI69" s="38">
        <v>0</v>
      </c>
      <c r="BJ69" s="38">
        <v>12</v>
      </c>
      <c r="BK69" s="38">
        <v>0</v>
      </c>
      <c r="BL69" s="38">
        <v>0</v>
      </c>
      <c r="BM69" s="38">
        <v>0</v>
      </c>
      <c r="BN69" s="38">
        <v>0</v>
      </c>
      <c r="BO69" s="38">
        <v>0</v>
      </c>
      <c r="BP69" s="38">
        <v>0</v>
      </c>
      <c r="BQ69" s="38">
        <v>688</v>
      </c>
      <c r="BR69" s="38">
        <v>0</v>
      </c>
      <c r="BS69" s="38">
        <v>0</v>
      </c>
      <c r="BT69" s="38">
        <v>0</v>
      </c>
      <c r="BU69" s="38">
        <v>0</v>
      </c>
      <c r="BV69" s="38">
        <v>0</v>
      </c>
      <c r="BW69" s="38">
        <v>0</v>
      </c>
      <c r="BX69" s="38">
        <v>0</v>
      </c>
      <c r="BY69" s="38">
        <v>0</v>
      </c>
      <c r="BZ69" s="38">
        <v>0</v>
      </c>
      <c r="CA69" s="38">
        <v>0</v>
      </c>
      <c r="CB69" s="38">
        <v>0</v>
      </c>
      <c r="CC69" s="38">
        <v>0</v>
      </c>
      <c r="CD69" s="38">
        <v>0</v>
      </c>
      <c r="CE69" s="38">
        <v>0</v>
      </c>
      <c r="CF69" s="38">
        <v>0</v>
      </c>
      <c r="CG69" s="38">
        <v>0</v>
      </c>
      <c r="CH69" s="38">
        <v>105312</v>
      </c>
      <c r="CI69" s="38">
        <v>0</v>
      </c>
      <c r="CJ69" s="38">
        <v>4</v>
      </c>
      <c r="CK69" s="38">
        <v>0</v>
      </c>
      <c r="CL69" s="38">
        <v>0</v>
      </c>
      <c r="CN69" s="38">
        <v>0</v>
      </c>
      <c r="CO69" s="38">
        <v>1</v>
      </c>
      <c r="CP69" s="38">
        <v>0</v>
      </c>
      <c r="CQ69" s="38">
        <v>0</v>
      </c>
      <c r="CR69" s="38">
        <v>573.60299999999995</v>
      </c>
      <c r="CS69" s="38">
        <v>0</v>
      </c>
      <c r="CT69" s="38">
        <v>0</v>
      </c>
      <c r="CU69" s="38">
        <v>0</v>
      </c>
      <c r="CV69" s="38">
        <v>0</v>
      </c>
      <c r="CW69" s="38">
        <v>0</v>
      </c>
      <c r="CX69" s="38">
        <v>0</v>
      </c>
      <c r="CY69" s="38">
        <v>0</v>
      </c>
      <c r="CZ69" s="38">
        <v>0</v>
      </c>
      <c r="DA69" s="38">
        <v>1</v>
      </c>
      <c r="DB69" s="38">
        <v>3264388</v>
      </c>
      <c r="DC69" s="38">
        <v>0</v>
      </c>
      <c r="DD69" s="38">
        <v>0</v>
      </c>
      <c r="DE69" s="38">
        <v>799388</v>
      </c>
      <c r="DF69" s="38">
        <v>799388</v>
      </c>
      <c r="DG69" s="38">
        <v>129.80000000000001</v>
      </c>
      <c r="DH69" s="38">
        <v>0</v>
      </c>
      <c r="DI69" s="38">
        <v>0</v>
      </c>
      <c r="DK69" s="38">
        <v>2633</v>
      </c>
      <c r="DL69" s="38">
        <v>0</v>
      </c>
      <c r="DM69" s="38">
        <v>236547</v>
      </c>
      <c r="DN69" s="38">
        <v>1013</v>
      </c>
      <c r="DO69" s="38">
        <v>0</v>
      </c>
      <c r="DP69" s="38">
        <v>0</v>
      </c>
      <c r="DQ69" s="38">
        <v>0</v>
      </c>
      <c r="DR69" s="38">
        <v>0</v>
      </c>
      <c r="DS69" s="38">
        <v>0</v>
      </c>
      <c r="DT69" s="38">
        <v>0</v>
      </c>
      <c r="DU69" s="38">
        <v>0</v>
      </c>
      <c r="DV69" s="38">
        <v>0</v>
      </c>
      <c r="DW69" s="38">
        <v>0</v>
      </c>
      <c r="DX69" s="38">
        <v>0</v>
      </c>
      <c r="DY69" s="38">
        <v>0</v>
      </c>
      <c r="DZ69" s="38">
        <v>0</v>
      </c>
      <c r="EA69" s="38">
        <v>0</v>
      </c>
      <c r="EB69" s="38">
        <v>0</v>
      </c>
      <c r="EC69" s="38">
        <v>20.47</v>
      </c>
      <c r="ED69" s="38">
        <v>144977</v>
      </c>
      <c r="EE69" s="38">
        <v>0</v>
      </c>
      <c r="EF69" s="38">
        <v>0</v>
      </c>
      <c r="EG69" s="38">
        <v>0</v>
      </c>
      <c r="EH69" s="38">
        <v>84896</v>
      </c>
      <c r="EI69" s="38">
        <v>0</v>
      </c>
      <c r="EJ69" s="38">
        <v>0</v>
      </c>
      <c r="EK69" s="38">
        <v>0.42299999999999999</v>
      </c>
      <c r="EL69" s="38">
        <v>0</v>
      </c>
      <c r="EM69" s="38">
        <v>3.3519999999999999</v>
      </c>
      <c r="EN69" s="38">
        <v>0.49199999999999999</v>
      </c>
      <c r="EO69" s="38">
        <v>0</v>
      </c>
      <c r="EP69" s="38">
        <v>0</v>
      </c>
      <c r="EQ69" s="38">
        <v>4.2670000000000003</v>
      </c>
      <c r="ER69" s="38">
        <v>0</v>
      </c>
      <c r="ES69" s="38">
        <v>13.785</v>
      </c>
      <c r="ET69" s="38">
        <v>0</v>
      </c>
      <c r="EU69" s="38">
        <v>0</v>
      </c>
      <c r="EV69" s="38">
        <v>0</v>
      </c>
      <c r="EW69" s="38">
        <v>0</v>
      </c>
      <c r="EX69" s="38">
        <v>0</v>
      </c>
      <c r="EZ69" s="38">
        <v>4879222</v>
      </c>
      <c r="FA69" s="38">
        <v>0</v>
      </c>
      <c r="FB69" s="38">
        <v>5027921</v>
      </c>
      <c r="FC69" s="38">
        <v>0</v>
      </c>
      <c r="FD69" s="38">
        <v>0</v>
      </c>
      <c r="FE69" s="38">
        <v>472206</v>
      </c>
      <c r="FF69" s="38">
        <v>102359</v>
      </c>
      <c r="FG69" s="38">
        <v>5.8744999999999999E-2</v>
      </c>
      <c r="FH69" s="38">
        <v>2.5468000000000001E-2</v>
      </c>
      <c r="FI69" s="38">
        <v>0</v>
      </c>
      <c r="FJ69" s="38">
        <v>0</v>
      </c>
      <c r="FK69" s="38">
        <v>815.56799999999998</v>
      </c>
      <c r="FL69" s="38">
        <v>5707798</v>
      </c>
      <c r="FM69" s="38">
        <v>0</v>
      </c>
      <c r="FN69" s="38">
        <v>0</v>
      </c>
      <c r="FO69" s="38">
        <v>3363</v>
      </c>
      <c r="FP69" s="38">
        <v>0</v>
      </c>
      <c r="FQ69" s="38">
        <v>3363</v>
      </c>
      <c r="FR69" s="38">
        <v>3363</v>
      </c>
      <c r="FS69" s="38">
        <v>0</v>
      </c>
      <c r="FT69" s="38">
        <v>0</v>
      </c>
      <c r="FU69" s="38">
        <v>0</v>
      </c>
      <c r="FV69" s="38">
        <v>0</v>
      </c>
      <c r="FW69" s="38">
        <v>0</v>
      </c>
      <c r="FX69" s="38">
        <v>0</v>
      </c>
      <c r="FY69" s="38">
        <v>0</v>
      </c>
      <c r="FZ69" s="38">
        <v>0</v>
      </c>
      <c r="GA69" s="38">
        <v>0</v>
      </c>
      <c r="GB69" s="38">
        <v>0</v>
      </c>
      <c r="GC69" s="38">
        <v>0</v>
      </c>
      <c r="GD69" s="38">
        <v>0</v>
      </c>
      <c r="GF69" s="38">
        <v>0</v>
      </c>
      <c r="GG69" s="38">
        <v>0</v>
      </c>
      <c r="GH69" s="38">
        <v>0</v>
      </c>
      <c r="GI69" s="38">
        <v>0</v>
      </c>
      <c r="GJ69" s="38">
        <v>0</v>
      </c>
      <c r="GK69" s="38">
        <v>4979</v>
      </c>
      <c r="GL69" s="38">
        <v>20520</v>
      </c>
      <c r="GM69" s="38">
        <v>0</v>
      </c>
      <c r="GN69" s="38">
        <v>0</v>
      </c>
      <c r="GO69" s="38">
        <v>0</v>
      </c>
      <c r="GP69" s="38">
        <v>0</v>
      </c>
      <c r="GQ69" s="38">
        <v>0</v>
      </c>
      <c r="GR69" s="38">
        <v>0</v>
      </c>
      <c r="GS69" s="38">
        <v>0</v>
      </c>
      <c r="GT69" s="38">
        <v>0</v>
      </c>
      <c r="HB69" s="38">
        <v>260701385</v>
      </c>
      <c r="HC69" s="38">
        <v>5.0967999999999999E-2</v>
      </c>
      <c r="HD69" s="38">
        <v>105312</v>
      </c>
      <c r="HE69" s="38">
        <v>0</v>
      </c>
      <c r="HF69" s="38">
        <v>563179</v>
      </c>
      <c r="HG69" s="38">
        <v>9622</v>
      </c>
      <c r="HH69" s="38">
        <v>102233</v>
      </c>
      <c r="HI69" s="38">
        <v>0</v>
      </c>
      <c r="HJ69" s="38">
        <v>5206</v>
      </c>
      <c r="HK69" s="38">
        <v>2643</v>
      </c>
      <c r="HL69" s="38">
        <v>238</v>
      </c>
      <c r="HM69" s="38">
        <v>0</v>
      </c>
      <c r="HN69" s="38">
        <v>0</v>
      </c>
      <c r="HO69" s="38">
        <v>0</v>
      </c>
      <c r="HP69" s="38">
        <v>0</v>
      </c>
      <c r="HQ69" s="38">
        <v>0</v>
      </c>
      <c r="HR69" s="38">
        <v>0</v>
      </c>
      <c r="HS69" s="38">
        <v>4878136</v>
      </c>
      <c r="HT69" s="38">
        <v>0</v>
      </c>
      <c r="HU69" s="38">
        <v>0</v>
      </c>
      <c r="HV69" s="38">
        <v>0</v>
      </c>
      <c r="HW69" s="38">
        <v>0</v>
      </c>
      <c r="HX69" s="38">
        <v>34</v>
      </c>
      <c r="HY69" s="38">
        <v>93</v>
      </c>
      <c r="HZ69" s="38">
        <v>62</v>
      </c>
      <c r="IA69" s="38">
        <v>121</v>
      </c>
      <c r="IB69" s="38">
        <v>192</v>
      </c>
      <c r="IC69" s="38">
        <v>502</v>
      </c>
      <c r="ID69" s="38">
        <v>0</v>
      </c>
      <c r="IE69" s="38">
        <v>0</v>
      </c>
      <c r="IF69" s="38">
        <v>0</v>
      </c>
      <c r="IG69" s="38">
        <v>15.624000000000001</v>
      </c>
      <c r="IH69" s="38">
        <v>166</v>
      </c>
      <c r="II69" s="38">
        <v>0</v>
      </c>
      <c r="IJ69" s="38">
        <v>66.876999999999995</v>
      </c>
      <c r="IK69" s="38">
        <v>0</v>
      </c>
      <c r="IL69" s="38">
        <v>0</v>
      </c>
      <c r="IM69" s="38">
        <v>0</v>
      </c>
      <c r="IN69" s="38">
        <v>0</v>
      </c>
      <c r="IO69" s="38">
        <v>0</v>
      </c>
      <c r="IP69" s="38">
        <v>0</v>
      </c>
      <c r="IQ69" s="38">
        <v>66.876999999999995</v>
      </c>
      <c r="IR69" s="38">
        <v>41187</v>
      </c>
      <c r="IS69" s="38">
        <v>0</v>
      </c>
      <c r="IT69" s="38">
        <v>0</v>
      </c>
      <c r="IU69" s="38">
        <v>0</v>
      </c>
      <c r="IV69" s="38">
        <v>0</v>
      </c>
      <c r="IW69" s="38">
        <v>6159</v>
      </c>
      <c r="IX69" s="38">
        <v>0</v>
      </c>
      <c r="IY69" s="38">
        <v>0</v>
      </c>
      <c r="IZ69" s="38">
        <v>0</v>
      </c>
      <c r="JA69" s="38">
        <v>0</v>
      </c>
    </row>
    <row r="70" spans="1:261" x14ac:dyDescent="0.2">
      <c r="A70" s="38">
        <v>21805</v>
      </c>
      <c r="B70" s="38">
        <v>27549</v>
      </c>
      <c r="C70" s="38">
        <v>9</v>
      </c>
      <c r="D70" s="38">
        <v>2020</v>
      </c>
      <c r="E70" s="38">
        <v>6159</v>
      </c>
      <c r="F70" s="38">
        <v>0</v>
      </c>
      <c r="G70" s="38">
        <v>718.84199999999998</v>
      </c>
      <c r="H70" s="38">
        <v>702.64</v>
      </c>
      <c r="I70" s="38">
        <v>702.64</v>
      </c>
      <c r="J70" s="38">
        <v>718.84199999999998</v>
      </c>
      <c r="K70" s="38">
        <v>0</v>
      </c>
      <c r="L70" s="38">
        <v>6159</v>
      </c>
      <c r="M70" s="38">
        <v>0</v>
      </c>
      <c r="N70" s="38">
        <v>0</v>
      </c>
      <c r="P70" s="38">
        <v>647.53</v>
      </c>
      <c r="Q70" s="38">
        <v>0</v>
      </c>
      <c r="R70" s="38">
        <v>167844</v>
      </c>
      <c r="S70" s="38">
        <v>259.20699999999999</v>
      </c>
      <c r="U70" s="38">
        <v>108796</v>
      </c>
      <c r="V70" s="38">
        <v>92.286000000000001</v>
      </c>
      <c r="W70" s="38">
        <v>56835</v>
      </c>
      <c r="X70" s="38">
        <v>56835</v>
      </c>
      <c r="Z70" s="38">
        <v>0</v>
      </c>
      <c r="AA70" s="38">
        <v>0</v>
      </c>
      <c r="AB70" s="38">
        <v>0</v>
      </c>
      <c r="AC70" s="38">
        <v>0</v>
      </c>
      <c r="AD70" s="38" t="s">
        <v>303</v>
      </c>
      <c r="AE70" s="38">
        <v>0</v>
      </c>
      <c r="AH70" s="38">
        <v>0</v>
      </c>
      <c r="AI70" s="38">
        <v>0</v>
      </c>
      <c r="AJ70" s="38">
        <v>6159</v>
      </c>
      <c r="AK70" s="38">
        <v>1</v>
      </c>
      <c r="AL70" s="38" t="s">
        <v>309</v>
      </c>
      <c r="AM70" s="38">
        <v>0</v>
      </c>
      <c r="AN70" s="38">
        <v>0</v>
      </c>
      <c r="AO70" s="38">
        <v>0</v>
      </c>
      <c r="AP70" s="38">
        <v>0</v>
      </c>
      <c r="AQ70" s="38">
        <v>0</v>
      </c>
      <c r="AR70" s="38">
        <v>0</v>
      </c>
      <c r="AS70" s="38">
        <v>0</v>
      </c>
      <c r="AT70" s="38">
        <v>0</v>
      </c>
      <c r="AU70" s="38">
        <v>0</v>
      </c>
      <c r="AV70" s="38">
        <v>0</v>
      </c>
      <c r="AW70" s="38">
        <v>7625818</v>
      </c>
      <c r="AX70" s="38">
        <v>7486428</v>
      </c>
      <c r="AY70" s="38">
        <v>5076267</v>
      </c>
      <c r="AZ70" s="38">
        <v>167844</v>
      </c>
      <c r="BA70" s="38">
        <v>0</v>
      </c>
      <c r="BB70" s="38">
        <v>0</v>
      </c>
      <c r="BC70" s="38">
        <v>0</v>
      </c>
      <c r="BD70" s="38">
        <v>0</v>
      </c>
      <c r="BE70" s="38">
        <v>100</v>
      </c>
      <c r="BF70" s="38">
        <v>6826100</v>
      </c>
      <c r="BG70" s="38">
        <v>0</v>
      </c>
      <c r="BH70" s="38">
        <v>0</v>
      </c>
      <c r="BI70" s="38">
        <v>0</v>
      </c>
      <c r="BJ70" s="38">
        <v>12</v>
      </c>
      <c r="BK70" s="38">
        <v>0</v>
      </c>
      <c r="BL70" s="38">
        <v>0</v>
      </c>
      <c r="BM70" s="38">
        <v>0</v>
      </c>
      <c r="BN70" s="38">
        <v>0</v>
      </c>
      <c r="BO70" s="38">
        <v>0</v>
      </c>
      <c r="BP70" s="38">
        <v>0</v>
      </c>
      <c r="BQ70" s="38">
        <v>662</v>
      </c>
      <c r="BR70" s="38">
        <v>0</v>
      </c>
      <c r="BS70" s="38">
        <v>0</v>
      </c>
      <c r="BT70" s="38">
        <v>0</v>
      </c>
      <c r="BU70" s="38">
        <v>0</v>
      </c>
      <c r="BV70" s="38">
        <v>0</v>
      </c>
      <c r="BW70" s="38">
        <v>0</v>
      </c>
      <c r="BX70" s="38">
        <v>0</v>
      </c>
      <c r="BY70" s="38">
        <v>0</v>
      </c>
      <c r="BZ70" s="38">
        <v>0</v>
      </c>
      <c r="CA70" s="38">
        <v>0</v>
      </c>
      <c r="CB70" s="38">
        <v>0</v>
      </c>
      <c r="CC70" s="38">
        <v>0</v>
      </c>
      <c r="CD70" s="38">
        <v>0</v>
      </c>
      <c r="CE70" s="38">
        <v>0</v>
      </c>
      <c r="CF70" s="38">
        <v>0</v>
      </c>
      <c r="CG70" s="38">
        <v>0</v>
      </c>
      <c r="CH70" s="38">
        <v>141350</v>
      </c>
      <c r="CI70" s="38">
        <v>0</v>
      </c>
      <c r="CJ70" s="38">
        <v>4</v>
      </c>
      <c r="CK70" s="38">
        <v>0</v>
      </c>
      <c r="CL70" s="38">
        <v>0</v>
      </c>
      <c r="CN70" s="38">
        <v>0</v>
      </c>
      <c r="CO70" s="38">
        <v>1</v>
      </c>
      <c r="CP70" s="38">
        <v>0</v>
      </c>
      <c r="CQ70" s="38">
        <v>0</v>
      </c>
      <c r="CR70" s="38">
        <v>644.125</v>
      </c>
      <c r="CS70" s="38">
        <v>0</v>
      </c>
      <c r="CT70" s="38">
        <v>0</v>
      </c>
      <c r="CU70" s="38">
        <v>0</v>
      </c>
      <c r="CV70" s="38">
        <v>0</v>
      </c>
      <c r="CW70" s="38">
        <v>0</v>
      </c>
      <c r="CX70" s="38">
        <v>0</v>
      </c>
      <c r="CY70" s="38">
        <v>0</v>
      </c>
      <c r="CZ70" s="38">
        <v>0</v>
      </c>
      <c r="DA70" s="38">
        <v>1</v>
      </c>
      <c r="DB70" s="38">
        <v>4306023</v>
      </c>
      <c r="DC70" s="38">
        <v>0</v>
      </c>
      <c r="DD70" s="38">
        <v>0</v>
      </c>
      <c r="DE70" s="38">
        <v>990381</v>
      </c>
      <c r="DF70" s="38">
        <v>990381</v>
      </c>
      <c r="DG70" s="38">
        <v>160.81299999999999</v>
      </c>
      <c r="DH70" s="38">
        <v>0</v>
      </c>
      <c r="DI70" s="38">
        <v>0</v>
      </c>
      <c r="DK70" s="38">
        <v>2211</v>
      </c>
      <c r="DL70" s="38">
        <v>0</v>
      </c>
      <c r="DM70" s="38">
        <v>441335</v>
      </c>
      <c r="DN70" s="38">
        <v>1860</v>
      </c>
      <c r="DO70" s="38">
        <v>0</v>
      </c>
      <c r="DP70" s="38">
        <v>0</v>
      </c>
      <c r="DQ70" s="38">
        <v>0</v>
      </c>
      <c r="DR70" s="38">
        <v>0</v>
      </c>
      <c r="DS70" s="38">
        <v>0</v>
      </c>
      <c r="DT70" s="38">
        <v>0</v>
      </c>
      <c r="DU70" s="38">
        <v>0</v>
      </c>
      <c r="DV70" s="38">
        <v>0</v>
      </c>
      <c r="DW70" s="38">
        <v>0</v>
      </c>
      <c r="DX70" s="38">
        <v>0</v>
      </c>
      <c r="DY70" s="38">
        <v>0</v>
      </c>
      <c r="DZ70" s="38">
        <v>0</v>
      </c>
      <c r="EA70" s="38">
        <v>0</v>
      </c>
      <c r="EB70" s="38">
        <v>0</v>
      </c>
      <c r="EC70" s="38">
        <v>15.714</v>
      </c>
      <c r="ED70" s="38">
        <v>111293</v>
      </c>
      <c r="EE70" s="38">
        <v>0</v>
      </c>
      <c r="EF70" s="38">
        <v>0</v>
      </c>
      <c r="EG70" s="38">
        <v>0</v>
      </c>
      <c r="EH70" s="38">
        <v>310640</v>
      </c>
      <c r="EI70" s="38">
        <v>0</v>
      </c>
      <c r="EJ70" s="38">
        <v>0</v>
      </c>
      <c r="EK70" s="38">
        <v>14.492000000000001</v>
      </c>
      <c r="EL70" s="38">
        <v>0</v>
      </c>
      <c r="EM70" s="38">
        <v>0.79300000000000004</v>
      </c>
      <c r="EN70" s="38">
        <v>0.91700000000000004</v>
      </c>
      <c r="EO70" s="38">
        <v>0</v>
      </c>
      <c r="EP70" s="38">
        <v>0</v>
      </c>
      <c r="EQ70" s="38">
        <v>16.202000000000002</v>
      </c>
      <c r="ER70" s="38">
        <v>0</v>
      </c>
      <c r="ES70" s="38">
        <v>50.44</v>
      </c>
      <c r="ET70" s="38">
        <v>0</v>
      </c>
      <c r="EU70" s="38">
        <v>0</v>
      </c>
      <c r="EV70" s="38">
        <v>0</v>
      </c>
      <c r="EW70" s="38">
        <v>0</v>
      </c>
      <c r="EX70" s="38">
        <v>0</v>
      </c>
      <c r="EZ70" s="38">
        <v>6705576</v>
      </c>
      <c r="FA70" s="38">
        <v>0</v>
      </c>
      <c r="FB70" s="38">
        <v>6871460</v>
      </c>
      <c r="FC70" s="38">
        <v>0</v>
      </c>
      <c r="FD70" s="38">
        <v>0</v>
      </c>
      <c r="FE70" s="38">
        <v>641743</v>
      </c>
      <c r="FF70" s="38">
        <v>139109</v>
      </c>
      <c r="FG70" s="38">
        <v>5.8744999999999999E-2</v>
      </c>
      <c r="FH70" s="38">
        <v>2.5468000000000001E-2</v>
      </c>
      <c r="FI70" s="38">
        <v>0</v>
      </c>
      <c r="FJ70" s="38">
        <v>0</v>
      </c>
      <c r="FK70" s="38">
        <v>1108.383</v>
      </c>
      <c r="FL70" s="38">
        <v>7793662</v>
      </c>
      <c r="FM70" s="38">
        <v>0</v>
      </c>
      <c r="FN70" s="38">
        <v>0</v>
      </c>
      <c r="FO70" s="38">
        <v>47320</v>
      </c>
      <c r="FP70" s="38">
        <v>0</v>
      </c>
      <c r="FQ70" s="38">
        <v>47320</v>
      </c>
      <c r="FR70" s="38">
        <v>47320</v>
      </c>
      <c r="FS70" s="38">
        <v>0</v>
      </c>
      <c r="FT70" s="38">
        <v>0</v>
      </c>
      <c r="FU70" s="38">
        <v>0</v>
      </c>
      <c r="FV70" s="38">
        <v>0</v>
      </c>
      <c r="FW70" s="38">
        <v>0</v>
      </c>
      <c r="FX70" s="38">
        <v>0</v>
      </c>
      <c r="FY70" s="38">
        <v>0</v>
      </c>
      <c r="FZ70" s="38">
        <v>0</v>
      </c>
      <c r="GA70" s="38">
        <v>0</v>
      </c>
      <c r="GB70" s="38">
        <v>0</v>
      </c>
      <c r="GC70" s="38">
        <v>0</v>
      </c>
      <c r="GD70" s="38">
        <v>0</v>
      </c>
      <c r="GF70" s="38">
        <v>0</v>
      </c>
      <c r="GG70" s="38">
        <v>0</v>
      </c>
      <c r="GH70" s="38">
        <v>0</v>
      </c>
      <c r="GI70" s="38">
        <v>0</v>
      </c>
      <c r="GJ70" s="38">
        <v>0</v>
      </c>
      <c r="GK70" s="38">
        <v>4971</v>
      </c>
      <c r="GL70" s="38">
        <v>0</v>
      </c>
      <c r="GM70" s="38">
        <v>0</v>
      </c>
      <c r="GN70" s="38">
        <v>0</v>
      </c>
      <c r="GO70" s="38">
        <v>0</v>
      </c>
      <c r="GP70" s="38">
        <v>0</v>
      </c>
      <c r="GQ70" s="38">
        <v>0</v>
      </c>
      <c r="GR70" s="38">
        <v>0</v>
      </c>
      <c r="GS70" s="38">
        <v>0</v>
      </c>
      <c r="GT70" s="38">
        <v>0</v>
      </c>
      <c r="HB70" s="38">
        <v>260701385</v>
      </c>
      <c r="HC70" s="38">
        <v>5.0967999999999999E-2</v>
      </c>
      <c r="HD70" s="38">
        <v>141350</v>
      </c>
      <c r="HE70" s="38">
        <v>0</v>
      </c>
      <c r="HF70" s="38">
        <v>744798</v>
      </c>
      <c r="HG70" s="38">
        <v>3207</v>
      </c>
      <c r="HH70" s="38">
        <v>274674</v>
      </c>
      <c r="HI70" s="38">
        <v>0</v>
      </c>
      <c r="HJ70" s="38">
        <v>6987</v>
      </c>
      <c r="HK70" s="38">
        <v>0</v>
      </c>
      <c r="HL70" s="38">
        <v>0</v>
      </c>
      <c r="HM70" s="38">
        <v>0</v>
      </c>
      <c r="HN70" s="38">
        <v>0</v>
      </c>
      <c r="HO70" s="38">
        <v>0</v>
      </c>
      <c r="HP70" s="38">
        <v>0</v>
      </c>
      <c r="HQ70" s="38">
        <v>0</v>
      </c>
      <c r="HR70" s="38">
        <v>0</v>
      </c>
      <c r="HS70" s="38">
        <v>6703616</v>
      </c>
      <c r="HT70" s="38">
        <v>0</v>
      </c>
      <c r="HU70" s="38">
        <v>0</v>
      </c>
      <c r="HV70" s="38">
        <v>0</v>
      </c>
      <c r="HW70" s="38">
        <v>0</v>
      </c>
      <c r="HX70" s="38">
        <v>75</v>
      </c>
      <c r="HY70" s="38">
        <v>97</v>
      </c>
      <c r="HZ70" s="38">
        <v>95</v>
      </c>
      <c r="IA70" s="38">
        <v>82</v>
      </c>
      <c r="IB70" s="38">
        <v>275</v>
      </c>
      <c r="IC70" s="38">
        <v>624</v>
      </c>
      <c r="ID70" s="38">
        <v>0</v>
      </c>
      <c r="IE70" s="38">
        <v>0</v>
      </c>
      <c r="IF70" s="38">
        <v>0</v>
      </c>
      <c r="IG70" s="38">
        <v>5.2080000000000002</v>
      </c>
      <c r="IH70" s="38">
        <v>446</v>
      </c>
      <c r="II70" s="38">
        <v>0</v>
      </c>
      <c r="IJ70" s="38">
        <v>92.286000000000001</v>
      </c>
      <c r="IK70" s="38">
        <v>0</v>
      </c>
      <c r="IL70" s="38">
        <v>0</v>
      </c>
      <c r="IM70" s="38">
        <v>0</v>
      </c>
      <c r="IN70" s="38">
        <v>0</v>
      </c>
      <c r="IO70" s="38">
        <v>0</v>
      </c>
      <c r="IP70" s="38">
        <v>0</v>
      </c>
      <c r="IQ70" s="38">
        <v>92.286000000000001</v>
      </c>
      <c r="IR70" s="38">
        <v>56835</v>
      </c>
      <c r="IS70" s="38">
        <v>0</v>
      </c>
      <c r="IT70" s="38">
        <v>0</v>
      </c>
      <c r="IU70" s="38">
        <v>0</v>
      </c>
      <c r="IV70" s="38">
        <v>0</v>
      </c>
      <c r="IW70" s="38">
        <v>6159</v>
      </c>
      <c r="IX70" s="38">
        <v>0</v>
      </c>
      <c r="IY70" s="38">
        <v>0</v>
      </c>
      <c r="IZ70" s="38">
        <v>0</v>
      </c>
      <c r="JA70" s="38">
        <v>0</v>
      </c>
    </row>
    <row r="71" spans="1:261" x14ac:dyDescent="0.2">
      <c r="A71" s="38">
        <v>57805</v>
      </c>
      <c r="B71" s="38">
        <v>27549</v>
      </c>
      <c r="C71" s="38">
        <v>9</v>
      </c>
      <c r="D71" s="38">
        <v>2020</v>
      </c>
      <c r="E71" s="38">
        <v>6159</v>
      </c>
      <c r="F71" s="38">
        <v>0</v>
      </c>
      <c r="G71" s="38">
        <v>205.43299999999999</v>
      </c>
      <c r="H71" s="38">
        <v>199.512</v>
      </c>
      <c r="I71" s="38">
        <v>199.512</v>
      </c>
      <c r="J71" s="38">
        <v>205.43299999999999</v>
      </c>
      <c r="K71" s="38">
        <v>0</v>
      </c>
      <c r="L71" s="38">
        <v>6159</v>
      </c>
      <c r="M71" s="38">
        <v>0</v>
      </c>
      <c r="N71" s="38">
        <v>0</v>
      </c>
      <c r="P71" s="38">
        <v>206.63300000000001</v>
      </c>
      <c r="Q71" s="38">
        <v>0</v>
      </c>
      <c r="R71" s="38">
        <v>53561</v>
      </c>
      <c r="S71" s="38">
        <v>259.20699999999999</v>
      </c>
      <c r="U71" s="38">
        <v>34718</v>
      </c>
      <c r="V71" s="38">
        <v>79.025000000000006</v>
      </c>
      <c r="W71" s="38">
        <v>48668</v>
      </c>
      <c r="X71" s="38">
        <v>48668</v>
      </c>
      <c r="Z71" s="38">
        <v>0</v>
      </c>
      <c r="AA71" s="38">
        <v>0</v>
      </c>
      <c r="AB71" s="38">
        <v>0</v>
      </c>
      <c r="AC71" s="38">
        <v>0</v>
      </c>
      <c r="AD71" s="38" t="s">
        <v>303</v>
      </c>
      <c r="AE71" s="38">
        <v>0</v>
      </c>
      <c r="AH71" s="38">
        <v>0</v>
      </c>
      <c r="AI71" s="38">
        <v>0</v>
      </c>
      <c r="AJ71" s="38">
        <v>6159</v>
      </c>
      <c r="AK71" s="38">
        <v>1</v>
      </c>
      <c r="AL71" s="38" t="s">
        <v>312</v>
      </c>
      <c r="AM71" s="38">
        <v>0</v>
      </c>
      <c r="AN71" s="38">
        <v>0</v>
      </c>
      <c r="AO71" s="38">
        <v>0</v>
      </c>
      <c r="AP71" s="38">
        <v>0</v>
      </c>
      <c r="AQ71" s="38">
        <v>0</v>
      </c>
      <c r="AR71" s="38">
        <v>0</v>
      </c>
      <c r="AS71" s="38">
        <v>0</v>
      </c>
      <c r="AT71" s="38">
        <v>0</v>
      </c>
      <c r="AU71" s="38">
        <v>0</v>
      </c>
      <c r="AV71" s="38">
        <v>0</v>
      </c>
      <c r="AW71" s="38">
        <v>2185791</v>
      </c>
      <c r="AX71" s="38">
        <v>2186349</v>
      </c>
      <c r="AY71" s="38">
        <v>1458204</v>
      </c>
      <c r="AZ71" s="38">
        <v>53561</v>
      </c>
      <c r="BA71" s="38">
        <v>0</v>
      </c>
      <c r="BB71" s="38">
        <v>0</v>
      </c>
      <c r="BC71" s="38">
        <v>0</v>
      </c>
      <c r="BD71" s="38">
        <v>0</v>
      </c>
      <c r="BE71" s="38">
        <v>29</v>
      </c>
      <c r="BF71" s="38">
        <v>2009984</v>
      </c>
      <c r="BG71" s="38">
        <v>0</v>
      </c>
      <c r="BH71" s="38">
        <v>0</v>
      </c>
      <c r="BI71" s="38">
        <v>0</v>
      </c>
      <c r="BJ71" s="38">
        <v>12</v>
      </c>
      <c r="BK71" s="38">
        <v>0</v>
      </c>
      <c r="BL71" s="38">
        <v>0</v>
      </c>
      <c r="BM71" s="38">
        <v>0</v>
      </c>
      <c r="BN71" s="38">
        <v>0</v>
      </c>
      <c r="BO71" s="38">
        <v>0</v>
      </c>
      <c r="BP71" s="38">
        <v>0</v>
      </c>
      <c r="BQ71" s="38">
        <v>739</v>
      </c>
      <c r="BR71" s="38">
        <v>0</v>
      </c>
      <c r="BS71" s="38">
        <v>0</v>
      </c>
      <c r="BT71" s="38">
        <v>0</v>
      </c>
      <c r="BU71" s="38">
        <v>0</v>
      </c>
      <c r="BV71" s="38">
        <v>0</v>
      </c>
      <c r="BW71" s="38">
        <v>0</v>
      </c>
      <c r="BX71" s="38">
        <v>0</v>
      </c>
      <c r="BY71" s="38">
        <v>0</v>
      </c>
      <c r="BZ71" s="38">
        <v>0</v>
      </c>
      <c r="CA71" s="38">
        <v>0</v>
      </c>
      <c r="CB71" s="38">
        <v>0</v>
      </c>
      <c r="CC71" s="38">
        <v>0</v>
      </c>
      <c r="CD71" s="38">
        <v>0</v>
      </c>
      <c r="CE71" s="38">
        <v>0</v>
      </c>
      <c r="CF71" s="38">
        <v>0</v>
      </c>
      <c r="CG71" s="38">
        <v>0</v>
      </c>
      <c r="CH71" s="38">
        <v>0</v>
      </c>
      <c r="CI71" s="38">
        <v>0</v>
      </c>
      <c r="CJ71" s="38">
        <v>4</v>
      </c>
      <c r="CK71" s="38">
        <v>0</v>
      </c>
      <c r="CL71" s="38">
        <v>0</v>
      </c>
      <c r="CN71" s="38">
        <v>0</v>
      </c>
      <c r="CO71" s="38">
        <v>1</v>
      </c>
      <c r="CP71" s="38">
        <v>0</v>
      </c>
      <c r="CQ71" s="38">
        <v>0</v>
      </c>
      <c r="CR71" s="38">
        <v>210.572</v>
      </c>
      <c r="CS71" s="38">
        <v>0</v>
      </c>
      <c r="CT71" s="38">
        <v>0</v>
      </c>
      <c r="CU71" s="38">
        <v>0</v>
      </c>
      <c r="CV71" s="38">
        <v>0</v>
      </c>
      <c r="CW71" s="38">
        <v>0</v>
      </c>
      <c r="CX71" s="38">
        <v>0</v>
      </c>
      <c r="CY71" s="38">
        <v>0</v>
      </c>
      <c r="CZ71" s="38">
        <v>0</v>
      </c>
      <c r="DA71" s="38">
        <v>1</v>
      </c>
      <c r="DB71" s="38">
        <v>1221212</v>
      </c>
      <c r="DC71" s="38">
        <v>0</v>
      </c>
      <c r="DD71" s="38">
        <v>0</v>
      </c>
      <c r="DE71" s="38">
        <v>289378</v>
      </c>
      <c r="DF71" s="38">
        <v>289378</v>
      </c>
      <c r="DG71" s="38">
        <v>46.988</v>
      </c>
      <c r="DH71" s="38">
        <v>0</v>
      </c>
      <c r="DI71" s="38">
        <v>0</v>
      </c>
      <c r="DK71" s="38">
        <v>3450</v>
      </c>
      <c r="DL71" s="38">
        <v>0</v>
      </c>
      <c r="DM71" s="38">
        <v>126889</v>
      </c>
      <c r="DN71" s="38">
        <v>529</v>
      </c>
      <c r="DO71" s="38">
        <v>0</v>
      </c>
      <c r="DP71" s="38">
        <v>0</v>
      </c>
      <c r="DQ71" s="38">
        <v>0</v>
      </c>
      <c r="DR71" s="38">
        <v>0</v>
      </c>
      <c r="DS71" s="38">
        <v>0</v>
      </c>
      <c r="DT71" s="38">
        <v>0</v>
      </c>
      <c r="DU71" s="38">
        <v>0</v>
      </c>
      <c r="DV71" s="38">
        <v>0</v>
      </c>
      <c r="DW71" s="38">
        <v>0</v>
      </c>
      <c r="DX71" s="38">
        <v>0</v>
      </c>
      <c r="DY71" s="38">
        <v>0</v>
      </c>
      <c r="DZ71" s="38">
        <v>0</v>
      </c>
      <c r="EA71" s="38">
        <v>0</v>
      </c>
      <c r="EB71" s="38">
        <v>0</v>
      </c>
      <c r="EC71" s="38">
        <v>0</v>
      </c>
      <c r="ED71" s="38">
        <v>0</v>
      </c>
      <c r="EE71" s="38">
        <v>0</v>
      </c>
      <c r="EF71" s="38">
        <v>0</v>
      </c>
      <c r="EG71" s="38">
        <v>0</v>
      </c>
      <c r="EH71" s="38">
        <v>119914</v>
      </c>
      <c r="EI71" s="38">
        <v>0</v>
      </c>
      <c r="EJ71" s="38">
        <v>0</v>
      </c>
      <c r="EK71" s="38">
        <v>5.0670000000000002</v>
      </c>
      <c r="EL71" s="38">
        <v>0</v>
      </c>
      <c r="EM71" s="38">
        <v>0</v>
      </c>
      <c r="EN71" s="38">
        <v>0.85399999999999998</v>
      </c>
      <c r="EO71" s="38">
        <v>0</v>
      </c>
      <c r="EP71" s="38">
        <v>0</v>
      </c>
      <c r="EQ71" s="38">
        <v>5.9210000000000003</v>
      </c>
      <c r="ER71" s="38">
        <v>0</v>
      </c>
      <c r="ES71" s="38">
        <v>19.471</v>
      </c>
      <c r="ET71" s="38">
        <v>0</v>
      </c>
      <c r="EU71" s="38">
        <v>0</v>
      </c>
      <c r="EV71" s="38">
        <v>0</v>
      </c>
      <c r="EW71" s="38">
        <v>0</v>
      </c>
      <c r="EX71" s="38">
        <v>0</v>
      </c>
      <c r="EZ71" s="38">
        <v>1956423</v>
      </c>
      <c r="FA71" s="38">
        <v>0</v>
      </c>
      <c r="FB71" s="38">
        <v>2009426</v>
      </c>
      <c r="FC71" s="38">
        <v>0</v>
      </c>
      <c r="FD71" s="38">
        <v>0</v>
      </c>
      <c r="FE71" s="38">
        <v>188965</v>
      </c>
      <c r="FF71" s="38">
        <v>40961</v>
      </c>
      <c r="FG71" s="38">
        <v>5.8744999999999999E-2</v>
      </c>
      <c r="FH71" s="38">
        <v>2.5468000000000001E-2</v>
      </c>
      <c r="FI71" s="38">
        <v>0</v>
      </c>
      <c r="FJ71" s="38">
        <v>0</v>
      </c>
      <c r="FK71" s="38">
        <v>326.37</v>
      </c>
      <c r="FL71" s="38">
        <v>2239352</v>
      </c>
      <c r="FM71" s="38">
        <v>0</v>
      </c>
      <c r="FN71" s="38">
        <v>0</v>
      </c>
      <c r="FO71" s="38">
        <v>0</v>
      </c>
      <c r="FP71" s="38">
        <v>0</v>
      </c>
      <c r="FQ71" s="38">
        <v>0</v>
      </c>
      <c r="FR71" s="38">
        <v>0</v>
      </c>
      <c r="FS71" s="38">
        <v>0</v>
      </c>
      <c r="FT71" s="38">
        <v>0</v>
      </c>
      <c r="FU71" s="38">
        <v>0</v>
      </c>
      <c r="FV71" s="38">
        <v>0</v>
      </c>
      <c r="FW71" s="38">
        <v>0</v>
      </c>
      <c r="FX71" s="38">
        <v>0</v>
      </c>
      <c r="FY71" s="38">
        <v>0</v>
      </c>
      <c r="FZ71" s="38">
        <v>0</v>
      </c>
      <c r="GA71" s="38">
        <v>0</v>
      </c>
      <c r="GB71" s="38">
        <v>0</v>
      </c>
      <c r="GC71" s="38">
        <v>0</v>
      </c>
      <c r="GD71" s="38">
        <v>0</v>
      </c>
      <c r="GF71" s="38">
        <v>0</v>
      </c>
      <c r="GG71" s="38">
        <v>0</v>
      </c>
      <c r="GH71" s="38">
        <v>0</v>
      </c>
      <c r="GI71" s="38">
        <v>0</v>
      </c>
      <c r="GJ71" s="38">
        <v>0</v>
      </c>
      <c r="GK71" s="38">
        <v>5183</v>
      </c>
      <c r="GL71" s="38">
        <v>4467</v>
      </c>
      <c r="GM71" s="38">
        <v>0</v>
      </c>
      <c r="GN71" s="38">
        <v>0</v>
      </c>
      <c r="GO71" s="38">
        <v>0</v>
      </c>
      <c r="GP71" s="38">
        <v>0</v>
      </c>
      <c r="GQ71" s="38">
        <v>0</v>
      </c>
      <c r="GR71" s="38">
        <v>0</v>
      </c>
      <c r="GS71" s="38">
        <v>0</v>
      </c>
      <c r="GT71" s="38">
        <v>0</v>
      </c>
      <c r="HB71" s="38">
        <v>0</v>
      </c>
      <c r="HC71" s="38">
        <v>0</v>
      </c>
      <c r="HD71" s="38">
        <v>0</v>
      </c>
      <c r="HE71" s="38">
        <v>0</v>
      </c>
      <c r="HF71" s="38">
        <v>211483</v>
      </c>
      <c r="HG71" s="38">
        <v>5132</v>
      </c>
      <c r="HH71" s="38">
        <v>104696</v>
      </c>
      <c r="HI71" s="38">
        <v>0</v>
      </c>
      <c r="HJ71" s="38">
        <v>1997</v>
      </c>
      <c r="HK71" s="38">
        <v>0</v>
      </c>
      <c r="HL71" s="38">
        <v>0</v>
      </c>
      <c r="HM71" s="38">
        <v>0</v>
      </c>
      <c r="HN71" s="38">
        <v>0</v>
      </c>
      <c r="HO71" s="38">
        <v>0</v>
      </c>
      <c r="HP71" s="38">
        <v>0</v>
      </c>
      <c r="HQ71" s="38">
        <v>0</v>
      </c>
      <c r="HR71" s="38">
        <v>0</v>
      </c>
      <c r="HS71" s="38">
        <v>1955865</v>
      </c>
      <c r="HT71" s="38">
        <v>0</v>
      </c>
      <c r="HU71" s="38">
        <v>0</v>
      </c>
      <c r="HV71" s="38">
        <v>0</v>
      </c>
      <c r="HW71" s="38">
        <v>0</v>
      </c>
      <c r="HX71" s="38">
        <v>19</v>
      </c>
      <c r="HY71" s="38">
        <v>18</v>
      </c>
      <c r="HZ71" s="38">
        <v>54</v>
      </c>
      <c r="IA71" s="38">
        <v>29</v>
      </c>
      <c r="IB71" s="38">
        <v>63</v>
      </c>
      <c r="IC71" s="38">
        <v>183</v>
      </c>
      <c r="ID71" s="38">
        <v>0</v>
      </c>
      <c r="IE71" s="38">
        <v>0</v>
      </c>
      <c r="IF71" s="38">
        <v>0</v>
      </c>
      <c r="IG71" s="38">
        <v>8.3330000000000002</v>
      </c>
      <c r="IH71" s="38">
        <v>170</v>
      </c>
      <c r="II71" s="38">
        <v>0</v>
      </c>
      <c r="IJ71" s="38">
        <v>79.025000000000006</v>
      </c>
      <c r="IK71" s="38">
        <v>0</v>
      </c>
      <c r="IL71" s="38">
        <v>0</v>
      </c>
      <c r="IM71" s="38">
        <v>0</v>
      </c>
      <c r="IN71" s="38">
        <v>0</v>
      </c>
      <c r="IO71" s="38">
        <v>0</v>
      </c>
      <c r="IP71" s="38">
        <v>0</v>
      </c>
      <c r="IQ71" s="38">
        <v>79.025000000000006</v>
      </c>
      <c r="IR71" s="38">
        <v>48668</v>
      </c>
      <c r="IS71" s="38">
        <v>0</v>
      </c>
      <c r="IT71" s="38">
        <v>0</v>
      </c>
      <c r="IU71" s="38">
        <v>0</v>
      </c>
      <c r="IV71" s="38">
        <v>0</v>
      </c>
      <c r="IW71" s="38">
        <v>6159</v>
      </c>
      <c r="IX71" s="38">
        <v>0</v>
      </c>
      <c r="IY71" s="38">
        <v>0</v>
      </c>
      <c r="IZ71" s="38">
        <v>0</v>
      </c>
      <c r="JA71" s="38">
        <v>0</v>
      </c>
    </row>
    <row r="72" spans="1:261" x14ac:dyDescent="0.2">
      <c r="A72" s="38">
        <v>61805</v>
      </c>
      <c r="B72" s="38">
        <v>27549</v>
      </c>
      <c r="C72" s="38">
        <v>9</v>
      </c>
      <c r="D72" s="38">
        <v>2020</v>
      </c>
      <c r="E72" s="38">
        <v>6159</v>
      </c>
      <c r="F72" s="38">
        <v>0</v>
      </c>
      <c r="G72" s="38">
        <v>563.53800000000001</v>
      </c>
      <c r="H72" s="38">
        <v>548.57799999999997</v>
      </c>
      <c r="I72" s="38">
        <v>548.57799999999997</v>
      </c>
      <c r="J72" s="38">
        <v>563.53800000000001</v>
      </c>
      <c r="K72" s="38">
        <v>0</v>
      </c>
      <c r="L72" s="38">
        <v>6159</v>
      </c>
      <c r="M72" s="38">
        <v>0</v>
      </c>
      <c r="N72" s="38">
        <v>0</v>
      </c>
      <c r="P72" s="38">
        <v>579.39300000000003</v>
      </c>
      <c r="Q72" s="38">
        <v>0</v>
      </c>
      <c r="R72" s="38">
        <v>150183</v>
      </c>
      <c r="S72" s="38">
        <v>259.20699999999999</v>
      </c>
      <c r="U72" s="38">
        <v>97350</v>
      </c>
      <c r="V72" s="38">
        <v>26.254999999999999</v>
      </c>
      <c r="W72" s="38">
        <v>16169</v>
      </c>
      <c r="X72" s="38">
        <v>16169</v>
      </c>
      <c r="Z72" s="38">
        <v>0</v>
      </c>
      <c r="AA72" s="38">
        <v>0</v>
      </c>
      <c r="AB72" s="38">
        <v>0</v>
      </c>
      <c r="AC72" s="38">
        <v>0</v>
      </c>
      <c r="AD72" s="38" t="s">
        <v>303</v>
      </c>
      <c r="AE72" s="38">
        <v>0</v>
      </c>
      <c r="AH72" s="38">
        <v>0</v>
      </c>
      <c r="AI72" s="38">
        <v>0</v>
      </c>
      <c r="AJ72" s="38">
        <v>6159</v>
      </c>
      <c r="AK72" s="38">
        <v>1</v>
      </c>
      <c r="AL72" s="38" t="s">
        <v>377</v>
      </c>
      <c r="AM72" s="38">
        <v>0</v>
      </c>
      <c r="AN72" s="38">
        <v>0</v>
      </c>
      <c r="AO72" s="38">
        <v>0</v>
      </c>
      <c r="AP72" s="38">
        <v>0</v>
      </c>
      <c r="AQ72" s="38">
        <v>0</v>
      </c>
      <c r="AR72" s="38">
        <v>0</v>
      </c>
      <c r="AS72" s="38">
        <v>0</v>
      </c>
      <c r="AT72" s="38">
        <v>0</v>
      </c>
      <c r="AU72" s="38">
        <v>0</v>
      </c>
      <c r="AV72" s="38">
        <v>0</v>
      </c>
      <c r="AW72" s="38">
        <v>4875582</v>
      </c>
      <c r="AX72" s="38">
        <v>4766492</v>
      </c>
      <c r="AY72" s="38">
        <v>3266798</v>
      </c>
      <c r="AZ72" s="38">
        <v>150183</v>
      </c>
      <c r="BA72" s="38">
        <v>0</v>
      </c>
      <c r="BB72" s="38">
        <v>0</v>
      </c>
      <c r="BC72" s="38">
        <v>0</v>
      </c>
      <c r="BD72" s="38">
        <v>0</v>
      </c>
      <c r="BE72" s="38">
        <v>64</v>
      </c>
      <c r="BF72" s="38">
        <v>4411979</v>
      </c>
      <c r="BG72" s="38">
        <v>0</v>
      </c>
      <c r="BH72" s="38">
        <v>0</v>
      </c>
      <c r="BI72" s="38">
        <v>0</v>
      </c>
      <c r="BJ72" s="38">
        <v>12</v>
      </c>
      <c r="BK72" s="38">
        <v>0</v>
      </c>
      <c r="BL72" s="38">
        <v>0</v>
      </c>
      <c r="BM72" s="38">
        <v>0</v>
      </c>
      <c r="BN72" s="38">
        <v>0</v>
      </c>
      <c r="BO72" s="38">
        <v>0</v>
      </c>
      <c r="BP72" s="38">
        <v>0</v>
      </c>
      <c r="BQ72" s="38">
        <v>685</v>
      </c>
      <c r="BR72" s="38">
        <v>0</v>
      </c>
      <c r="BS72" s="38">
        <v>0</v>
      </c>
      <c r="BT72" s="38">
        <v>0</v>
      </c>
      <c r="BU72" s="38">
        <v>0</v>
      </c>
      <c r="BV72" s="38">
        <v>0</v>
      </c>
      <c r="BW72" s="38">
        <v>0</v>
      </c>
      <c r="BX72" s="38">
        <v>0</v>
      </c>
      <c r="BY72" s="38">
        <v>0</v>
      </c>
      <c r="BZ72" s="38">
        <v>0</v>
      </c>
      <c r="CA72" s="38">
        <v>0</v>
      </c>
      <c r="CB72" s="38">
        <v>0</v>
      </c>
      <c r="CC72" s="38">
        <v>0</v>
      </c>
      <c r="CD72" s="38">
        <v>0</v>
      </c>
      <c r="CE72" s="38">
        <v>0</v>
      </c>
      <c r="CF72" s="38">
        <v>0</v>
      </c>
      <c r="CG72" s="38">
        <v>0</v>
      </c>
      <c r="CH72" s="38">
        <v>110812</v>
      </c>
      <c r="CI72" s="38">
        <v>0</v>
      </c>
      <c r="CJ72" s="38">
        <v>4</v>
      </c>
      <c r="CK72" s="38">
        <v>0</v>
      </c>
      <c r="CL72" s="38">
        <v>0</v>
      </c>
      <c r="CN72" s="38">
        <v>0</v>
      </c>
      <c r="CO72" s="38">
        <v>1</v>
      </c>
      <c r="CP72" s="38">
        <v>0</v>
      </c>
      <c r="CQ72" s="38">
        <v>0</v>
      </c>
      <c r="CR72" s="38">
        <v>577.67700000000002</v>
      </c>
      <c r="CS72" s="38">
        <v>0</v>
      </c>
      <c r="CT72" s="38">
        <v>0</v>
      </c>
      <c r="CU72" s="38">
        <v>0</v>
      </c>
      <c r="CV72" s="38">
        <v>0</v>
      </c>
      <c r="CW72" s="38">
        <v>0</v>
      </c>
      <c r="CX72" s="38">
        <v>0</v>
      </c>
      <c r="CY72" s="38">
        <v>0</v>
      </c>
      <c r="CZ72" s="38">
        <v>0</v>
      </c>
      <c r="DA72" s="38">
        <v>1</v>
      </c>
      <c r="DB72" s="38">
        <v>3359204</v>
      </c>
      <c r="DC72" s="38">
        <v>0</v>
      </c>
      <c r="DD72" s="38">
        <v>0</v>
      </c>
      <c r="DE72" s="38">
        <v>21478</v>
      </c>
      <c r="DF72" s="38">
        <v>21478</v>
      </c>
      <c r="DG72" s="38">
        <v>3.488</v>
      </c>
      <c r="DH72" s="38">
        <v>0</v>
      </c>
      <c r="DI72" s="38">
        <v>0</v>
      </c>
      <c r="DK72" s="38">
        <v>2590</v>
      </c>
      <c r="DL72" s="38">
        <v>0</v>
      </c>
      <c r="DM72" s="38">
        <v>393706</v>
      </c>
      <c r="DN72" s="38">
        <v>1658</v>
      </c>
      <c r="DO72" s="38">
        <v>0</v>
      </c>
      <c r="DP72" s="38">
        <v>0</v>
      </c>
      <c r="DQ72" s="38">
        <v>0</v>
      </c>
      <c r="DR72" s="38">
        <v>0</v>
      </c>
      <c r="DS72" s="38">
        <v>0</v>
      </c>
      <c r="DT72" s="38">
        <v>0</v>
      </c>
      <c r="DU72" s="38">
        <v>0</v>
      </c>
      <c r="DV72" s="38">
        <v>0</v>
      </c>
      <c r="DW72" s="38">
        <v>0</v>
      </c>
      <c r="DX72" s="38">
        <v>0</v>
      </c>
      <c r="DY72" s="38">
        <v>0</v>
      </c>
      <c r="DZ72" s="38">
        <v>0</v>
      </c>
      <c r="EA72" s="38">
        <v>0</v>
      </c>
      <c r="EB72" s="38">
        <v>0</v>
      </c>
      <c r="EC72" s="38">
        <v>13.022</v>
      </c>
      <c r="ED72" s="38">
        <v>92227</v>
      </c>
      <c r="EE72" s="38">
        <v>0</v>
      </c>
      <c r="EF72" s="38">
        <v>0</v>
      </c>
      <c r="EG72" s="38">
        <v>0</v>
      </c>
      <c r="EH72" s="38">
        <v>283863</v>
      </c>
      <c r="EI72" s="38">
        <v>0</v>
      </c>
      <c r="EJ72" s="38">
        <v>0</v>
      </c>
      <c r="EK72" s="38">
        <v>14.353999999999999</v>
      </c>
      <c r="EL72" s="38">
        <v>0</v>
      </c>
      <c r="EM72" s="38">
        <v>0</v>
      </c>
      <c r="EN72" s="38">
        <v>0.60599999999999998</v>
      </c>
      <c r="EO72" s="38">
        <v>0</v>
      </c>
      <c r="EP72" s="38">
        <v>0</v>
      </c>
      <c r="EQ72" s="38">
        <v>14.96</v>
      </c>
      <c r="ER72" s="38">
        <v>0</v>
      </c>
      <c r="ES72" s="38">
        <v>46.091999999999999</v>
      </c>
      <c r="ET72" s="38">
        <v>0</v>
      </c>
      <c r="EU72" s="38">
        <v>0</v>
      </c>
      <c r="EV72" s="38">
        <v>0</v>
      </c>
      <c r="EW72" s="38">
        <v>0</v>
      </c>
      <c r="EX72" s="38">
        <v>0</v>
      </c>
      <c r="EZ72" s="38">
        <v>4261796</v>
      </c>
      <c r="FA72" s="38">
        <v>0</v>
      </c>
      <c r="FB72" s="38">
        <v>4410257</v>
      </c>
      <c r="FC72" s="38">
        <v>0</v>
      </c>
      <c r="FD72" s="38">
        <v>0</v>
      </c>
      <c r="FE72" s="38">
        <v>414784</v>
      </c>
      <c r="FF72" s="38">
        <v>89912</v>
      </c>
      <c r="FG72" s="38">
        <v>5.8744999999999999E-2</v>
      </c>
      <c r="FH72" s="38">
        <v>2.5468000000000001E-2</v>
      </c>
      <c r="FI72" s="38">
        <v>0</v>
      </c>
      <c r="FJ72" s="38">
        <v>0</v>
      </c>
      <c r="FK72" s="38">
        <v>716.39200000000005</v>
      </c>
      <c r="FL72" s="38">
        <v>5025765</v>
      </c>
      <c r="FM72" s="38">
        <v>0</v>
      </c>
      <c r="FN72" s="38">
        <v>0</v>
      </c>
      <c r="FO72" s="38">
        <v>0</v>
      </c>
      <c r="FP72" s="38">
        <v>0</v>
      </c>
      <c r="FQ72" s="38">
        <v>0</v>
      </c>
      <c r="FR72" s="38">
        <v>0</v>
      </c>
      <c r="FS72" s="38">
        <v>0</v>
      </c>
      <c r="FT72" s="38">
        <v>0</v>
      </c>
      <c r="FU72" s="38">
        <v>0</v>
      </c>
      <c r="FV72" s="38">
        <v>0</v>
      </c>
      <c r="FW72" s="38">
        <v>0</v>
      </c>
      <c r="FX72" s="38">
        <v>0</v>
      </c>
      <c r="FY72" s="38">
        <v>0</v>
      </c>
      <c r="FZ72" s="38">
        <v>0</v>
      </c>
      <c r="GA72" s="38">
        <v>0</v>
      </c>
      <c r="GB72" s="38">
        <v>0</v>
      </c>
      <c r="GC72" s="38">
        <v>0</v>
      </c>
      <c r="GD72" s="38">
        <v>0</v>
      </c>
      <c r="GF72" s="38">
        <v>0</v>
      </c>
      <c r="GG72" s="38">
        <v>0</v>
      </c>
      <c r="GH72" s="38">
        <v>0</v>
      </c>
      <c r="GI72" s="38">
        <v>0</v>
      </c>
      <c r="GJ72" s="38">
        <v>0</v>
      </c>
      <c r="GK72" s="38">
        <v>0</v>
      </c>
      <c r="GL72" s="38">
        <v>0</v>
      </c>
      <c r="GM72" s="38">
        <v>0</v>
      </c>
      <c r="GN72" s="38">
        <v>0</v>
      </c>
      <c r="GO72" s="38">
        <v>0</v>
      </c>
      <c r="GP72" s="38">
        <v>0</v>
      </c>
      <c r="GQ72" s="38">
        <v>0</v>
      </c>
      <c r="GR72" s="38">
        <v>0</v>
      </c>
      <c r="GS72" s="38">
        <v>0</v>
      </c>
      <c r="GT72" s="38">
        <v>0</v>
      </c>
      <c r="HB72" s="38">
        <v>260701385</v>
      </c>
      <c r="HC72" s="38">
        <v>5.0967999999999999E-2</v>
      </c>
      <c r="HD72" s="38">
        <v>110812</v>
      </c>
      <c r="HE72" s="38">
        <v>0</v>
      </c>
      <c r="HF72" s="38">
        <v>581493</v>
      </c>
      <c r="HG72" s="38">
        <v>19244</v>
      </c>
      <c r="HH72" s="38">
        <v>13549</v>
      </c>
      <c r="HI72" s="38">
        <v>0</v>
      </c>
      <c r="HJ72" s="38">
        <v>5478</v>
      </c>
      <c r="HK72" s="38">
        <v>0</v>
      </c>
      <c r="HL72" s="38">
        <v>0</v>
      </c>
      <c r="HM72" s="38">
        <v>0</v>
      </c>
      <c r="HN72" s="38">
        <v>0</v>
      </c>
      <c r="HO72" s="38">
        <v>0</v>
      </c>
      <c r="HP72" s="38">
        <v>0</v>
      </c>
      <c r="HQ72" s="38">
        <v>0</v>
      </c>
      <c r="HR72" s="38">
        <v>0</v>
      </c>
      <c r="HS72" s="38">
        <v>4260074</v>
      </c>
      <c r="HT72" s="38">
        <v>0</v>
      </c>
      <c r="HU72" s="38">
        <v>0</v>
      </c>
      <c r="HV72" s="38">
        <v>0</v>
      </c>
      <c r="HW72" s="38">
        <v>0</v>
      </c>
      <c r="HX72" s="38">
        <v>8</v>
      </c>
      <c r="HY72" s="38">
        <v>5</v>
      </c>
      <c r="HZ72" s="38">
        <v>2</v>
      </c>
      <c r="IA72" s="38">
        <v>0</v>
      </c>
      <c r="IB72" s="38">
        <v>0</v>
      </c>
      <c r="IC72" s="38">
        <v>15</v>
      </c>
      <c r="ID72" s="38">
        <v>0</v>
      </c>
      <c r="IE72" s="38">
        <v>0</v>
      </c>
      <c r="IF72" s="38">
        <v>0</v>
      </c>
      <c r="IG72" s="38">
        <v>31.248000000000001</v>
      </c>
      <c r="IH72" s="38">
        <v>22</v>
      </c>
      <c r="II72" s="38">
        <v>0</v>
      </c>
      <c r="IJ72" s="38">
        <v>26.254999999999999</v>
      </c>
      <c r="IK72" s="38">
        <v>0</v>
      </c>
      <c r="IL72" s="38">
        <v>0</v>
      </c>
      <c r="IM72" s="38">
        <v>0</v>
      </c>
      <c r="IN72" s="38">
        <v>0</v>
      </c>
      <c r="IO72" s="38">
        <v>0</v>
      </c>
      <c r="IP72" s="38">
        <v>0</v>
      </c>
      <c r="IQ72" s="38">
        <v>26.254999999999999</v>
      </c>
      <c r="IR72" s="38">
        <v>16169</v>
      </c>
      <c r="IS72" s="38">
        <v>0</v>
      </c>
      <c r="IT72" s="38">
        <v>0</v>
      </c>
      <c r="IU72" s="38">
        <v>0</v>
      </c>
      <c r="IV72" s="38">
        <v>0</v>
      </c>
      <c r="IW72" s="38">
        <v>6159</v>
      </c>
      <c r="IX72" s="38">
        <v>0</v>
      </c>
      <c r="IY72" s="38">
        <v>0</v>
      </c>
      <c r="IZ72" s="38">
        <v>0</v>
      </c>
      <c r="JA72" s="38">
        <v>0</v>
      </c>
    </row>
    <row r="73" spans="1:261" x14ac:dyDescent="0.2">
      <c r="A73" s="38">
        <v>123805</v>
      </c>
      <c r="B73" s="38">
        <v>27549</v>
      </c>
      <c r="C73" s="38">
        <v>9</v>
      </c>
      <c r="D73" s="38">
        <v>2020</v>
      </c>
      <c r="E73" s="38">
        <v>6159</v>
      </c>
      <c r="F73" s="38">
        <v>0</v>
      </c>
      <c r="G73" s="38">
        <v>430.97300000000001</v>
      </c>
      <c r="H73" s="38">
        <v>426.58199999999999</v>
      </c>
      <c r="I73" s="38">
        <v>426.58199999999999</v>
      </c>
      <c r="J73" s="38">
        <v>430.97300000000001</v>
      </c>
      <c r="K73" s="38">
        <v>0</v>
      </c>
      <c r="L73" s="38">
        <v>6159</v>
      </c>
      <c r="M73" s="38">
        <v>0</v>
      </c>
      <c r="N73" s="38">
        <v>0</v>
      </c>
      <c r="P73" s="38">
        <v>409.27499999999998</v>
      </c>
      <c r="Q73" s="38">
        <v>0</v>
      </c>
      <c r="R73" s="38">
        <v>106087</v>
      </c>
      <c r="S73" s="38">
        <v>259.20699999999999</v>
      </c>
      <c r="U73" s="38">
        <v>68765</v>
      </c>
      <c r="V73" s="38">
        <v>245.84299999999999</v>
      </c>
      <c r="W73" s="38">
        <v>151405</v>
      </c>
      <c r="X73" s="38">
        <v>151405</v>
      </c>
      <c r="Z73" s="38">
        <v>0</v>
      </c>
      <c r="AA73" s="38">
        <v>0</v>
      </c>
      <c r="AB73" s="38">
        <v>0</v>
      </c>
      <c r="AC73" s="38">
        <v>0</v>
      </c>
      <c r="AD73" s="38" t="s">
        <v>303</v>
      </c>
      <c r="AE73" s="38">
        <v>0</v>
      </c>
      <c r="AH73" s="38">
        <v>0</v>
      </c>
      <c r="AI73" s="38">
        <v>0</v>
      </c>
      <c r="AJ73" s="38">
        <v>6159</v>
      </c>
      <c r="AK73" s="38">
        <v>1</v>
      </c>
      <c r="AL73" s="38" t="s">
        <v>4</v>
      </c>
      <c r="AM73" s="38">
        <v>0</v>
      </c>
      <c r="AN73" s="38">
        <v>0</v>
      </c>
      <c r="AO73" s="38">
        <v>0</v>
      </c>
      <c r="AP73" s="38">
        <v>0</v>
      </c>
      <c r="AQ73" s="38">
        <v>0</v>
      </c>
      <c r="AR73" s="38">
        <v>0</v>
      </c>
      <c r="AS73" s="38">
        <v>0</v>
      </c>
      <c r="AT73" s="38">
        <v>0</v>
      </c>
      <c r="AU73" s="38">
        <v>0</v>
      </c>
      <c r="AV73" s="38">
        <v>0</v>
      </c>
      <c r="AW73" s="38">
        <v>4794868</v>
      </c>
      <c r="AX73" s="38">
        <v>4711366</v>
      </c>
      <c r="AY73" s="38">
        <v>3134076</v>
      </c>
      <c r="AZ73" s="38">
        <v>106087</v>
      </c>
      <c r="BA73" s="38">
        <v>1</v>
      </c>
      <c r="BB73" s="38">
        <v>0</v>
      </c>
      <c r="BC73" s="38">
        <v>0</v>
      </c>
      <c r="BD73" s="38">
        <v>0</v>
      </c>
      <c r="BE73" s="38">
        <v>63</v>
      </c>
      <c r="BF73" s="38">
        <v>4322942</v>
      </c>
      <c r="BG73" s="38">
        <v>0</v>
      </c>
      <c r="BH73" s="38">
        <v>0</v>
      </c>
      <c r="BI73" s="38">
        <v>0</v>
      </c>
      <c r="BJ73" s="38">
        <v>12</v>
      </c>
      <c r="BK73" s="38">
        <v>0</v>
      </c>
      <c r="BL73" s="38">
        <v>0</v>
      </c>
      <c r="BM73" s="38">
        <v>0</v>
      </c>
      <c r="BN73" s="38">
        <v>0</v>
      </c>
      <c r="BO73" s="38">
        <v>0</v>
      </c>
      <c r="BP73" s="38">
        <v>0</v>
      </c>
      <c r="BQ73" s="38">
        <v>704</v>
      </c>
      <c r="BR73" s="38">
        <v>0</v>
      </c>
      <c r="BS73" s="38">
        <v>0</v>
      </c>
      <c r="BT73" s="38">
        <v>0</v>
      </c>
      <c r="BU73" s="38">
        <v>0</v>
      </c>
      <c r="BV73" s="38">
        <v>0</v>
      </c>
      <c r="BW73" s="38">
        <v>0</v>
      </c>
      <c r="BX73" s="38">
        <v>0</v>
      </c>
      <c r="BY73" s="38">
        <v>0</v>
      </c>
      <c r="BZ73" s="38">
        <v>0</v>
      </c>
      <c r="CA73" s="38">
        <v>0</v>
      </c>
      <c r="CB73" s="38">
        <v>0</v>
      </c>
      <c r="CC73" s="38">
        <v>0</v>
      </c>
      <c r="CD73" s="38">
        <v>0</v>
      </c>
      <c r="CE73" s="38">
        <v>0</v>
      </c>
      <c r="CF73" s="38">
        <v>0</v>
      </c>
      <c r="CG73" s="38">
        <v>0</v>
      </c>
      <c r="CH73" s="38">
        <v>84745</v>
      </c>
      <c r="CI73" s="38">
        <v>0</v>
      </c>
      <c r="CJ73" s="38">
        <v>4</v>
      </c>
      <c r="CK73" s="38">
        <v>0</v>
      </c>
      <c r="CL73" s="38">
        <v>0</v>
      </c>
      <c r="CN73" s="38">
        <v>0</v>
      </c>
      <c r="CO73" s="38">
        <v>1</v>
      </c>
      <c r="CP73" s="38">
        <v>0</v>
      </c>
      <c r="CQ73" s="38">
        <v>0</v>
      </c>
      <c r="CR73" s="38">
        <v>408.14400000000001</v>
      </c>
      <c r="CS73" s="38">
        <v>0</v>
      </c>
      <c r="CT73" s="38">
        <v>0</v>
      </c>
      <c r="CU73" s="38">
        <v>0</v>
      </c>
      <c r="CV73" s="38">
        <v>0</v>
      </c>
      <c r="CW73" s="38">
        <v>0</v>
      </c>
      <c r="CX73" s="38">
        <v>0</v>
      </c>
      <c r="CY73" s="38">
        <v>0</v>
      </c>
      <c r="CZ73" s="38">
        <v>0</v>
      </c>
      <c r="DA73" s="38">
        <v>1</v>
      </c>
      <c r="DB73" s="38">
        <v>2617904</v>
      </c>
      <c r="DC73" s="38">
        <v>0</v>
      </c>
      <c r="DD73" s="38">
        <v>0</v>
      </c>
      <c r="DE73" s="38">
        <v>649502</v>
      </c>
      <c r="DF73" s="38">
        <v>649502</v>
      </c>
      <c r="DG73" s="38">
        <v>105.46299999999999</v>
      </c>
      <c r="DH73" s="38">
        <v>0</v>
      </c>
      <c r="DI73" s="38">
        <v>0</v>
      </c>
      <c r="DK73" s="38">
        <v>2891</v>
      </c>
      <c r="DL73" s="38">
        <v>0</v>
      </c>
      <c r="DM73" s="38">
        <v>275735</v>
      </c>
      <c r="DN73" s="38">
        <v>1180</v>
      </c>
      <c r="DO73" s="38">
        <v>0</v>
      </c>
      <c r="DP73" s="38">
        <v>0</v>
      </c>
      <c r="DQ73" s="38">
        <v>0</v>
      </c>
      <c r="DR73" s="38">
        <v>0</v>
      </c>
      <c r="DS73" s="38">
        <v>0</v>
      </c>
      <c r="DT73" s="38">
        <v>0</v>
      </c>
      <c r="DU73" s="38">
        <v>0</v>
      </c>
      <c r="DV73" s="38">
        <v>0</v>
      </c>
      <c r="DW73" s="38">
        <v>0</v>
      </c>
      <c r="DX73" s="38">
        <v>0</v>
      </c>
      <c r="DY73" s="38">
        <v>0</v>
      </c>
      <c r="DZ73" s="38">
        <v>0</v>
      </c>
      <c r="EA73" s="38">
        <v>0</v>
      </c>
      <c r="EB73" s="38">
        <v>0</v>
      </c>
      <c r="EC73" s="38">
        <v>22.928000000000001</v>
      </c>
      <c r="ED73" s="38">
        <v>162385</v>
      </c>
      <c r="EE73" s="38">
        <v>0</v>
      </c>
      <c r="EF73" s="38">
        <v>0</v>
      </c>
      <c r="EG73" s="38">
        <v>0</v>
      </c>
      <c r="EH73" s="38">
        <v>36453</v>
      </c>
      <c r="EI73" s="38">
        <v>68829</v>
      </c>
      <c r="EJ73" s="38">
        <v>2.794</v>
      </c>
      <c r="EK73" s="38">
        <v>1.0329999999999999</v>
      </c>
      <c r="EL73" s="38">
        <v>0</v>
      </c>
      <c r="EM73" s="38">
        <v>0</v>
      </c>
      <c r="EN73" s="38">
        <v>0.56399999999999995</v>
      </c>
      <c r="EO73" s="38">
        <v>0</v>
      </c>
      <c r="EP73" s="38">
        <v>0</v>
      </c>
      <c r="EQ73" s="38">
        <v>4.391</v>
      </c>
      <c r="ER73" s="38">
        <v>0</v>
      </c>
      <c r="ES73" s="38">
        <v>5.9189999999999996</v>
      </c>
      <c r="ET73" s="38">
        <v>0</v>
      </c>
      <c r="EU73" s="38">
        <v>0</v>
      </c>
      <c r="EV73" s="38">
        <v>0</v>
      </c>
      <c r="EW73" s="38">
        <v>0</v>
      </c>
      <c r="EX73" s="38">
        <v>0</v>
      </c>
      <c r="EZ73" s="38">
        <v>4216855</v>
      </c>
      <c r="FA73" s="38">
        <v>0</v>
      </c>
      <c r="FB73" s="38">
        <v>4321699</v>
      </c>
      <c r="FC73" s="38">
        <v>0</v>
      </c>
      <c r="FD73" s="38">
        <v>0</v>
      </c>
      <c r="FE73" s="38">
        <v>406414</v>
      </c>
      <c r="FF73" s="38">
        <v>88097</v>
      </c>
      <c r="FG73" s="38">
        <v>5.8744999999999999E-2</v>
      </c>
      <c r="FH73" s="38">
        <v>2.5468000000000001E-2</v>
      </c>
      <c r="FI73" s="38">
        <v>0</v>
      </c>
      <c r="FJ73" s="38">
        <v>0</v>
      </c>
      <c r="FK73" s="38">
        <v>701.93499999999995</v>
      </c>
      <c r="FL73" s="38">
        <v>4900955</v>
      </c>
      <c r="FM73" s="38">
        <v>0</v>
      </c>
      <c r="FN73" s="38">
        <v>0</v>
      </c>
      <c r="FO73" s="38">
        <v>0</v>
      </c>
      <c r="FP73" s="38">
        <v>0</v>
      </c>
      <c r="FQ73" s="38">
        <v>0</v>
      </c>
      <c r="FR73" s="38">
        <v>0</v>
      </c>
      <c r="FS73" s="38">
        <v>0</v>
      </c>
      <c r="FT73" s="38">
        <v>0</v>
      </c>
      <c r="FU73" s="38">
        <v>0</v>
      </c>
      <c r="FV73" s="38">
        <v>0</v>
      </c>
      <c r="FW73" s="38">
        <v>0</v>
      </c>
      <c r="FX73" s="38">
        <v>0</v>
      </c>
      <c r="FY73" s="38">
        <v>0</v>
      </c>
      <c r="FZ73" s="38">
        <v>0</v>
      </c>
      <c r="GA73" s="38">
        <v>0</v>
      </c>
      <c r="GB73" s="38">
        <v>0</v>
      </c>
      <c r="GC73" s="38">
        <v>0</v>
      </c>
      <c r="GD73" s="38">
        <v>0</v>
      </c>
      <c r="GF73" s="38">
        <v>0</v>
      </c>
      <c r="GG73" s="38">
        <v>0</v>
      </c>
      <c r="GH73" s="38">
        <v>0</v>
      </c>
      <c r="GI73" s="38">
        <v>0</v>
      </c>
      <c r="GJ73" s="38">
        <v>0</v>
      </c>
      <c r="GK73" s="38">
        <v>5176</v>
      </c>
      <c r="GL73" s="38">
        <v>6273</v>
      </c>
      <c r="GM73" s="38">
        <v>0</v>
      </c>
      <c r="GN73" s="38">
        <v>0</v>
      </c>
      <c r="GO73" s="38">
        <v>0</v>
      </c>
      <c r="GP73" s="38">
        <v>0</v>
      </c>
      <c r="GQ73" s="38">
        <v>0</v>
      </c>
      <c r="GR73" s="38">
        <v>0</v>
      </c>
      <c r="GS73" s="38">
        <v>0</v>
      </c>
      <c r="GT73" s="38">
        <v>0</v>
      </c>
      <c r="HB73" s="38">
        <v>260701385</v>
      </c>
      <c r="HC73" s="38">
        <v>5.0967999999999999E-2</v>
      </c>
      <c r="HD73" s="38">
        <v>84745</v>
      </c>
      <c r="HE73" s="38">
        <v>0</v>
      </c>
      <c r="HF73" s="38">
        <v>452177</v>
      </c>
      <c r="HG73" s="38">
        <v>6415</v>
      </c>
      <c r="HH73" s="38">
        <v>164435</v>
      </c>
      <c r="HI73" s="38">
        <v>0</v>
      </c>
      <c r="HJ73" s="38">
        <v>4189</v>
      </c>
      <c r="HK73" s="38">
        <v>0</v>
      </c>
      <c r="HL73" s="38">
        <v>0</v>
      </c>
      <c r="HM73" s="38">
        <v>0</v>
      </c>
      <c r="HN73" s="38">
        <v>0</v>
      </c>
      <c r="HO73" s="38">
        <v>0</v>
      </c>
      <c r="HP73" s="38">
        <v>0</v>
      </c>
      <c r="HQ73" s="38">
        <v>0</v>
      </c>
      <c r="HR73" s="38">
        <v>0</v>
      </c>
      <c r="HS73" s="38">
        <v>4215612</v>
      </c>
      <c r="HT73" s="38">
        <v>0</v>
      </c>
      <c r="HU73" s="38">
        <v>0</v>
      </c>
      <c r="HV73" s="38">
        <v>0</v>
      </c>
      <c r="HW73" s="38">
        <v>0</v>
      </c>
      <c r="HX73" s="38">
        <v>63</v>
      </c>
      <c r="HY73" s="38">
        <v>37</v>
      </c>
      <c r="HZ73" s="38">
        <v>81</v>
      </c>
      <c r="IA73" s="38">
        <v>102</v>
      </c>
      <c r="IB73" s="38">
        <v>129</v>
      </c>
      <c r="IC73" s="38">
        <v>412</v>
      </c>
      <c r="ID73" s="38">
        <v>0</v>
      </c>
      <c r="IE73" s="38">
        <v>0</v>
      </c>
      <c r="IF73" s="38">
        <v>0</v>
      </c>
      <c r="IG73" s="38">
        <v>10.416</v>
      </c>
      <c r="IH73" s="38">
        <v>267</v>
      </c>
      <c r="II73" s="38">
        <v>0</v>
      </c>
      <c r="IJ73" s="38">
        <v>245.84299999999999</v>
      </c>
      <c r="IK73" s="38">
        <v>0</v>
      </c>
      <c r="IL73" s="38">
        <v>0</v>
      </c>
      <c r="IM73" s="38">
        <v>0</v>
      </c>
      <c r="IN73" s="38">
        <v>0</v>
      </c>
      <c r="IO73" s="38">
        <v>0</v>
      </c>
      <c r="IP73" s="38">
        <v>0</v>
      </c>
      <c r="IQ73" s="38">
        <v>245.84299999999999</v>
      </c>
      <c r="IR73" s="38">
        <v>151405</v>
      </c>
      <c r="IS73" s="38">
        <v>0</v>
      </c>
      <c r="IT73" s="38">
        <v>0</v>
      </c>
      <c r="IU73" s="38">
        <v>0</v>
      </c>
      <c r="IV73" s="38">
        <v>0</v>
      </c>
      <c r="IW73" s="38">
        <v>6159</v>
      </c>
      <c r="IX73" s="38">
        <v>0</v>
      </c>
      <c r="IY73" s="38">
        <v>0</v>
      </c>
      <c r="IZ73" s="38">
        <v>0</v>
      </c>
      <c r="JA73" s="38">
        <v>0</v>
      </c>
    </row>
    <row r="74" spans="1:261" x14ac:dyDescent="0.2">
      <c r="A74" s="38">
        <v>227805</v>
      </c>
      <c r="B74" s="38">
        <v>27549</v>
      </c>
      <c r="C74" s="38">
        <v>9</v>
      </c>
      <c r="D74" s="38">
        <v>2020</v>
      </c>
      <c r="E74" s="38">
        <v>6159</v>
      </c>
      <c r="F74" s="38">
        <v>0</v>
      </c>
      <c r="G74" s="38">
        <v>337.56700000000001</v>
      </c>
      <c r="H74" s="38">
        <v>331.35300000000001</v>
      </c>
      <c r="I74" s="38">
        <v>331.35300000000001</v>
      </c>
      <c r="J74" s="38">
        <v>337.56700000000001</v>
      </c>
      <c r="K74" s="38">
        <v>0</v>
      </c>
      <c r="L74" s="38">
        <v>6159</v>
      </c>
      <c r="M74" s="38">
        <v>0</v>
      </c>
      <c r="N74" s="38">
        <v>0</v>
      </c>
      <c r="P74" s="38">
        <v>312.34500000000003</v>
      </c>
      <c r="Q74" s="38">
        <v>0</v>
      </c>
      <c r="R74" s="38">
        <v>80962</v>
      </c>
      <c r="S74" s="38">
        <v>259.20699999999999</v>
      </c>
      <c r="U74" s="38">
        <v>52479</v>
      </c>
      <c r="V74" s="38">
        <v>0</v>
      </c>
      <c r="W74" s="38">
        <v>0</v>
      </c>
      <c r="X74" s="38">
        <v>0</v>
      </c>
      <c r="Z74" s="38">
        <v>0</v>
      </c>
      <c r="AA74" s="38">
        <v>0</v>
      </c>
      <c r="AB74" s="38">
        <v>0</v>
      </c>
      <c r="AC74" s="38">
        <v>0</v>
      </c>
      <c r="AD74" s="38" t="s">
        <v>303</v>
      </c>
      <c r="AE74" s="38">
        <v>0</v>
      </c>
      <c r="AH74" s="38">
        <v>0</v>
      </c>
      <c r="AI74" s="38">
        <v>0</v>
      </c>
      <c r="AJ74" s="38">
        <v>6159</v>
      </c>
      <c r="AK74" s="38">
        <v>1</v>
      </c>
      <c r="AL74" s="38" t="s">
        <v>78</v>
      </c>
      <c r="AM74" s="38">
        <v>0</v>
      </c>
      <c r="AN74" s="38">
        <v>0</v>
      </c>
      <c r="AO74" s="38">
        <v>0</v>
      </c>
      <c r="AP74" s="38">
        <v>0</v>
      </c>
      <c r="AQ74" s="38">
        <v>0</v>
      </c>
      <c r="AR74" s="38">
        <v>0</v>
      </c>
      <c r="AS74" s="38">
        <v>0</v>
      </c>
      <c r="AT74" s="38">
        <v>0</v>
      </c>
      <c r="AU74" s="38">
        <v>0</v>
      </c>
      <c r="AV74" s="38">
        <v>0</v>
      </c>
      <c r="AW74" s="38">
        <v>3559352</v>
      </c>
      <c r="AX74" s="38">
        <v>3494182</v>
      </c>
      <c r="AY74" s="38">
        <v>2330425</v>
      </c>
      <c r="AZ74" s="38">
        <v>80962</v>
      </c>
      <c r="BA74" s="38">
        <v>10.5</v>
      </c>
      <c r="BB74" s="38">
        <v>0</v>
      </c>
      <c r="BC74" s="38">
        <v>0</v>
      </c>
      <c r="BD74" s="38">
        <v>0</v>
      </c>
      <c r="BE74" s="38">
        <v>47</v>
      </c>
      <c r="BF74" s="38">
        <v>3207810</v>
      </c>
      <c r="BG74" s="38">
        <v>0</v>
      </c>
      <c r="BH74" s="38">
        <v>0</v>
      </c>
      <c r="BI74" s="38">
        <v>0</v>
      </c>
      <c r="BJ74" s="38">
        <v>12</v>
      </c>
      <c r="BK74" s="38">
        <v>0</v>
      </c>
      <c r="BL74" s="38">
        <v>0</v>
      </c>
      <c r="BM74" s="38">
        <v>0</v>
      </c>
      <c r="BN74" s="38">
        <v>0</v>
      </c>
      <c r="BO74" s="38">
        <v>0</v>
      </c>
      <c r="BP74" s="38">
        <v>0</v>
      </c>
      <c r="BQ74" s="38">
        <v>719</v>
      </c>
      <c r="BR74" s="38">
        <v>0</v>
      </c>
      <c r="BS74" s="38">
        <v>0</v>
      </c>
      <c r="BT74" s="38">
        <v>0</v>
      </c>
      <c r="BU74" s="38">
        <v>0</v>
      </c>
      <c r="BV74" s="38">
        <v>0</v>
      </c>
      <c r="BW74" s="38">
        <v>0</v>
      </c>
      <c r="BX74" s="38">
        <v>0</v>
      </c>
      <c r="BY74" s="38">
        <v>0</v>
      </c>
      <c r="BZ74" s="38">
        <v>0</v>
      </c>
      <c r="CA74" s="38">
        <v>0</v>
      </c>
      <c r="CB74" s="38">
        <v>0</v>
      </c>
      <c r="CC74" s="38">
        <v>0</v>
      </c>
      <c r="CD74" s="38">
        <v>0</v>
      </c>
      <c r="CE74" s="38">
        <v>0</v>
      </c>
      <c r="CF74" s="38">
        <v>0</v>
      </c>
      <c r="CG74" s="38">
        <v>0</v>
      </c>
      <c r="CH74" s="38">
        <v>66378</v>
      </c>
      <c r="CI74" s="38">
        <v>0</v>
      </c>
      <c r="CJ74" s="38">
        <v>4</v>
      </c>
      <c r="CK74" s="38">
        <v>0</v>
      </c>
      <c r="CL74" s="38">
        <v>0</v>
      </c>
      <c r="CN74" s="38">
        <v>0</v>
      </c>
      <c r="CO74" s="38">
        <v>1</v>
      </c>
      <c r="CP74" s="38">
        <v>0</v>
      </c>
      <c r="CQ74" s="38">
        <v>0.75</v>
      </c>
      <c r="CR74" s="38">
        <v>310.06599999999997</v>
      </c>
      <c r="CS74" s="38">
        <v>0</v>
      </c>
      <c r="CT74" s="38">
        <v>0</v>
      </c>
      <c r="CU74" s="38">
        <v>0</v>
      </c>
      <c r="CV74" s="38">
        <v>0</v>
      </c>
      <c r="CW74" s="38">
        <v>0</v>
      </c>
      <c r="CX74" s="38">
        <v>0</v>
      </c>
      <c r="CY74" s="38">
        <v>0</v>
      </c>
      <c r="CZ74" s="38">
        <v>0</v>
      </c>
      <c r="DA74" s="38">
        <v>1</v>
      </c>
      <c r="DB74" s="38">
        <v>2030927</v>
      </c>
      <c r="DC74" s="38">
        <v>0</v>
      </c>
      <c r="DD74" s="38">
        <v>0</v>
      </c>
      <c r="DE74" s="38">
        <v>475753</v>
      </c>
      <c r="DF74" s="38">
        <v>475753</v>
      </c>
      <c r="DG74" s="38">
        <v>77.25</v>
      </c>
      <c r="DH74" s="38">
        <v>0</v>
      </c>
      <c r="DI74" s="38">
        <v>0</v>
      </c>
      <c r="DK74" s="38">
        <v>3125</v>
      </c>
      <c r="DL74" s="38">
        <v>0</v>
      </c>
      <c r="DM74" s="38">
        <v>272139</v>
      </c>
      <c r="DN74" s="38">
        <v>1162</v>
      </c>
      <c r="DO74" s="38">
        <v>0</v>
      </c>
      <c r="DP74" s="38">
        <v>0</v>
      </c>
      <c r="DQ74" s="38">
        <v>0</v>
      </c>
      <c r="DR74" s="38">
        <v>0</v>
      </c>
      <c r="DS74" s="38">
        <v>0</v>
      </c>
      <c r="DT74" s="38">
        <v>0</v>
      </c>
      <c r="DU74" s="38">
        <v>0</v>
      </c>
      <c r="DV74" s="38">
        <v>0</v>
      </c>
      <c r="DW74" s="38">
        <v>0</v>
      </c>
      <c r="DX74" s="38">
        <v>0</v>
      </c>
      <c r="DY74" s="38">
        <v>0</v>
      </c>
      <c r="DZ74" s="38">
        <v>0</v>
      </c>
      <c r="EA74" s="38">
        <v>0</v>
      </c>
      <c r="EB74" s="38">
        <v>0</v>
      </c>
      <c r="EC74" s="38">
        <v>20.616</v>
      </c>
      <c r="ED74" s="38">
        <v>146011</v>
      </c>
      <c r="EE74" s="38">
        <v>0</v>
      </c>
      <c r="EF74" s="38">
        <v>0</v>
      </c>
      <c r="EG74" s="38">
        <v>0</v>
      </c>
      <c r="EH74" s="38">
        <v>117543</v>
      </c>
      <c r="EI74" s="38">
        <v>0</v>
      </c>
      <c r="EJ74" s="38">
        <v>0</v>
      </c>
      <c r="EK74" s="38">
        <v>5.992</v>
      </c>
      <c r="EL74" s="38">
        <v>0</v>
      </c>
      <c r="EM74" s="38">
        <v>0</v>
      </c>
      <c r="EN74" s="38">
        <v>0.222</v>
      </c>
      <c r="EO74" s="38">
        <v>0</v>
      </c>
      <c r="EP74" s="38">
        <v>0</v>
      </c>
      <c r="EQ74" s="38">
        <v>6.2140000000000004</v>
      </c>
      <c r="ER74" s="38">
        <v>0</v>
      </c>
      <c r="ES74" s="38">
        <v>19.085999999999999</v>
      </c>
      <c r="ET74" s="38">
        <v>0</v>
      </c>
      <c r="EU74" s="38">
        <v>0</v>
      </c>
      <c r="EV74" s="38">
        <v>0</v>
      </c>
      <c r="EW74" s="38">
        <v>0</v>
      </c>
      <c r="EX74" s="38">
        <v>0</v>
      </c>
      <c r="EZ74" s="38">
        <v>3127233</v>
      </c>
      <c r="FA74" s="38">
        <v>0</v>
      </c>
      <c r="FB74" s="38">
        <v>3206987</v>
      </c>
      <c r="FC74" s="38">
        <v>0</v>
      </c>
      <c r="FD74" s="38">
        <v>0</v>
      </c>
      <c r="FE74" s="38">
        <v>301577</v>
      </c>
      <c r="FF74" s="38">
        <v>65372</v>
      </c>
      <c r="FG74" s="38">
        <v>5.8744999999999999E-2</v>
      </c>
      <c r="FH74" s="38">
        <v>2.5468000000000001E-2</v>
      </c>
      <c r="FI74" s="38">
        <v>0</v>
      </c>
      <c r="FJ74" s="38">
        <v>0</v>
      </c>
      <c r="FK74" s="38">
        <v>520.86599999999999</v>
      </c>
      <c r="FL74" s="38">
        <v>3640314</v>
      </c>
      <c r="FM74" s="38">
        <v>0</v>
      </c>
      <c r="FN74" s="38">
        <v>0</v>
      </c>
      <c r="FO74" s="38">
        <v>0</v>
      </c>
      <c r="FP74" s="38">
        <v>0</v>
      </c>
      <c r="FQ74" s="38">
        <v>0</v>
      </c>
      <c r="FR74" s="38">
        <v>0</v>
      </c>
      <c r="FS74" s="38">
        <v>0</v>
      </c>
      <c r="FT74" s="38">
        <v>0</v>
      </c>
      <c r="FU74" s="38">
        <v>0</v>
      </c>
      <c r="FV74" s="38">
        <v>0</v>
      </c>
      <c r="FW74" s="38">
        <v>0</v>
      </c>
      <c r="FX74" s="38">
        <v>0</v>
      </c>
      <c r="FY74" s="38">
        <v>0</v>
      </c>
      <c r="FZ74" s="38">
        <v>0</v>
      </c>
      <c r="GA74" s="38">
        <v>0</v>
      </c>
      <c r="GB74" s="38">
        <v>0</v>
      </c>
      <c r="GC74" s="38">
        <v>0</v>
      </c>
      <c r="GD74" s="38">
        <v>0</v>
      </c>
      <c r="GF74" s="38">
        <v>0</v>
      </c>
      <c r="GG74" s="38">
        <v>0</v>
      </c>
      <c r="GH74" s="38">
        <v>0</v>
      </c>
      <c r="GI74" s="38">
        <v>0</v>
      </c>
      <c r="GJ74" s="38">
        <v>0</v>
      </c>
      <c r="GK74" s="38">
        <v>5191</v>
      </c>
      <c r="GL74" s="38">
        <v>4692</v>
      </c>
      <c r="GM74" s="38">
        <v>0</v>
      </c>
      <c r="GN74" s="38">
        <v>0</v>
      </c>
      <c r="GO74" s="38">
        <v>0</v>
      </c>
      <c r="GP74" s="38">
        <v>0</v>
      </c>
      <c r="GQ74" s="38">
        <v>0</v>
      </c>
      <c r="GR74" s="38">
        <v>0</v>
      </c>
      <c r="GS74" s="38">
        <v>0</v>
      </c>
      <c r="GT74" s="38">
        <v>0</v>
      </c>
      <c r="HB74" s="38">
        <v>260701385</v>
      </c>
      <c r="HC74" s="38">
        <v>5.0967999999999999E-2</v>
      </c>
      <c r="HD74" s="38">
        <v>66378</v>
      </c>
      <c r="HE74" s="38">
        <v>0</v>
      </c>
      <c r="HF74" s="38">
        <v>351234</v>
      </c>
      <c r="HG74" s="38">
        <v>642</v>
      </c>
      <c r="HH74" s="38">
        <v>72672</v>
      </c>
      <c r="HI74" s="38">
        <v>0</v>
      </c>
      <c r="HJ74" s="38">
        <v>3281</v>
      </c>
      <c r="HK74" s="38">
        <v>385</v>
      </c>
      <c r="HL74" s="38">
        <v>0</v>
      </c>
      <c r="HM74" s="38">
        <v>0</v>
      </c>
      <c r="HN74" s="38">
        <v>0</v>
      </c>
      <c r="HO74" s="38">
        <v>0</v>
      </c>
      <c r="HP74" s="38">
        <v>0</v>
      </c>
      <c r="HQ74" s="38">
        <v>0</v>
      </c>
      <c r="HR74" s="38">
        <v>0</v>
      </c>
      <c r="HS74" s="38">
        <v>3126025</v>
      </c>
      <c r="HT74" s="38">
        <v>0</v>
      </c>
      <c r="HU74" s="38">
        <v>0</v>
      </c>
      <c r="HV74" s="38">
        <v>0</v>
      </c>
      <c r="HW74" s="38">
        <v>0</v>
      </c>
      <c r="HX74" s="38">
        <v>21</v>
      </c>
      <c r="HY74" s="38">
        <v>71</v>
      </c>
      <c r="HZ74" s="38">
        <v>57</v>
      </c>
      <c r="IA74" s="38">
        <v>75</v>
      </c>
      <c r="IB74" s="38">
        <v>79</v>
      </c>
      <c r="IC74" s="38">
        <v>303</v>
      </c>
      <c r="ID74" s="38">
        <v>0</v>
      </c>
      <c r="IE74" s="38">
        <v>0</v>
      </c>
      <c r="IF74" s="38">
        <v>0</v>
      </c>
      <c r="IG74" s="38">
        <v>1.042</v>
      </c>
      <c r="IH74" s="38">
        <v>118</v>
      </c>
      <c r="II74" s="38">
        <v>0</v>
      </c>
      <c r="IJ74" s="38">
        <v>0</v>
      </c>
      <c r="IK74" s="38">
        <v>0</v>
      </c>
      <c r="IL74" s="38">
        <v>0</v>
      </c>
      <c r="IM74" s="38">
        <v>0</v>
      </c>
      <c r="IN74" s="38">
        <v>0</v>
      </c>
      <c r="IO74" s="38">
        <v>0</v>
      </c>
      <c r="IP74" s="38">
        <v>0</v>
      </c>
      <c r="IQ74" s="38">
        <v>0</v>
      </c>
      <c r="IR74" s="38">
        <v>0</v>
      </c>
      <c r="IS74" s="38">
        <v>0</v>
      </c>
      <c r="IT74" s="38">
        <v>0</v>
      </c>
      <c r="IU74" s="38">
        <v>0</v>
      </c>
      <c r="IV74" s="38">
        <v>0</v>
      </c>
      <c r="IW74" s="38">
        <v>6159</v>
      </c>
      <c r="IX74" s="38">
        <v>0</v>
      </c>
      <c r="IY74" s="38">
        <v>0</v>
      </c>
      <c r="IZ74" s="38">
        <v>0</v>
      </c>
      <c r="JA74" s="38">
        <v>0</v>
      </c>
    </row>
    <row r="75" spans="1:261" x14ac:dyDescent="0.2">
      <c r="A75" s="38">
        <v>15806</v>
      </c>
      <c r="B75" s="38">
        <v>27549</v>
      </c>
      <c r="C75" s="38">
        <v>9</v>
      </c>
      <c r="D75" s="38">
        <v>2020</v>
      </c>
      <c r="E75" s="38">
        <v>6159</v>
      </c>
      <c r="F75" s="38">
        <v>0</v>
      </c>
      <c r="G75" s="38">
        <v>412.86</v>
      </c>
      <c r="H75" s="38">
        <v>370.22899999999998</v>
      </c>
      <c r="I75" s="38">
        <v>370.22899999999998</v>
      </c>
      <c r="J75" s="38">
        <v>412.86</v>
      </c>
      <c r="K75" s="38">
        <v>0</v>
      </c>
      <c r="L75" s="38">
        <v>6159</v>
      </c>
      <c r="M75" s="38">
        <v>0</v>
      </c>
      <c r="N75" s="38">
        <v>0</v>
      </c>
      <c r="P75" s="38">
        <v>563.70000000000005</v>
      </c>
      <c r="Q75" s="38">
        <v>0</v>
      </c>
      <c r="R75" s="38">
        <v>146115</v>
      </c>
      <c r="S75" s="38">
        <v>259.20699999999999</v>
      </c>
      <c r="U75" s="38">
        <v>94713</v>
      </c>
      <c r="V75" s="38">
        <v>83.102000000000004</v>
      </c>
      <c r="W75" s="38">
        <v>51179</v>
      </c>
      <c r="X75" s="38">
        <v>51179</v>
      </c>
      <c r="Z75" s="38">
        <v>0</v>
      </c>
      <c r="AA75" s="38">
        <v>0</v>
      </c>
      <c r="AB75" s="38">
        <v>0</v>
      </c>
      <c r="AC75" s="38">
        <v>0</v>
      </c>
      <c r="AD75" s="38" t="s">
        <v>303</v>
      </c>
      <c r="AE75" s="38">
        <v>0</v>
      </c>
      <c r="AH75" s="38">
        <v>0</v>
      </c>
      <c r="AI75" s="38">
        <v>0</v>
      </c>
      <c r="AJ75" s="38">
        <v>6159</v>
      </c>
      <c r="AK75" s="38">
        <v>1</v>
      </c>
      <c r="AL75" s="38" t="s">
        <v>58</v>
      </c>
      <c r="AM75" s="38">
        <v>0</v>
      </c>
      <c r="AN75" s="38">
        <v>0</v>
      </c>
      <c r="AO75" s="38">
        <v>0</v>
      </c>
      <c r="AP75" s="38">
        <v>0</v>
      </c>
      <c r="AQ75" s="38">
        <v>0</v>
      </c>
      <c r="AR75" s="38">
        <v>0</v>
      </c>
      <c r="AS75" s="38">
        <v>0</v>
      </c>
      <c r="AT75" s="38">
        <v>0</v>
      </c>
      <c r="AU75" s="38">
        <v>0</v>
      </c>
      <c r="AV75" s="38">
        <v>-5508</v>
      </c>
      <c r="AW75" s="38">
        <v>4717103</v>
      </c>
      <c r="AX75" s="38">
        <v>4580583</v>
      </c>
      <c r="AY75" s="38">
        <v>3282125</v>
      </c>
      <c r="AZ75" s="38">
        <v>146115</v>
      </c>
      <c r="BA75" s="38">
        <v>63.832999999999998</v>
      </c>
      <c r="BB75" s="38">
        <v>0</v>
      </c>
      <c r="BC75" s="38">
        <v>0</v>
      </c>
      <c r="BD75" s="38">
        <v>0</v>
      </c>
      <c r="BE75" s="38">
        <v>62</v>
      </c>
      <c r="BF75" s="38">
        <v>4181735</v>
      </c>
      <c r="BG75" s="38">
        <v>0</v>
      </c>
      <c r="BH75" s="38">
        <v>0</v>
      </c>
      <c r="BI75" s="38">
        <v>0</v>
      </c>
      <c r="BJ75" s="38">
        <v>12</v>
      </c>
      <c r="BK75" s="38">
        <v>0</v>
      </c>
      <c r="BL75" s="38">
        <v>0</v>
      </c>
      <c r="BM75" s="38">
        <v>0</v>
      </c>
      <c r="BN75" s="38">
        <v>0</v>
      </c>
      <c r="BO75" s="38">
        <v>0</v>
      </c>
      <c r="BP75" s="38">
        <v>0</v>
      </c>
      <c r="BQ75" s="38">
        <v>713</v>
      </c>
      <c r="BR75" s="38">
        <v>0</v>
      </c>
      <c r="BS75" s="38">
        <v>0</v>
      </c>
      <c r="BT75" s="38">
        <v>0</v>
      </c>
      <c r="BU75" s="38">
        <v>0</v>
      </c>
      <c r="BV75" s="38">
        <v>0</v>
      </c>
      <c r="BW75" s="38">
        <v>0</v>
      </c>
      <c r="BX75" s="38">
        <v>0</v>
      </c>
      <c r="BY75" s="38">
        <v>0</v>
      </c>
      <c r="BZ75" s="38">
        <v>0</v>
      </c>
      <c r="CA75" s="38">
        <v>0</v>
      </c>
      <c r="CB75" s="38">
        <v>0</v>
      </c>
      <c r="CC75" s="38">
        <v>0</v>
      </c>
      <c r="CD75" s="38">
        <v>0</v>
      </c>
      <c r="CE75" s="38">
        <v>0</v>
      </c>
      <c r="CF75" s="38">
        <v>0</v>
      </c>
      <c r="CG75" s="38">
        <v>0</v>
      </c>
      <c r="CH75" s="38">
        <v>137778</v>
      </c>
      <c r="CI75" s="38">
        <v>0</v>
      </c>
      <c r="CJ75" s="38">
        <v>4</v>
      </c>
      <c r="CK75" s="38">
        <v>0</v>
      </c>
      <c r="CL75" s="38">
        <v>0</v>
      </c>
      <c r="CN75" s="38">
        <v>0</v>
      </c>
      <c r="CO75" s="38">
        <v>1</v>
      </c>
      <c r="CP75" s="38">
        <v>0</v>
      </c>
      <c r="CQ75" s="38">
        <v>1</v>
      </c>
      <c r="CR75" s="38">
        <v>556.54499999999996</v>
      </c>
      <c r="CS75" s="38">
        <v>0</v>
      </c>
      <c r="CT75" s="38">
        <v>0</v>
      </c>
      <c r="CU75" s="38">
        <v>0</v>
      </c>
      <c r="CV75" s="38">
        <v>0</v>
      </c>
      <c r="CW75" s="38">
        <v>0</v>
      </c>
      <c r="CX75" s="38">
        <v>0</v>
      </c>
      <c r="CY75" s="38">
        <v>0</v>
      </c>
      <c r="CZ75" s="38">
        <v>0</v>
      </c>
      <c r="DA75" s="38">
        <v>1</v>
      </c>
      <c r="DB75" s="38">
        <v>2269659</v>
      </c>
      <c r="DC75" s="38">
        <v>0</v>
      </c>
      <c r="DD75" s="38">
        <v>0</v>
      </c>
      <c r="DE75" s="38">
        <v>675061</v>
      </c>
      <c r="DF75" s="38">
        <v>675061</v>
      </c>
      <c r="DG75" s="38">
        <v>109.613</v>
      </c>
      <c r="DH75" s="38">
        <v>0</v>
      </c>
      <c r="DI75" s="38">
        <v>0</v>
      </c>
      <c r="DK75" s="38">
        <v>3030</v>
      </c>
      <c r="DL75" s="38">
        <v>0</v>
      </c>
      <c r="DM75" s="38">
        <v>280599</v>
      </c>
      <c r="DN75" s="38">
        <v>1196</v>
      </c>
      <c r="DO75" s="38">
        <v>0</v>
      </c>
      <c r="DP75" s="38">
        <v>0</v>
      </c>
      <c r="DQ75" s="38">
        <v>0</v>
      </c>
      <c r="DR75" s="38">
        <v>0</v>
      </c>
      <c r="DS75" s="38">
        <v>0</v>
      </c>
      <c r="DT75" s="38">
        <v>0</v>
      </c>
      <c r="DU75" s="38">
        <v>0</v>
      </c>
      <c r="DV75" s="38">
        <v>0</v>
      </c>
      <c r="DW75" s="38">
        <v>0</v>
      </c>
      <c r="DX75" s="38">
        <v>0</v>
      </c>
      <c r="DY75" s="38">
        <v>0</v>
      </c>
      <c r="DZ75" s="38">
        <v>0</v>
      </c>
      <c r="EA75" s="38">
        <v>0</v>
      </c>
      <c r="EB75" s="38">
        <v>0</v>
      </c>
      <c r="EC75" s="38">
        <v>19.997</v>
      </c>
      <c r="ED75" s="38">
        <v>141627</v>
      </c>
      <c r="EE75" s="38">
        <v>0</v>
      </c>
      <c r="EF75" s="38">
        <v>0</v>
      </c>
      <c r="EG75" s="38">
        <v>0</v>
      </c>
      <c r="EH75" s="38">
        <v>129731</v>
      </c>
      <c r="EI75" s="38">
        <v>0</v>
      </c>
      <c r="EJ75" s="38">
        <v>0</v>
      </c>
      <c r="EK75" s="38">
        <v>4.2380000000000004</v>
      </c>
      <c r="EL75" s="38">
        <v>0</v>
      </c>
      <c r="EM75" s="38">
        <v>1.9870000000000001</v>
      </c>
      <c r="EN75" s="38">
        <v>0.47799999999999998</v>
      </c>
      <c r="EO75" s="38">
        <v>0</v>
      </c>
      <c r="EP75" s="38">
        <v>0</v>
      </c>
      <c r="EQ75" s="38">
        <v>6.7030000000000003</v>
      </c>
      <c r="ER75" s="38">
        <v>0</v>
      </c>
      <c r="ES75" s="38">
        <v>21.065000000000001</v>
      </c>
      <c r="ET75" s="38">
        <v>0</v>
      </c>
      <c r="EU75" s="38">
        <v>0</v>
      </c>
      <c r="EV75" s="38">
        <v>0</v>
      </c>
      <c r="EW75" s="38">
        <v>0</v>
      </c>
      <c r="EX75" s="38">
        <v>0</v>
      </c>
      <c r="EZ75" s="38">
        <v>4102225</v>
      </c>
      <c r="FA75" s="38">
        <v>0</v>
      </c>
      <c r="FB75" s="38">
        <v>4247082</v>
      </c>
      <c r="FC75" s="38">
        <v>0</v>
      </c>
      <c r="FD75" s="38">
        <v>0</v>
      </c>
      <c r="FE75" s="38">
        <v>393138</v>
      </c>
      <c r="FF75" s="38">
        <v>85220</v>
      </c>
      <c r="FG75" s="38">
        <v>5.8744999999999999E-2</v>
      </c>
      <c r="FH75" s="38">
        <v>2.5468000000000001E-2</v>
      </c>
      <c r="FI75" s="38">
        <v>0</v>
      </c>
      <c r="FJ75" s="38">
        <v>0</v>
      </c>
      <c r="FK75" s="38">
        <v>679.00599999999997</v>
      </c>
      <c r="FL75" s="38">
        <v>4863218</v>
      </c>
      <c r="FM75" s="38">
        <v>0</v>
      </c>
      <c r="FN75" s="38">
        <v>0</v>
      </c>
      <c r="FO75" s="38">
        <v>63289</v>
      </c>
      <c r="FP75" s="38">
        <v>0</v>
      </c>
      <c r="FQ75" s="38">
        <v>63289</v>
      </c>
      <c r="FR75" s="38">
        <v>63289</v>
      </c>
      <c r="FS75" s="38">
        <v>0</v>
      </c>
      <c r="FT75" s="38">
        <v>0</v>
      </c>
      <c r="FU75" s="38">
        <v>0</v>
      </c>
      <c r="FV75" s="38">
        <v>0</v>
      </c>
      <c r="FW75" s="38">
        <v>0</v>
      </c>
      <c r="FX75" s="38">
        <v>0</v>
      </c>
      <c r="FY75" s="38">
        <v>0</v>
      </c>
      <c r="FZ75" s="38">
        <v>0</v>
      </c>
      <c r="GA75" s="38">
        <v>0</v>
      </c>
      <c r="GB75" s="38">
        <v>298710</v>
      </c>
      <c r="GC75" s="38">
        <v>298710</v>
      </c>
      <c r="GD75" s="38">
        <v>35.927999999999997</v>
      </c>
      <c r="GF75" s="38">
        <v>0</v>
      </c>
      <c r="GG75" s="38">
        <v>0</v>
      </c>
      <c r="GH75" s="38">
        <v>0</v>
      </c>
      <c r="GI75" s="38">
        <v>0</v>
      </c>
      <c r="GJ75" s="38">
        <v>0</v>
      </c>
      <c r="GK75" s="38">
        <v>5180</v>
      </c>
      <c r="GL75" s="38">
        <v>80006</v>
      </c>
      <c r="GM75" s="38">
        <v>0</v>
      </c>
      <c r="GN75" s="38">
        <v>248790</v>
      </c>
      <c r="GO75" s="38">
        <v>0</v>
      </c>
      <c r="GP75" s="38">
        <v>0</v>
      </c>
      <c r="GQ75" s="38">
        <v>0</v>
      </c>
      <c r="GR75" s="38">
        <v>0</v>
      </c>
      <c r="GS75" s="38">
        <v>0</v>
      </c>
      <c r="GT75" s="38">
        <v>0</v>
      </c>
      <c r="HB75" s="38">
        <v>260701385</v>
      </c>
      <c r="HC75" s="38">
        <v>5.0967999999999999E-2</v>
      </c>
      <c r="HD75" s="38">
        <v>81183</v>
      </c>
      <c r="HE75" s="38">
        <v>0</v>
      </c>
      <c r="HF75" s="38">
        <v>392443</v>
      </c>
      <c r="HG75" s="38">
        <v>16037</v>
      </c>
      <c r="HH75" s="38">
        <v>187838</v>
      </c>
      <c r="HI75" s="38">
        <v>0</v>
      </c>
      <c r="HJ75" s="38">
        <v>4013</v>
      </c>
      <c r="HK75" s="38">
        <v>1733</v>
      </c>
      <c r="HL75" s="38">
        <v>1583</v>
      </c>
      <c r="HM75" s="38">
        <v>5000</v>
      </c>
      <c r="HN75" s="38">
        <v>0</v>
      </c>
      <c r="HO75" s="38">
        <v>0</v>
      </c>
      <c r="HP75" s="38">
        <v>0</v>
      </c>
      <c r="HQ75" s="38">
        <v>0</v>
      </c>
      <c r="HR75" s="38">
        <v>0</v>
      </c>
      <c r="HS75" s="38">
        <v>4100967</v>
      </c>
      <c r="HT75" s="38">
        <v>0</v>
      </c>
      <c r="HU75" s="38">
        <v>56595</v>
      </c>
      <c r="HV75" s="38">
        <v>0</v>
      </c>
      <c r="HW75" s="38">
        <v>0</v>
      </c>
      <c r="HX75" s="38">
        <v>56</v>
      </c>
      <c r="HY75" s="38">
        <v>43</v>
      </c>
      <c r="HZ75" s="38">
        <v>74</v>
      </c>
      <c r="IA75" s="38">
        <v>102</v>
      </c>
      <c r="IB75" s="38">
        <v>151</v>
      </c>
      <c r="IC75" s="38">
        <v>426</v>
      </c>
      <c r="ID75" s="38">
        <v>0</v>
      </c>
      <c r="IE75" s="38">
        <v>0</v>
      </c>
      <c r="IF75" s="38">
        <v>0</v>
      </c>
      <c r="IG75" s="38">
        <v>26.04</v>
      </c>
      <c r="IH75" s="38">
        <v>305</v>
      </c>
      <c r="II75" s="38">
        <v>0</v>
      </c>
      <c r="IJ75" s="38">
        <v>83.102000000000004</v>
      </c>
      <c r="IK75" s="38">
        <v>0</v>
      </c>
      <c r="IL75" s="38">
        <v>0</v>
      </c>
      <c r="IM75" s="38">
        <v>0</v>
      </c>
      <c r="IN75" s="38">
        <v>0</v>
      </c>
      <c r="IO75" s="38">
        <v>0</v>
      </c>
      <c r="IP75" s="38">
        <v>0</v>
      </c>
      <c r="IQ75" s="38">
        <v>83.102000000000004</v>
      </c>
      <c r="IR75" s="38">
        <v>51179</v>
      </c>
      <c r="IS75" s="38">
        <v>0</v>
      </c>
      <c r="IT75" s="38">
        <v>0</v>
      </c>
      <c r="IU75" s="38">
        <v>0</v>
      </c>
      <c r="IV75" s="38">
        <v>0</v>
      </c>
      <c r="IW75" s="38">
        <v>6159</v>
      </c>
      <c r="IX75" s="38">
        <v>0</v>
      </c>
      <c r="IY75" s="38">
        <v>0</v>
      </c>
      <c r="IZ75" s="38">
        <v>0</v>
      </c>
      <c r="JA75" s="38">
        <v>0</v>
      </c>
    </row>
    <row r="76" spans="1:261" x14ac:dyDescent="0.2">
      <c r="A76" s="38">
        <v>57806</v>
      </c>
      <c r="B76" s="38">
        <v>27549</v>
      </c>
      <c r="C76" s="38">
        <v>9</v>
      </c>
      <c r="D76" s="38">
        <v>2020</v>
      </c>
      <c r="E76" s="38">
        <v>6159</v>
      </c>
      <c r="F76" s="38">
        <v>0</v>
      </c>
      <c r="G76" s="38">
        <v>1232.9570000000001</v>
      </c>
      <c r="H76" s="38">
        <v>1134.21</v>
      </c>
      <c r="I76" s="38">
        <v>1134.21</v>
      </c>
      <c r="J76" s="38">
        <v>1232.9570000000001</v>
      </c>
      <c r="K76" s="38">
        <v>0</v>
      </c>
      <c r="L76" s="38">
        <v>6159</v>
      </c>
      <c r="M76" s="38">
        <v>0</v>
      </c>
      <c r="N76" s="38">
        <v>0</v>
      </c>
      <c r="P76" s="38">
        <v>1472.5920000000001</v>
      </c>
      <c r="Q76" s="38">
        <v>0</v>
      </c>
      <c r="R76" s="38">
        <v>381706</v>
      </c>
      <c r="S76" s="38">
        <v>259.20699999999999</v>
      </c>
      <c r="U76" s="38">
        <v>247423</v>
      </c>
      <c r="V76" s="38">
        <v>274.73200000000003</v>
      </c>
      <c r="W76" s="38">
        <v>169197</v>
      </c>
      <c r="X76" s="38">
        <v>169197</v>
      </c>
      <c r="Z76" s="38">
        <v>0</v>
      </c>
      <c r="AA76" s="38">
        <v>0</v>
      </c>
      <c r="AB76" s="38">
        <v>0</v>
      </c>
      <c r="AC76" s="38">
        <v>0</v>
      </c>
      <c r="AD76" s="38" t="s">
        <v>303</v>
      </c>
      <c r="AE76" s="38">
        <v>0</v>
      </c>
      <c r="AH76" s="38">
        <v>0</v>
      </c>
      <c r="AI76" s="38">
        <v>0</v>
      </c>
      <c r="AJ76" s="38">
        <v>6159</v>
      </c>
      <c r="AK76" s="38">
        <v>1</v>
      </c>
      <c r="AL76" s="38" t="s">
        <v>313</v>
      </c>
      <c r="AM76" s="38">
        <v>0</v>
      </c>
      <c r="AN76" s="38">
        <v>0</v>
      </c>
      <c r="AO76" s="38">
        <v>0</v>
      </c>
      <c r="AP76" s="38">
        <v>0</v>
      </c>
      <c r="AQ76" s="38">
        <v>0</v>
      </c>
      <c r="AR76" s="38">
        <v>0</v>
      </c>
      <c r="AS76" s="38">
        <v>0</v>
      </c>
      <c r="AT76" s="38">
        <v>0</v>
      </c>
      <c r="AU76" s="38">
        <v>0</v>
      </c>
      <c r="AV76" s="38">
        <v>0</v>
      </c>
      <c r="AW76" s="38">
        <v>12976767</v>
      </c>
      <c r="AX76" s="38">
        <v>12690904</v>
      </c>
      <c r="AY76" s="38">
        <v>8901657</v>
      </c>
      <c r="AZ76" s="38">
        <v>381706</v>
      </c>
      <c r="BA76" s="38">
        <v>40.582999999999998</v>
      </c>
      <c r="BB76" s="38">
        <v>0</v>
      </c>
      <c r="BC76" s="38">
        <v>0</v>
      </c>
      <c r="BD76" s="38">
        <v>0</v>
      </c>
      <c r="BE76" s="38">
        <v>170</v>
      </c>
      <c r="BF76" s="38">
        <v>11725121</v>
      </c>
      <c r="BG76" s="38">
        <v>0</v>
      </c>
      <c r="BH76" s="38">
        <v>0</v>
      </c>
      <c r="BI76" s="38">
        <v>0</v>
      </c>
      <c r="BJ76" s="38">
        <v>12</v>
      </c>
      <c r="BK76" s="38">
        <v>0</v>
      </c>
      <c r="BL76" s="38">
        <v>0</v>
      </c>
      <c r="BM76" s="38">
        <v>0</v>
      </c>
      <c r="BN76" s="38">
        <v>0</v>
      </c>
      <c r="BO76" s="38">
        <v>0</v>
      </c>
      <c r="BP76" s="38">
        <v>0</v>
      </c>
      <c r="BQ76" s="38">
        <v>595</v>
      </c>
      <c r="BR76" s="38">
        <v>0</v>
      </c>
      <c r="BS76" s="38">
        <v>0</v>
      </c>
      <c r="BT76" s="38">
        <v>0</v>
      </c>
      <c r="BU76" s="38">
        <v>0</v>
      </c>
      <c r="BV76" s="38">
        <v>0</v>
      </c>
      <c r="BW76" s="38">
        <v>0</v>
      </c>
      <c r="BX76" s="38">
        <v>0</v>
      </c>
      <c r="BY76" s="38">
        <v>0</v>
      </c>
      <c r="BZ76" s="38">
        <v>0</v>
      </c>
      <c r="CA76" s="38">
        <v>0</v>
      </c>
      <c r="CB76" s="38">
        <v>0</v>
      </c>
      <c r="CC76" s="38">
        <v>0</v>
      </c>
      <c r="CD76" s="38">
        <v>0</v>
      </c>
      <c r="CE76" s="38">
        <v>0</v>
      </c>
      <c r="CF76" s="38">
        <v>0</v>
      </c>
      <c r="CG76" s="38">
        <v>0</v>
      </c>
      <c r="CH76" s="38">
        <v>288564</v>
      </c>
      <c r="CI76" s="38">
        <v>0</v>
      </c>
      <c r="CJ76" s="38">
        <v>4</v>
      </c>
      <c r="CK76" s="38">
        <v>0</v>
      </c>
      <c r="CL76" s="38">
        <v>0</v>
      </c>
      <c r="CN76" s="38">
        <v>0</v>
      </c>
      <c r="CO76" s="38">
        <v>1</v>
      </c>
      <c r="CP76" s="38">
        <v>0</v>
      </c>
      <c r="CQ76" s="38">
        <v>0.16700000000000001</v>
      </c>
      <c r="CR76" s="38">
        <v>1454.258</v>
      </c>
      <c r="CS76" s="38">
        <v>0</v>
      </c>
      <c r="CT76" s="38">
        <v>0</v>
      </c>
      <c r="CU76" s="38">
        <v>0</v>
      </c>
      <c r="CV76" s="38">
        <v>0</v>
      </c>
      <c r="CW76" s="38">
        <v>0</v>
      </c>
      <c r="CX76" s="38">
        <v>0</v>
      </c>
      <c r="CY76" s="38">
        <v>0</v>
      </c>
      <c r="CZ76" s="38">
        <v>0</v>
      </c>
      <c r="DA76" s="38">
        <v>1</v>
      </c>
      <c r="DB76" s="38">
        <v>6960375</v>
      </c>
      <c r="DC76" s="38">
        <v>0</v>
      </c>
      <c r="DD76" s="38">
        <v>0</v>
      </c>
      <c r="DE76" s="38">
        <v>1728953</v>
      </c>
      <c r="DF76" s="38">
        <v>1728953</v>
      </c>
      <c r="DG76" s="38">
        <v>280.738</v>
      </c>
      <c r="DH76" s="38">
        <v>0</v>
      </c>
      <c r="DI76" s="38">
        <v>0</v>
      </c>
      <c r="DK76" s="38">
        <v>1148</v>
      </c>
      <c r="DL76" s="38">
        <v>0</v>
      </c>
      <c r="DM76" s="38">
        <v>596350</v>
      </c>
      <c r="DN76" s="38">
        <v>2531</v>
      </c>
      <c r="DO76" s="38">
        <v>0</v>
      </c>
      <c r="DP76" s="38">
        <v>0</v>
      </c>
      <c r="DQ76" s="38">
        <v>0</v>
      </c>
      <c r="DR76" s="38">
        <v>0</v>
      </c>
      <c r="DS76" s="38">
        <v>0</v>
      </c>
      <c r="DT76" s="38">
        <v>0</v>
      </c>
      <c r="DU76" s="38">
        <v>0</v>
      </c>
      <c r="DV76" s="38">
        <v>0</v>
      </c>
      <c r="DW76" s="38">
        <v>0</v>
      </c>
      <c r="DX76" s="38">
        <v>0</v>
      </c>
      <c r="DY76" s="38">
        <v>0</v>
      </c>
      <c r="DZ76" s="38">
        <v>0</v>
      </c>
      <c r="EA76" s="38">
        <v>0</v>
      </c>
      <c r="EB76" s="38">
        <v>0</v>
      </c>
      <c r="EC76" s="38">
        <v>34.06</v>
      </c>
      <c r="ED76" s="38">
        <v>241227</v>
      </c>
      <c r="EE76" s="38">
        <v>0</v>
      </c>
      <c r="EF76" s="38">
        <v>0</v>
      </c>
      <c r="EG76" s="38">
        <v>0</v>
      </c>
      <c r="EH76" s="38">
        <v>332873</v>
      </c>
      <c r="EI76" s="38">
        <v>0</v>
      </c>
      <c r="EJ76" s="38">
        <v>0</v>
      </c>
      <c r="EK76" s="38">
        <v>15.33</v>
      </c>
      <c r="EL76" s="38">
        <v>0</v>
      </c>
      <c r="EM76" s="38">
        <v>0</v>
      </c>
      <c r="EN76" s="38">
        <v>1.6120000000000001</v>
      </c>
      <c r="EO76" s="38">
        <v>0</v>
      </c>
      <c r="EP76" s="38">
        <v>0</v>
      </c>
      <c r="EQ76" s="38">
        <v>16.942</v>
      </c>
      <c r="ER76" s="38">
        <v>0</v>
      </c>
      <c r="ES76" s="38">
        <v>54.05</v>
      </c>
      <c r="ET76" s="38">
        <v>0</v>
      </c>
      <c r="EU76" s="38">
        <v>0</v>
      </c>
      <c r="EV76" s="38">
        <v>0</v>
      </c>
      <c r="EW76" s="38">
        <v>0</v>
      </c>
      <c r="EX76" s="38">
        <v>0</v>
      </c>
      <c r="EZ76" s="38">
        <v>11349641</v>
      </c>
      <c r="FA76" s="38">
        <v>0</v>
      </c>
      <c r="FB76" s="38">
        <v>11728646</v>
      </c>
      <c r="FC76" s="38">
        <v>0</v>
      </c>
      <c r="FD76" s="38">
        <v>0</v>
      </c>
      <c r="FE76" s="38">
        <v>1102317</v>
      </c>
      <c r="FF76" s="38">
        <v>238946</v>
      </c>
      <c r="FG76" s="38">
        <v>5.8744999999999999E-2</v>
      </c>
      <c r="FH76" s="38">
        <v>2.5468000000000001E-2</v>
      </c>
      <c r="FI76" s="38">
        <v>0</v>
      </c>
      <c r="FJ76" s="38">
        <v>0</v>
      </c>
      <c r="FK76" s="38">
        <v>1903.8589999999999</v>
      </c>
      <c r="FL76" s="38">
        <v>13358473</v>
      </c>
      <c r="FM76" s="38">
        <v>0</v>
      </c>
      <c r="FN76" s="38">
        <v>0</v>
      </c>
      <c r="FO76" s="38">
        <v>0</v>
      </c>
      <c r="FP76" s="38">
        <v>0</v>
      </c>
      <c r="FQ76" s="38">
        <v>0</v>
      </c>
      <c r="FR76" s="38">
        <v>0</v>
      </c>
      <c r="FS76" s="38">
        <v>0</v>
      </c>
      <c r="FT76" s="38">
        <v>0</v>
      </c>
      <c r="FU76" s="38">
        <v>0</v>
      </c>
      <c r="FV76" s="38">
        <v>0</v>
      </c>
      <c r="FW76" s="38">
        <v>0</v>
      </c>
      <c r="FX76" s="38">
        <v>0</v>
      </c>
      <c r="FY76" s="38">
        <v>0</v>
      </c>
      <c r="FZ76" s="38">
        <v>0</v>
      </c>
      <c r="GA76" s="38">
        <v>0</v>
      </c>
      <c r="GB76" s="38">
        <v>680137</v>
      </c>
      <c r="GC76" s="38">
        <v>680137</v>
      </c>
      <c r="GD76" s="38">
        <v>81.805000000000007</v>
      </c>
      <c r="GF76" s="38">
        <v>0</v>
      </c>
      <c r="GG76" s="38">
        <v>0</v>
      </c>
      <c r="GH76" s="38">
        <v>0</v>
      </c>
      <c r="GI76" s="38">
        <v>0</v>
      </c>
      <c r="GJ76" s="38">
        <v>0</v>
      </c>
      <c r="GK76" s="38">
        <v>5150</v>
      </c>
      <c r="GL76" s="38">
        <v>45560</v>
      </c>
      <c r="GM76" s="38">
        <v>0</v>
      </c>
      <c r="GN76" s="38">
        <v>0</v>
      </c>
      <c r="GO76" s="38">
        <v>0</v>
      </c>
      <c r="GP76" s="38">
        <v>0</v>
      </c>
      <c r="GQ76" s="38">
        <v>0</v>
      </c>
      <c r="GR76" s="38">
        <v>0</v>
      </c>
      <c r="GS76" s="38">
        <v>0</v>
      </c>
      <c r="GT76" s="38">
        <v>0</v>
      </c>
      <c r="HB76" s="38">
        <v>260701385</v>
      </c>
      <c r="HC76" s="38">
        <v>5.0967999999999999E-2</v>
      </c>
      <c r="HD76" s="38">
        <v>242443</v>
      </c>
      <c r="HE76" s="38">
        <v>0</v>
      </c>
      <c r="HF76" s="38">
        <v>1202263</v>
      </c>
      <c r="HG76" s="38">
        <v>14754</v>
      </c>
      <c r="HH76" s="38">
        <v>348577</v>
      </c>
      <c r="HI76" s="38">
        <v>0</v>
      </c>
      <c r="HJ76" s="38">
        <v>11984</v>
      </c>
      <c r="HK76" s="38">
        <v>2328</v>
      </c>
      <c r="HL76" s="38">
        <v>3898</v>
      </c>
      <c r="HM76" s="38">
        <v>10000</v>
      </c>
      <c r="HN76" s="38">
        <v>0</v>
      </c>
      <c r="HO76" s="38">
        <v>0</v>
      </c>
      <c r="HP76" s="38">
        <v>0</v>
      </c>
      <c r="HQ76" s="38">
        <v>0</v>
      </c>
      <c r="HR76" s="38">
        <v>0</v>
      </c>
      <c r="HS76" s="38">
        <v>11346940</v>
      </c>
      <c r="HT76" s="38">
        <v>0</v>
      </c>
      <c r="HU76" s="38">
        <v>46121</v>
      </c>
      <c r="HV76" s="38">
        <v>0</v>
      </c>
      <c r="HW76" s="38">
        <v>0</v>
      </c>
      <c r="HX76" s="38">
        <v>134</v>
      </c>
      <c r="HY76" s="38">
        <v>98</v>
      </c>
      <c r="HZ76" s="38">
        <v>161</v>
      </c>
      <c r="IA76" s="38">
        <v>281</v>
      </c>
      <c r="IB76" s="38">
        <v>412</v>
      </c>
      <c r="IC76" s="38">
        <v>1086</v>
      </c>
      <c r="ID76" s="38">
        <v>0</v>
      </c>
      <c r="IE76" s="38">
        <v>0</v>
      </c>
      <c r="IF76" s="38">
        <v>0</v>
      </c>
      <c r="IG76" s="38">
        <v>23.957000000000001</v>
      </c>
      <c r="IH76" s="38">
        <v>566</v>
      </c>
      <c r="II76" s="38">
        <v>0</v>
      </c>
      <c r="IJ76" s="38">
        <v>274.73200000000003</v>
      </c>
      <c r="IK76" s="38">
        <v>0</v>
      </c>
      <c r="IL76" s="38">
        <v>0</v>
      </c>
      <c r="IM76" s="38">
        <v>0</v>
      </c>
      <c r="IN76" s="38">
        <v>0</v>
      </c>
      <c r="IO76" s="38">
        <v>0</v>
      </c>
      <c r="IP76" s="38">
        <v>0</v>
      </c>
      <c r="IQ76" s="38">
        <v>274.73200000000003</v>
      </c>
      <c r="IR76" s="38">
        <v>169197</v>
      </c>
      <c r="IS76" s="38">
        <v>0</v>
      </c>
      <c r="IT76" s="38">
        <v>0</v>
      </c>
      <c r="IU76" s="38">
        <v>0</v>
      </c>
      <c r="IV76" s="38">
        <v>0</v>
      </c>
      <c r="IW76" s="38">
        <v>6159</v>
      </c>
      <c r="IX76" s="38">
        <v>0</v>
      </c>
      <c r="IY76" s="38">
        <v>0</v>
      </c>
      <c r="IZ76" s="38">
        <v>0</v>
      </c>
      <c r="JA76" s="38">
        <v>0</v>
      </c>
    </row>
    <row r="77" spans="1:261" x14ac:dyDescent="0.2">
      <c r="A77" s="38">
        <v>71806</v>
      </c>
      <c r="B77" s="38">
        <v>27549</v>
      </c>
      <c r="C77" s="38">
        <v>9</v>
      </c>
      <c r="D77" s="38">
        <v>2020</v>
      </c>
      <c r="E77" s="38">
        <v>6159</v>
      </c>
      <c r="F77" s="38">
        <v>0</v>
      </c>
      <c r="G77" s="38">
        <v>3451.37</v>
      </c>
      <c r="H77" s="38">
        <v>3238.2469999999998</v>
      </c>
      <c r="I77" s="38">
        <v>3238.2469999999998</v>
      </c>
      <c r="J77" s="38">
        <v>3451.37</v>
      </c>
      <c r="K77" s="38">
        <v>0</v>
      </c>
      <c r="L77" s="38">
        <v>6159</v>
      </c>
      <c r="M77" s="38">
        <v>0</v>
      </c>
      <c r="N77" s="38">
        <v>0</v>
      </c>
      <c r="P77" s="38">
        <v>3358.3850000000002</v>
      </c>
      <c r="Q77" s="38">
        <v>0</v>
      </c>
      <c r="R77" s="38">
        <v>870517</v>
      </c>
      <c r="S77" s="38">
        <v>259.20699999999999</v>
      </c>
      <c r="U77" s="38">
        <v>564273</v>
      </c>
      <c r="V77" s="38">
        <v>778.08399999999995</v>
      </c>
      <c r="W77" s="38">
        <v>479192</v>
      </c>
      <c r="X77" s="38">
        <v>479192</v>
      </c>
      <c r="Z77" s="38">
        <v>0</v>
      </c>
      <c r="AA77" s="38">
        <v>0</v>
      </c>
      <c r="AB77" s="38">
        <v>0</v>
      </c>
      <c r="AC77" s="38">
        <v>0</v>
      </c>
      <c r="AD77" s="38" t="s">
        <v>303</v>
      </c>
      <c r="AE77" s="38">
        <v>0</v>
      </c>
      <c r="AH77" s="38">
        <v>0</v>
      </c>
      <c r="AI77" s="38">
        <v>0</v>
      </c>
      <c r="AJ77" s="38">
        <v>6159</v>
      </c>
      <c r="AK77" s="38">
        <v>1</v>
      </c>
      <c r="AL77" s="38" t="s">
        <v>27</v>
      </c>
      <c r="AM77" s="38">
        <v>0</v>
      </c>
      <c r="AN77" s="38">
        <v>0</v>
      </c>
      <c r="AO77" s="38">
        <v>0</v>
      </c>
      <c r="AP77" s="38">
        <v>0</v>
      </c>
      <c r="AQ77" s="38">
        <v>0</v>
      </c>
      <c r="AR77" s="38">
        <v>0</v>
      </c>
      <c r="AS77" s="38">
        <v>0</v>
      </c>
      <c r="AT77" s="38">
        <v>0</v>
      </c>
      <c r="AU77" s="38">
        <v>0</v>
      </c>
      <c r="AV77" s="38">
        <v>0</v>
      </c>
      <c r="AW77" s="38">
        <v>35846134</v>
      </c>
      <c r="AX77" s="38">
        <v>35178553</v>
      </c>
      <c r="AY77" s="38">
        <v>23887082</v>
      </c>
      <c r="AZ77" s="38">
        <v>870517</v>
      </c>
      <c r="BA77" s="38">
        <v>81.332999999999998</v>
      </c>
      <c r="BB77" s="38">
        <v>0</v>
      </c>
      <c r="BC77" s="38">
        <v>0</v>
      </c>
      <c r="BD77" s="38">
        <v>0</v>
      </c>
      <c r="BE77" s="38">
        <v>470</v>
      </c>
      <c r="BF77" s="38">
        <v>32334826</v>
      </c>
      <c r="BG77" s="38">
        <v>0</v>
      </c>
      <c r="BH77" s="38">
        <v>0</v>
      </c>
      <c r="BI77" s="38">
        <v>0</v>
      </c>
      <c r="BJ77" s="38">
        <v>12</v>
      </c>
      <c r="BK77" s="38">
        <v>0</v>
      </c>
      <c r="BL77" s="38">
        <v>0</v>
      </c>
      <c r="BM77" s="38">
        <v>0</v>
      </c>
      <c r="BN77" s="38">
        <v>0</v>
      </c>
      <c r="BO77" s="38">
        <v>0</v>
      </c>
      <c r="BP77" s="38">
        <v>0</v>
      </c>
      <c r="BQ77" s="38">
        <v>271</v>
      </c>
      <c r="BR77" s="38">
        <v>0</v>
      </c>
      <c r="BS77" s="38">
        <v>0</v>
      </c>
      <c r="BT77" s="38">
        <v>0</v>
      </c>
      <c r="BU77" s="38">
        <v>0</v>
      </c>
      <c r="BV77" s="38">
        <v>0</v>
      </c>
      <c r="BW77" s="38">
        <v>0</v>
      </c>
      <c r="BX77" s="38">
        <v>0</v>
      </c>
      <c r="BY77" s="38">
        <v>0</v>
      </c>
      <c r="BZ77" s="38">
        <v>0</v>
      </c>
      <c r="CA77" s="38">
        <v>0</v>
      </c>
      <c r="CB77" s="38">
        <v>0</v>
      </c>
      <c r="CC77" s="38">
        <v>0</v>
      </c>
      <c r="CD77" s="38">
        <v>0</v>
      </c>
      <c r="CE77" s="38">
        <v>0</v>
      </c>
      <c r="CF77" s="38">
        <v>0</v>
      </c>
      <c r="CG77" s="38">
        <v>0</v>
      </c>
      <c r="CH77" s="38">
        <v>678662</v>
      </c>
      <c r="CI77" s="38">
        <v>0</v>
      </c>
      <c r="CJ77" s="38">
        <v>4</v>
      </c>
      <c r="CK77" s="38">
        <v>0</v>
      </c>
      <c r="CL77" s="38">
        <v>0</v>
      </c>
      <c r="CN77" s="38">
        <v>0</v>
      </c>
      <c r="CO77" s="38">
        <v>1</v>
      </c>
      <c r="CP77" s="38">
        <v>0</v>
      </c>
      <c r="CQ77" s="38">
        <v>0</v>
      </c>
      <c r="CR77" s="38">
        <v>3354.8409999999999</v>
      </c>
      <c r="CS77" s="38">
        <v>0</v>
      </c>
      <c r="CT77" s="38">
        <v>0</v>
      </c>
      <c r="CU77" s="38">
        <v>0</v>
      </c>
      <c r="CV77" s="38">
        <v>0</v>
      </c>
      <c r="CW77" s="38">
        <v>0</v>
      </c>
      <c r="CX77" s="38">
        <v>0</v>
      </c>
      <c r="CY77" s="38">
        <v>0</v>
      </c>
      <c r="CZ77" s="38">
        <v>0</v>
      </c>
      <c r="DA77" s="38">
        <v>1</v>
      </c>
      <c r="DB77" s="38">
        <v>19820242</v>
      </c>
      <c r="DC77" s="38">
        <v>0</v>
      </c>
      <c r="DD77" s="38">
        <v>0</v>
      </c>
      <c r="DE77" s="38">
        <v>4158370</v>
      </c>
      <c r="DF77" s="38">
        <v>4158370</v>
      </c>
      <c r="DG77" s="38">
        <v>675.21299999999997</v>
      </c>
      <c r="DH77" s="38">
        <v>0</v>
      </c>
      <c r="DI77" s="38">
        <v>0</v>
      </c>
      <c r="DK77" s="38">
        <v>0</v>
      </c>
      <c r="DL77" s="38">
        <v>0</v>
      </c>
      <c r="DM77" s="38">
        <v>2519409</v>
      </c>
      <c r="DN77" s="38">
        <v>10612</v>
      </c>
      <c r="DO77" s="38">
        <v>0</v>
      </c>
      <c r="DP77" s="38">
        <v>0</v>
      </c>
      <c r="DQ77" s="38">
        <v>0</v>
      </c>
      <c r="DR77" s="38">
        <v>0</v>
      </c>
      <c r="DS77" s="38">
        <v>0</v>
      </c>
      <c r="DT77" s="38">
        <v>0</v>
      </c>
      <c r="DU77" s="38">
        <v>0</v>
      </c>
      <c r="DV77" s="38">
        <v>0</v>
      </c>
      <c r="DW77" s="38">
        <v>0</v>
      </c>
      <c r="DX77" s="38">
        <v>0</v>
      </c>
      <c r="DY77" s="38">
        <v>0</v>
      </c>
      <c r="DZ77" s="38">
        <v>0</v>
      </c>
      <c r="EA77" s="38">
        <v>0.108</v>
      </c>
      <c r="EB77" s="38">
        <v>0</v>
      </c>
      <c r="EC77" s="38">
        <v>84.897999999999996</v>
      </c>
      <c r="ED77" s="38">
        <v>601282</v>
      </c>
      <c r="EE77" s="38">
        <v>0</v>
      </c>
      <c r="EF77" s="38">
        <v>0</v>
      </c>
      <c r="EG77" s="38">
        <v>0</v>
      </c>
      <c r="EH77" s="38">
        <v>1805883</v>
      </c>
      <c r="EI77" s="38">
        <v>0</v>
      </c>
      <c r="EJ77" s="38">
        <v>0</v>
      </c>
      <c r="EK77" s="38">
        <v>67.656999999999996</v>
      </c>
      <c r="EL77" s="38">
        <v>0</v>
      </c>
      <c r="EM77" s="38">
        <v>18.001000000000001</v>
      </c>
      <c r="EN77" s="38">
        <v>7.1429999999999998</v>
      </c>
      <c r="EO77" s="38">
        <v>0</v>
      </c>
      <c r="EP77" s="38">
        <v>0</v>
      </c>
      <c r="EQ77" s="38">
        <v>92.909000000000006</v>
      </c>
      <c r="ER77" s="38">
        <v>0</v>
      </c>
      <c r="ES77" s="38">
        <v>293.22899999999998</v>
      </c>
      <c r="ET77" s="38">
        <v>0</v>
      </c>
      <c r="EU77" s="38">
        <v>0</v>
      </c>
      <c r="EV77" s="38">
        <v>0</v>
      </c>
      <c r="EW77" s="38">
        <v>0</v>
      </c>
      <c r="EX77" s="38">
        <v>0</v>
      </c>
      <c r="EZ77" s="38">
        <v>31479701</v>
      </c>
      <c r="FA77" s="38">
        <v>0</v>
      </c>
      <c r="FB77" s="38">
        <v>32339137</v>
      </c>
      <c r="FC77" s="38">
        <v>0</v>
      </c>
      <c r="FD77" s="38">
        <v>0</v>
      </c>
      <c r="FE77" s="38">
        <v>3039901</v>
      </c>
      <c r="FF77" s="38">
        <v>658951</v>
      </c>
      <c r="FG77" s="38">
        <v>5.8744999999999999E-2</v>
      </c>
      <c r="FH77" s="38">
        <v>2.5468000000000001E-2</v>
      </c>
      <c r="FI77" s="38">
        <v>0</v>
      </c>
      <c r="FJ77" s="38">
        <v>0</v>
      </c>
      <c r="FK77" s="38">
        <v>5250.3450000000003</v>
      </c>
      <c r="FL77" s="38">
        <v>36716651</v>
      </c>
      <c r="FM77" s="38">
        <v>0</v>
      </c>
      <c r="FN77" s="38">
        <v>0</v>
      </c>
      <c r="FO77" s="38">
        <v>0</v>
      </c>
      <c r="FP77" s="38">
        <v>0</v>
      </c>
      <c r="FQ77" s="38">
        <v>0</v>
      </c>
      <c r="FR77" s="38">
        <v>0</v>
      </c>
      <c r="FS77" s="38">
        <v>0</v>
      </c>
      <c r="FT77" s="38">
        <v>0</v>
      </c>
      <c r="FU77" s="38">
        <v>0</v>
      </c>
      <c r="FV77" s="38">
        <v>0</v>
      </c>
      <c r="FW77" s="38">
        <v>0</v>
      </c>
      <c r="FX77" s="38">
        <v>0</v>
      </c>
      <c r="FY77" s="38">
        <v>0</v>
      </c>
      <c r="FZ77" s="38">
        <v>0</v>
      </c>
      <c r="GA77" s="38">
        <v>0</v>
      </c>
      <c r="GB77" s="38">
        <v>999474</v>
      </c>
      <c r="GC77" s="38">
        <v>999474</v>
      </c>
      <c r="GD77" s="38">
        <v>120.214</v>
      </c>
      <c r="GF77" s="38">
        <v>0</v>
      </c>
      <c r="GG77" s="38">
        <v>0</v>
      </c>
      <c r="GH77" s="38">
        <v>0</v>
      </c>
      <c r="GI77" s="38">
        <v>0</v>
      </c>
      <c r="GJ77" s="38">
        <v>0</v>
      </c>
      <c r="GK77" s="38">
        <v>5101</v>
      </c>
      <c r="GL77" s="38">
        <v>19021</v>
      </c>
      <c r="GM77" s="38">
        <v>0</v>
      </c>
      <c r="GN77" s="38">
        <v>0</v>
      </c>
      <c r="GO77" s="38">
        <v>0</v>
      </c>
      <c r="GP77" s="38">
        <v>0</v>
      </c>
      <c r="GQ77" s="38">
        <v>0</v>
      </c>
      <c r="GR77" s="38">
        <v>0</v>
      </c>
      <c r="GS77" s="38">
        <v>0</v>
      </c>
      <c r="GT77" s="38">
        <v>0</v>
      </c>
      <c r="HB77" s="38">
        <v>260701385</v>
      </c>
      <c r="HC77" s="38">
        <v>5.0967999999999999E-2</v>
      </c>
      <c r="HD77" s="38">
        <v>678662</v>
      </c>
      <c r="HE77" s="38">
        <v>0</v>
      </c>
      <c r="HF77" s="38">
        <v>3432542</v>
      </c>
      <c r="HG77" s="38">
        <v>39772</v>
      </c>
      <c r="HH77" s="38">
        <v>662666</v>
      </c>
      <c r="HI77" s="38">
        <v>0</v>
      </c>
      <c r="HJ77" s="38">
        <v>33547</v>
      </c>
      <c r="HK77" s="38">
        <v>7963</v>
      </c>
      <c r="HL77" s="38">
        <v>7429</v>
      </c>
      <c r="HM77" s="38">
        <v>179000</v>
      </c>
      <c r="HN77" s="38">
        <v>0</v>
      </c>
      <c r="HO77" s="38">
        <v>0</v>
      </c>
      <c r="HP77" s="38">
        <v>0</v>
      </c>
      <c r="HQ77" s="38">
        <v>0</v>
      </c>
      <c r="HR77" s="38">
        <v>0</v>
      </c>
      <c r="HS77" s="38">
        <v>31468620</v>
      </c>
      <c r="HT77" s="38">
        <v>0</v>
      </c>
      <c r="HU77" s="38">
        <v>0</v>
      </c>
      <c r="HV77" s="38">
        <v>0</v>
      </c>
      <c r="HW77" s="38">
        <v>0</v>
      </c>
      <c r="HX77" s="38">
        <v>361</v>
      </c>
      <c r="HY77" s="38">
        <v>678</v>
      </c>
      <c r="HZ77" s="38">
        <v>564</v>
      </c>
      <c r="IA77" s="38">
        <v>623</v>
      </c>
      <c r="IB77" s="38">
        <v>467</v>
      </c>
      <c r="IC77" s="38">
        <v>2693</v>
      </c>
      <c r="ID77" s="38">
        <v>0</v>
      </c>
      <c r="IE77" s="38">
        <v>0</v>
      </c>
      <c r="IF77" s="38">
        <v>0</v>
      </c>
      <c r="IG77" s="38">
        <v>64.578999999999994</v>
      </c>
      <c r="IH77" s="38">
        <v>1076</v>
      </c>
      <c r="II77" s="38">
        <v>0</v>
      </c>
      <c r="IJ77" s="38">
        <v>778.08399999999995</v>
      </c>
      <c r="IK77" s="38">
        <v>0</v>
      </c>
      <c r="IL77" s="38">
        <v>0</v>
      </c>
      <c r="IM77" s="38">
        <v>0</v>
      </c>
      <c r="IN77" s="38">
        <v>0</v>
      </c>
      <c r="IO77" s="38">
        <v>0</v>
      </c>
      <c r="IP77" s="38">
        <v>0</v>
      </c>
      <c r="IQ77" s="38">
        <v>778.08399999999995</v>
      </c>
      <c r="IR77" s="38">
        <v>479192</v>
      </c>
      <c r="IS77" s="38">
        <v>0</v>
      </c>
      <c r="IT77" s="38">
        <v>0</v>
      </c>
      <c r="IU77" s="38">
        <v>0</v>
      </c>
      <c r="IV77" s="38">
        <v>0</v>
      </c>
      <c r="IW77" s="38">
        <v>6159</v>
      </c>
      <c r="IX77" s="38">
        <v>0</v>
      </c>
      <c r="IY77" s="38">
        <v>0</v>
      </c>
      <c r="IZ77" s="38">
        <v>0</v>
      </c>
      <c r="JA77" s="38">
        <v>0</v>
      </c>
    </row>
    <row r="78" spans="1:261" x14ac:dyDescent="0.2">
      <c r="A78" s="38">
        <v>101806</v>
      </c>
      <c r="B78" s="38">
        <v>27549</v>
      </c>
      <c r="C78" s="38">
        <v>9</v>
      </c>
      <c r="D78" s="38">
        <v>2020</v>
      </c>
      <c r="E78" s="38">
        <v>6159</v>
      </c>
      <c r="F78" s="38">
        <v>0</v>
      </c>
      <c r="G78" s="38">
        <v>1262.818</v>
      </c>
      <c r="H78" s="38">
        <v>1196.2339999999999</v>
      </c>
      <c r="I78" s="38">
        <v>1196.2339999999999</v>
      </c>
      <c r="J78" s="38">
        <v>1262.818</v>
      </c>
      <c r="K78" s="38">
        <v>0</v>
      </c>
      <c r="L78" s="38">
        <v>6159</v>
      </c>
      <c r="M78" s="38">
        <v>0</v>
      </c>
      <c r="N78" s="38">
        <v>0</v>
      </c>
      <c r="P78" s="38">
        <v>1260.7180000000001</v>
      </c>
      <c r="Q78" s="38">
        <v>0</v>
      </c>
      <c r="R78" s="38">
        <v>326787</v>
      </c>
      <c r="S78" s="38">
        <v>259.20699999999999</v>
      </c>
      <c r="U78" s="38">
        <v>211826</v>
      </c>
      <c r="V78" s="38">
        <v>672.86199999999997</v>
      </c>
      <c r="W78" s="38">
        <v>414389</v>
      </c>
      <c r="X78" s="38">
        <v>414389</v>
      </c>
      <c r="Z78" s="38">
        <v>0</v>
      </c>
      <c r="AA78" s="38">
        <v>0</v>
      </c>
      <c r="AB78" s="38">
        <v>0</v>
      </c>
      <c r="AC78" s="38">
        <v>0</v>
      </c>
      <c r="AD78" s="38" t="s">
        <v>303</v>
      </c>
      <c r="AE78" s="38">
        <v>0</v>
      </c>
      <c r="AH78" s="38">
        <v>0</v>
      </c>
      <c r="AI78" s="38">
        <v>0</v>
      </c>
      <c r="AJ78" s="38">
        <v>6159</v>
      </c>
      <c r="AK78" s="38">
        <v>1</v>
      </c>
      <c r="AL78" s="38" t="s">
        <v>414</v>
      </c>
      <c r="AM78" s="38">
        <v>0</v>
      </c>
      <c r="AN78" s="38">
        <v>0</v>
      </c>
      <c r="AO78" s="38">
        <v>0</v>
      </c>
      <c r="AP78" s="38">
        <v>0</v>
      </c>
      <c r="AQ78" s="38">
        <v>0</v>
      </c>
      <c r="AR78" s="38">
        <v>0</v>
      </c>
      <c r="AS78" s="38">
        <v>0</v>
      </c>
      <c r="AT78" s="38">
        <v>0</v>
      </c>
      <c r="AU78" s="38">
        <v>0</v>
      </c>
      <c r="AV78" s="38">
        <v>0</v>
      </c>
      <c r="AW78" s="38">
        <v>13987033</v>
      </c>
      <c r="AX78" s="38">
        <v>13741503</v>
      </c>
      <c r="AY78" s="38">
        <v>9244684</v>
      </c>
      <c r="AZ78" s="38">
        <v>326787</v>
      </c>
      <c r="BA78" s="38">
        <v>64.332999999999998</v>
      </c>
      <c r="BB78" s="38">
        <v>0</v>
      </c>
      <c r="BC78" s="38">
        <v>0</v>
      </c>
      <c r="BD78" s="38">
        <v>0</v>
      </c>
      <c r="BE78" s="38">
        <v>183</v>
      </c>
      <c r="BF78" s="38">
        <v>12574707</v>
      </c>
      <c r="BG78" s="38">
        <v>0</v>
      </c>
      <c r="BH78" s="38">
        <v>0</v>
      </c>
      <c r="BI78" s="38">
        <v>0</v>
      </c>
      <c r="BJ78" s="38">
        <v>12</v>
      </c>
      <c r="BK78" s="38">
        <v>0</v>
      </c>
      <c r="BL78" s="38">
        <v>0</v>
      </c>
      <c r="BM78" s="38">
        <v>0</v>
      </c>
      <c r="BN78" s="38">
        <v>0</v>
      </c>
      <c r="BO78" s="38">
        <v>0</v>
      </c>
      <c r="BP78" s="38">
        <v>0</v>
      </c>
      <c r="BQ78" s="38">
        <v>586</v>
      </c>
      <c r="BR78" s="38">
        <v>0</v>
      </c>
      <c r="BS78" s="38">
        <v>0</v>
      </c>
      <c r="BT78" s="38">
        <v>0</v>
      </c>
      <c r="BU78" s="38">
        <v>0</v>
      </c>
      <c r="BV78" s="38">
        <v>0</v>
      </c>
      <c r="BW78" s="38">
        <v>0</v>
      </c>
      <c r="BX78" s="38">
        <v>0</v>
      </c>
      <c r="BY78" s="38">
        <v>0</v>
      </c>
      <c r="BZ78" s="38">
        <v>0</v>
      </c>
      <c r="CA78" s="38">
        <v>0</v>
      </c>
      <c r="CB78" s="38">
        <v>0</v>
      </c>
      <c r="CC78" s="38">
        <v>0</v>
      </c>
      <c r="CD78" s="38">
        <v>0</v>
      </c>
      <c r="CE78" s="38">
        <v>0</v>
      </c>
      <c r="CF78" s="38">
        <v>0</v>
      </c>
      <c r="CG78" s="38">
        <v>0</v>
      </c>
      <c r="CH78" s="38">
        <v>248315</v>
      </c>
      <c r="CI78" s="38">
        <v>0</v>
      </c>
      <c r="CJ78" s="38">
        <v>4</v>
      </c>
      <c r="CK78" s="38">
        <v>0</v>
      </c>
      <c r="CL78" s="38">
        <v>0</v>
      </c>
      <c r="CN78" s="38">
        <v>0</v>
      </c>
      <c r="CO78" s="38">
        <v>1</v>
      </c>
      <c r="CP78" s="38">
        <v>0</v>
      </c>
      <c r="CQ78" s="38">
        <v>9.25</v>
      </c>
      <c r="CR78" s="38">
        <v>1261.028</v>
      </c>
      <c r="CS78" s="38">
        <v>0</v>
      </c>
      <c r="CT78" s="38">
        <v>0</v>
      </c>
      <c r="CU78" s="38">
        <v>0</v>
      </c>
      <c r="CV78" s="38">
        <v>0</v>
      </c>
      <c r="CW78" s="38">
        <v>0</v>
      </c>
      <c r="CX78" s="38">
        <v>0</v>
      </c>
      <c r="CY78" s="38">
        <v>0</v>
      </c>
      <c r="CZ78" s="38">
        <v>0</v>
      </c>
      <c r="DA78" s="38">
        <v>1</v>
      </c>
      <c r="DB78" s="38">
        <v>7336750</v>
      </c>
      <c r="DC78" s="38">
        <v>0</v>
      </c>
      <c r="DD78" s="38">
        <v>0</v>
      </c>
      <c r="DE78" s="38">
        <v>2131495</v>
      </c>
      <c r="DF78" s="38">
        <v>2131495</v>
      </c>
      <c r="DG78" s="38">
        <v>346.1</v>
      </c>
      <c r="DH78" s="38">
        <v>0</v>
      </c>
      <c r="DI78" s="38">
        <v>0</v>
      </c>
      <c r="DK78" s="38">
        <v>995</v>
      </c>
      <c r="DL78" s="38">
        <v>0</v>
      </c>
      <c r="DM78" s="38">
        <v>617905</v>
      </c>
      <c r="DN78" s="38">
        <v>2601</v>
      </c>
      <c r="DO78" s="38">
        <v>0</v>
      </c>
      <c r="DP78" s="38">
        <v>0</v>
      </c>
      <c r="DQ78" s="38">
        <v>0</v>
      </c>
      <c r="DR78" s="38">
        <v>0</v>
      </c>
      <c r="DS78" s="38">
        <v>0</v>
      </c>
      <c r="DT78" s="38">
        <v>0</v>
      </c>
      <c r="DU78" s="38">
        <v>0</v>
      </c>
      <c r="DV78" s="38">
        <v>0</v>
      </c>
      <c r="DW78" s="38">
        <v>0</v>
      </c>
      <c r="DX78" s="38">
        <v>0</v>
      </c>
      <c r="DY78" s="38">
        <v>0</v>
      </c>
      <c r="DZ78" s="38">
        <v>0</v>
      </c>
      <c r="EA78" s="38">
        <v>0</v>
      </c>
      <c r="EB78" s="38">
        <v>0</v>
      </c>
      <c r="EC78" s="38">
        <v>19.986999999999998</v>
      </c>
      <c r="ED78" s="38">
        <v>141556</v>
      </c>
      <c r="EE78" s="38">
        <v>0</v>
      </c>
      <c r="EF78" s="38">
        <v>0</v>
      </c>
      <c r="EG78" s="38">
        <v>0</v>
      </c>
      <c r="EH78" s="38">
        <v>448562</v>
      </c>
      <c r="EI78" s="38">
        <v>0</v>
      </c>
      <c r="EJ78" s="38">
        <v>0</v>
      </c>
      <c r="EK78" s="38">
        <v>19.170999999999999</v>
      </c>
      <c r="EL78" s="38">
        <v>0</v>
      </c>
      <c r="EM78" s="38">
        <v>2.734</v>
      </c>
      <c r="EN78" s="38">
        <v>1.4239999999999999</v>
      </c>
      <c r="EO78" s="38">
        <v>0</v>
      </c>
      <c r="EP78" s="38">
        <v>0</v>
      </c>
      <c r="EQ78" s="38">
        <v>23.329000000000001</v>
      </c>
      <c r="ER78" s="38">
        <v>0</v>
      </c>
      <c r="ES78" s="38">
        <v>72.834999999999994</v>
      </c>
      <c r="ET78" s="38">
        <v>0</v>
      </c>
      <c r="EU78" s="38">
        <v>0</v>
      </c>
      <c r="EV78" s="38">
        <v>0</v>
      </c>
      <c r="EW78" s="38">
        <v>0</v>
      </c>
      <c r="EX78" s="38">
        <v>0</v>
      </c>
      <c r="EZ78" s="38">
        <v>12303055</v>
      </c>
      <c r="FA78" s="38">
        <v>0</v>
      </c>
      <c r="FB78" s="38">
        <v>12627057</v>
      </c>
      <c r="FC78" s="38">
        <v>0</v>
      </c>
      <c r="FD78" s="38">
        <v>0</v>
      </c>
      <c r="FE78" s="38">
        <v>1182188</v>
      </c>
      <c r="FF78" s="38">
        <v>256260</v>
      </c>
      <c r="FG78" s="38">
        <v>5.8744999999999999E-2</v>
      </c>
      <c r="FH78" s="38">
        <v>2.5468000000000001E-2</v>
      </c>
      <c r="FI78" s="38">
        <v>0</v>
      </c>
      <c r="FJ78" s="38">
        <v>0</v>
      </c>
      <c r="FK78" s="38">
        <v>2041.809</v>
      </c>
      <c r="FL78" s="38">
        <v>14313820</v>
      </c>
      <c r="FM78" s="38">
        <v>0</v>
      </c>
      <c r="FN78" s="38">
        <v>0</v>
      </c>
      <c r="FO78" s="38">
        <v>49566</v>
      </c>
      <c r="FP78" s="38">
        <v>0</v>
      </c>
      <c r="FQ78" s="38">
        <v>49566</v>
      </c>
      <c r="FR78" s="38">
        <v>49566</v>
      </c>
      <c r="FS78" s="38">
        <v>0</v>
      </c>
      <c r="FT78" s="38">
        <v>0</v>
      </c>
      <c r="FU78" s="38">
        <v>0</v>
      </c>
      <c r="FV78" s="38">
        <v>0</v>
      </c>
      <c r="FW78" s="38">
        <v>0</v>
      </c>
      <c r="FX78" s="38">
        <v>0</v>
      </c>
      <c r="FY78" s="38">
        <v>0</v>
      </c>
      <c r="FZ78" s="38">
        <v>13264</v>
      </c>
      <c r="GA78" s="38">
        <v>0</v>
      </c>
      <c r="GB78" s="38">
        <v>372891</v>
      </c>
      <c r="GC78" s="38">
        <v>372891</v>
      </c>
      <c r="GD78" s="38">
        <v>43.255000000000003</v>
      </c>
      <c r="GF78" s="38">
        <v>0</v>
      </c>
      <c r="GG78" s="38">
        <v>0</v>
      </c>
      <c r="GH78" s="38">
        <v>0</v>
      </c>
      <c r="GI78" s="38">
        <v>0</v>
      </c>
      <c r="GJ78" s="38">
        <v>0</v>
      </c>
      <c r="GK78" s="38">
        <v>5152</v>
      </c>
      <c r="GL78" s="38">
        <v>31473</v>
      </c>
      <c r="GM78" s="38">
        <v>0</v>
      </c>
      <c r="GN78" s="38">
        <v>48529</v>
      </c>
      <c r="GO78" s="38">
        <v>0</v>
      </c>
      <c r="GP78" s="38">
        <v>0</v>
      </c>
      <c r="GQ78" s="38">
        <v>0</v>
      </c>
      <c r="GR78" s="38">
        <v>0</v>
      </c>
      <c r="GS78" s="38">
        <v>0</v>
      </c>
      <c r="GT78" s="38">
        <v>0</v>
      </c>
      <c r="HB78" s="38">
        <v>260701385</v>
      </c>
      <c r="HC78" s="38">
        <v>5.0967999999999999E-2</v>
      </c>
      <c r="HD78" s="38">
        <v>248315</v>
      </c>
      <c r="HE78" s="38">
        <v>0</v>
      </c>
      <c r="HF78" s="38">
        <v>1268008</v>
      </c>
      <c r="HG78" s="38">
        <v>1925</v>
      </c>
      <c r="HH78" s="38">
        <v>406468</v>
      </c>
      <c r="HI78" s="38">
        <v>0</v>
      </c>
      <c r="HJ78" s="38">
        <v>12275</v>
      </c>
      <c r="HK78" s="38">
        <v>3518</v>
      </c>
      <c r="HL78" s="38">
        <v>2051</v>
      </c>
      <c r="HM78" s="38">
        <v>10000</v>
      </c>
      <c r="HN78" s="38">
        <v>0</v>
      </c>
      <c r="HO78" s="38">
        <v>0</v>
      </c>
      <c r="HP78" s="38">
        <v>0</v>
      </c>
      <c r="HQ78" s="38">
        <v>0</v>
      </c>
      <c r="HR78" s="38">
        <v>0</v>
      </c>
      <c r="HS78" s="38">
        <v>12300270</v>
      </c>
      <c r="HT78" s="38">
        <v>0</v>
      </c>
      <c r="HU78" s="38">
        <v>0</v>
      </c>
      <c r="HV78" s="38">
        <v>0</v>
      </c>
      <c r="HW78" s="38">
        <v>0</v>
      </c>
      <c r="HX78" s="38">
        <v>20</v>
      </c>
      <c r="HY78" s="38">
        <v>62</v>
      </c>
      <c r="HZ78" s="38">
        <v>178</v>
      </c>
      <c r="IA78" s="38">
        <v>400</v>
      </c>
      <c r="IB78" s="38">
        <v>645</v>
      </c>
      <c r="IC78" s="38">
        <v>1305</v>
      </c>
      <c r="ID78" s="38">
        <v>0</v>
      </c>
      <c r="IE78" s="38">
        <v>0</v>
      </c>
      <c r="IF78" s="38">
        <v>0</v>
      </c>
      <c r="IG78" s="38">
        <v>3.125</v>
      </c>
      <c r="IH78" s="38">
        <v>660</v>
      </c>
      <c r="II78" s="38">
        <v>0</v>
      </c>
      <c r="IJ78" s="38">
        <v>672.86199999999997</v>
      </c>
      <c r="IK78" s="38">
        <v>0</v>
      </c>
      <c r="IL78" s="38">
        <v>0</v>
      </c>
      <c r="IM78" s="38">
        <v>0</v>
      </c>
      <c r="IN78" s="38">
        <v>0</v>
      </c>
      <c r="IO78" s="38">
        <v>0</v>
      </c>
      <c r="IP78" s="38">
        <v>0</v>
      </c>
      <c r="IQ78" s="38">
        <v>672.86199999999997</v>
      </c>
      <c r="IR78" s="38">
        <v>414389</v>
      </c>
      <c r="IS78" s="38">
        <v>0</v>
      </c>
      <c r="IT78" s="38">
        <v>0</v>
      </c>
      <c r="IU78" s="38">
        <v>0</v>
      </c>
      <c r="IV78" s="38">
        <v>0</v>
      </c>
      <c r="IW78" s="38">
        <v>6159</v>
      </c>
      <c r="IX78" s="38">
        <v>0</v>
      </c>
      <c r="IY78" s="38">
        <v>0</v>
      </c>
      <c r="IZ78" s="38">
        <v>0</v>
      </c>
      <c r="JA78" s="38">
        <v>0</v>
      </c>
    </row>
    <row r="79" spans="1:261" x14ac:dyDescent="0.2">
      <c r="A79" s="38">
        <v>152806</v>
      </c>
      <c r="B79" s="38">
        <v>27549</v>
      </c>
      <c r="C79" s="38">
        <v>9</v>
      </c>
      <c r="D79" s="38">
        <v>2020</v>
      </c>
      <c r="E79" s="38">
        <v>6159</v>
      </c>
      <c r="F79" s="38">
        <v>0</v>
      </c>
      <c r="G79" s="38">
        <v>67.92</v>
      </c>
      <c r="H79" s="38">
        <v>63.335999999999999</v>
      </c>
      <c r="I79" s="38">
        <v>63.335999999999999</v>
      </c>
      <c r="J79" s="38">
        <v>67.92</v>
      </c>
      <c r="K79" s="38">
        <v>0</v>
      </c>
      <c r="L79" s="38">
        <v>6159</v>
      </c>
      <c r="M79" s="38">
        <v>0</v>
      </c>
      <c r="N79" s="38">
        <v>0</v>
      </c>
      <c r="P79" s="38">
        <v>0</v>
      </c>
      <c r="Q79" s="38">
        <v>0</v>
      </c>
      <c r="R79" s="38">
        <v>0</v>
      </c>
      <c r="S79" s="38">
        <v>259.20699999999999</v>
      </c>
      <c r="U79" s="38">
        <v>0</v>
      </c>
      <c r="V79" s="38">
        <v>0</v>
      </c>
      <c r="W79" s="38">
        <v>0</v>
      </c>
      <c r="X79" s="38">
        <v>0</v>
      </c>
      <c r="Z79" s="38">
        <v>0</v>
      </c>
      <c r="AA79" s="38">
        <v>0</v>
      </c>
      <c r="AB79" s="38">
        <v>0</v>
      </c>
      <c r="AC79" s="38">
        <v>0</v>
      </c>
      <c r="AD79" s="38" t="s">
        <v>303</v>
      </c>
      <c r="AE79" s="38">
        <v>0</v>
      </c>
      <c r="AH79" s="38">
        <v>0</v>
      </c>
      <c r="AI79" s="38">
        <v>0</v>
      </c>
      <c r="AJ79" s="38">
        <v>6159</v>
      </c>
      <c r="AK79" s="38">
        <v>1</v>
      </c>
      <c r="AL79" s="38" t="s">
        <v>616</v>
      </c>
      <c r="AM79" s="38">
        <v>0</v>
      </c>
      <c r="AN79" s="38">
        <v>0</v>
      </c>
      <c r="AO79" s="38">
        <v>0</v>
      </c>
      <c r="AP79" s="38">
        <v>0</v>
      </c>
      <c r="AQ79" s="38">
        <v>0</v>
      </c>
      <c r="AR79" s="38">
        <v>0</v>
      </c>
      <c r="AS79" s="38">
        <v>0</v>
      </c>
      <c r="AT79" s="38">
        <v>0</v>
      </c>
      <c r="AU79" s="38">
        <v>0</v>
      </c>
      <c r="AV79" s="38">
        <v>0</v>
      </c>
      <c r="AW79" s="38">
        <v>736655</v>
      </c>
      <c r="AX79" s="38">
        <v>737235</v>
      </c>
      <c r="AY79" s="38">
        <v>495497</v>
      </c>
      <c r="AZ79" s="38">
        <v>0</v>
      </c>
      <c r="BA79" s="38">
        <v>0</v>
      </c>
      <c r="BB79" s="38">
        <v>0</v>
      </c>
      <c r="BC79" s="38">
        <v>0</v>
      </c>
      <c r="BD79" s="38">
        <v>0</v>
      </c>
      <c r="BE79" s="38">
        <v>10</v>
      </c>
      <c r="BF79" s="38">
        <v>661558</v>
      </c>
      <c r="BG79" s="38">
        <v>0</v>
      </c>
      <c r="BH79" s="38">
        <v>0</v>
      </c>
      <c r="BI79" s="38">
        <v>0</v>
      </c>
      <c r="BJ79" s="38">
        <v>12</v>
      </c>
      <c r="BK79" s="38">
        <v>0</v>
      </c>
      <c r="BL79" s="38">
        <v>0</v>
      </c>
      <c r="BM79" s="38">
        <v>0</v>
      </c>
      <c r="BN79" s="38">
        <v>0</v>
      </c>
      <c r="BO79" s="38">
        <v>0</v>
      </c>
      <c r="BP79" s="38">
        <v>0</v>
      </c>
      <c r="BQ79" s="38">
        <v>760</v>
      </c>
      <c r="BR79" s="38">
        <v>0</v>
      </c>
      <c r="BS79" s="38">
        <v>0</v>
      </c>
      <c r="BT79" s="38">
        <v>0</v>
      </c>
      <c r="BU79" s="38">
        <v>0</v>
      </c>
      <c r="BV79" s="38">
        <v>0</v>
      </c>
      <c r="BW79" s="38">
        <v>0</v>
      </c>
      <c r="BX79" s="38">
        <v>0</v>
      </c>
      <c r="BY79" s="38">
        <v>0</v>
      </c>
      <c r="BZ79" s="38">
        <v>0</v>
      </c>
      <c r="CA79" s="38">
        <v>0</v>
      </c>
      <c r="CB79" s="38">
        <v>0</v>
      </c>
      <c r="CC79" s="38">
        <v>0</v>
      </c>
      <c r="CD79" s="38">
        <v>0</v>
      </c>
      <c r="CE79" s="38">
        <v>0</v>
      </c>
      <c r="CF79" s="38">
        <v>0</v>
      </c>
      <c r="CG79" s="38">
        <v>0</v>
      </c>
      <c r="CH79" s="38">
        <v>0</v>
      </c>
      <c r="CI79" s="38">
        <v>0</v>
      </c>
      <c r="CJ79" s="38">
        <v>4</v>
      </c>
      <c r="CK79" s="38">
        <v>0</v>
      </c>
      <c r="CL79" s="38">
        <v>0</v>
      </c>
      <c r="CN79" s="38">
        <v>0</v>
      </c>
      <c r="CO79" s="38">
        <v>1</v>
      </c>
      <c r="CP79" s="38">
        <v>0</v>
      </c>
      <c r="CQ79" s="38">
        <v>0</v>
      </c>
      <c r="CR79" s="38">
        <v>0</v>
      </c>
      <c r="CS79" s="38">
        <v>0</v>
      </c>
      <c r="CT79" s="38">
        <v>0</v>
      </c>
      <c r="CU79" s="38">
        <v>0</v>
      </c>
      <c r="CV79" s="38">
        <v>0</v>
      </c>
      <c r="CW79" s="38">
        <v>0</v>
      </c>
      <c r="CX79" s="38">
        <v>0</v>
      </c>
      <c r="CY79" s="38">
        <v>0</v>
      </c>
      <c r="CZ79" s="38">
        <v>0</v>
      </c>
      <c r="DA79" s="38">
        <v>1</v>
      </c>
      <c r="DB79" s="38">
        <v>383845</v>
      </c>
      <c r="DC79" s="38">
        <v>0</v>
      </c>
      <c r="DD79" s="38">
        <v>0</v>
      </c>
      <c r="DE79" s="38">
        <v>74211</v>
      </c>
      <c r="DF79" s="38">
        <v>74211</v>
      </c>
      <c r="DG79" s="38">
        <v>12.05</v>
      </c>
      <c r="DH79" s="38">
        <v>0</v>
      </c>
      <c r="DI79" s="38">
        <v>0</v>
      </c>
      <c r="DK79" s="38">
        <v>3786</v>
      </c>
      <c r="DL79" s="38">
        <v>0</v>
      </c>
      <c r="DM79" s="38">
        <v>135135</v>
      </c>
      <c r="DN79" s="38">
        <v>571</v>
      </c>
      <c r="DO79" s="38">
        <v>0</v>
      </c>
      <c r="DP79" s="38">
        <v>0</v>
      </c>
      <c r="DQ79" s="38">
        <v>0</v>
      </c>
      <c r="DR79" s="38">
        <v>0</v>
      </c>
      <c r="DS79" s="38">
        <v>0</v>
      </c>
      <c r="DT79" s="38">
        <v>0</v>
      </c>
      <c r="DU79" s="38">
        <v>0</v>
      </c>
      <c r="DV79" s="38">
        <v>0</v>
      </c>
      <c r="DW79" s="38">
        <v>0</v>
      </c>
      <c r="DX79" s="38">
        <v>0</v>
      </c>
      <c r="DY79" s="38">
        <v>0</v>
      </c>
      <c r="DZ79" s="38">
        <v>0</v>
      </c>
      <c r="EA79" s="38">
        <v>0</v>
      </c>
      <c r="EB79" s="38">
        <v>0</v>
      </c>
      <c r="EC79" s="38">
        <v>5.7649999999999997</v>
      </c>
      <c r="ED79" s="38">
        <v>40830</v>
      </c>
      <c r="EE79" s="38">
        <v>0</v>
      </c>
      <c r="EF79" s="38">
        <v>0</v>
      </c>
      <c r="EG79" s="38">
        <v>0</v>
      </c>
      <c r="EH79" s="38">
        <v>88659</v>
      </c>
      <c r="EI79" s="38">
        <v>0</v>
      </c>
      <c r="EJ79" s="38">
        <v>0</v>
      </c>
      <c r="EK79" s="38">
        <v>4.2619999999999996</v>
      </c>
      <c r="EL79" s="38">
        <v>0</v>
      </c>
      <c r="EM79" s="38">
        <v>0</v>
      </c>
      <c r="EN79" s="38">
        <v>0.32200000000000001</v>
      </c>
      <c r="EO79" s="38">
        <v>0</v>
      </c>
      <c r="EP79" s="38">
        <v>0</v>
      </c>
      <c r="EQ79" s="38">
        <v>4.5839999999999996</v>
      </c>
      <c r="ER79" s="38">
        <v>0</v>
      </c>
      <c r="ES79" s="38">
        <v>14.396000000000001</v>
      </c>
      <c r="ET79" s="38">
        <v>0</v>
      </c>
      <c r="EU79" s="38">
        <v>0</v>
      </c>
      <c r="EV79" s="38">
        <v>0</v>
      </c>
      <c r="EW79" s="38">
        <v>0</v>
      </c>
      <c r="EX79" s="38">
        <v>0</v>
      </c>
      <c r="EZ79" s="38">
        <v>661558</v>
      </c>
      <c r="FA79" s="38">
        <v>0</v>
      </c>
      <c r="FB79" s="38">
        <v>660978</v>
      </c>
      <c r="FC79" s="38">
        <v>0</v>
      </c>
      <c r="FD79" s="38">
        <v>0</v>
      </c>
      <c r="FE79" s="38">
        <v>62195</v>
      </c>
      <c r="FF79" s="38">
        <v>13482</v>
      </c>
      <c r="FG79" s="38">
        <v>5.8744999999999999E-2</v>
      </c>
      <c r="FH79" s="38">
        <v>2.5468000000000001E-2</v>
      </c>
      <c r="FI79" s="38">
        <v>0</v>
      </c>
      <c r="FJ79" s="38">
        <v>0</v>
      </c>
      <c r="FK79" s="38">
        <v>107.42</v>
      </c>
      <c r="FL79" s="38">
        <v>736655</v>
      </c>
      <c r="FM79" s="38">
        <v>0</v>
      </c>
      <c r="FN79" s="38">
        <v>0</v>
      </c>
      <c r="FO79" s="38">
        <v>0</v>
      </c>
      <c r="FP79" s="38">
        <v>0</v>
      </c>
      <c r="FQ79" s="38">
        <v>0</v>
      </c>
      <c r="FR79" s="38">
        <v>0</v>
      </c>
      <c r="FS79" s="38">
        <v>0</v>
      </c>
      <c r="FT79" s="38">
        <v>0</v>
      </c>
      <c r="FU79" s="38">
        <v>0</v>
      </c>
      <c r="FV79" s="38">
        <v>0</v>
      </c>
      <c r="FW79" s="38">
        <v>0</v>
      </c>
      <c r="FX79" s="38">
        <v>0</v>
      </c>
      <c r="FY79" s="38">
        <v>0</v>
      </c>
      <c r="FZ79" s="38">
        <v>0</v>
      </c>
      <c r="GA79" s="38">
        <v>0</v>
      </c>
      <c r="GB79" s="38">
        <v>0</v>
      </c>
      <c r="GC79" s="38">
        <v>0</v>
      </c>
      <c r="GD79" s="38">
        <v>0</v>
      </c>
      <c r="GF79" s="38">
        <v>0</v>
      </c>
      <c r="GG79" s="38">
        <v>0</v>
      </c>
      <c r="GH79" s="38">
        <v>0</v>
      </c>
      <c r="GI79" s="38">
        <v>0</v>
      </c>
      <c r="GJ79" s="38">
        <v>0</v>
      </c>
      <c r="GK79" s="38">
        <v>0</v>
      </c>
      <c r="GL79" s="38">
        <v>0</v>
      </c>
      <c r="GM79" s="38">
        <v>0</v>
      </c>
      <c r="GN79" s="38">
        <v>0</v>
      </c>
      <c r="GO79" s="38">
        <v>0</v>
      </c>
      <c r="GP79" s="38">
        <v>0</v>
      </c>
      <c r="GQ79" s="38">
        <v>0</v>
      </c>
      <c r="GR79" s="38">
        <v>0</v>
      </c>
      <c r="GS79" s="38">
        <v>0</v>
      </c>
      <c r="GT79" s="38">
        <v>0</v>
      </c>
      <c r="HB79" s="38">
        <v>0</v>
      </c>
      <c r="HC79" s="38">
        <v>0</v>
      </c>
      <c r="HD79" s="38">
        <v>0</v>
      </c>
      <c r="HE79" s="38">
        <v>0</v>
      </c>
      <c r="HF79" s="38">
        <v>67136</v>
      </c>
      <c r="HG79" s="38">
        <v>0</v>
      </c>
      <c r="HH79" s="38">
        <v>0</v>
      </c>
      <c r="HI79" s="38">
        <v>0</v>
      </c>
      <c r="HJ79" s="38">
        <v>660</v>
      </c>
      <c r="HK79" s="38">
        <v>0</v>
      </c>
      <c r="HL79" s="38">
        <v>0</v>
      </c>
      <c r="HM79" s="38">
        <v>0</v>
      </c>
      <c r="HN79" s="38">
        <v>0</v>
      </c>
      <c r="HO79" s="38">
        <v>0</v>
      </c>
      <c r="HP79" s="38">
        <v>0</v>
      </c>
      <c r="HQ79" s="38">
        <v>0</v>
      </c>
      <c r="HR79" s="38">
        <v>0</v>
      </c>
      <c r="HS79" s="38">
        <v>660978</v>
      </c>
      <c r="HT79" s="38">
        <v>0</v>
      </c>
      <c r="HU79" s="38">
        <v>0</v>
      </c>
      <c r="HV79" s="38">
        <v>0</v>
      </c>
      <c r="HW79" s="38">
        <v>0</v>
      </c>
      <c r="HX79" s="38">
        <v>10</v>
      </c>
      <c r="HY79" s="38">
        <v>3</v>
      </c>
      <c r="HZ79" s="38">
        <v>6</v>
      </c>
      <c r="IA79" s="38">
        <v>9</v>
      </c>
      <c r="IB79" s="38">
        <v>19</v>
      </c>
      <c r="IC79" s="38">
        <v>47</v>
      </c>
      <c r="ID79" s="38">
        <v>0</v>
      </c>
      <c r="IE79" s="38">
        <v>0</v>
      </c>
      <c r="IF79" s="38">
        <v>0</v>
      </c>
      <c r="IG79" s="38">
        <v>0</v>
      </c>
      <c r="IH79" s="38">
        <v>0</v>
      </c>
      <c r="II79" s="38">
        <v>0</v>
      </c>
      <c r="IJ79" s="38">
        <v>0</v>
      </c>
      <c r="IK79" s="38">
        <v>0</v>
      </c>
      <c r="IL79" s="38">
        <v>0</v>
      </c>
      <c r="IM79" s="38">
        <v>0</v>
      </c>
      <c r="IN79" s="38">
        <v>0</v>
      </c>
      <c r="IO79" s="38">
        <v>0</v>
      </c>
      <c r="IP79" s="38">
        <v>0</v>
      </c>
      <c r="IQ79" s="38">
        <v>0</v>
      </c>
      <c r="IR79" s="38">
        <v>0</v>
      </c>
      <c r="IS79" s="38">
        <v>0</v>
      </c>
      <c r="IT79" s="38">
        <v>0</v>
      </c>
      <c r="IU79" s="38">
        <v>0</v>
      </c>
      <c r="IV79" s="38">
        <v>0</v>
      </c>
      <c r="IW79" s="38">
        <v>6159</v>
      </c>
      <c r="IX79" s="38">
        <v>0</v>
      </c>
      <c r="IY79" s="38">
        <v>0</v>
      </c>
      <c r="IZ79" s="38">
        <v>0</v>
      </c>
      <c r="JA79" s="38">
        <v>0</v>
      </c>
    </row>
    <row r="80" spans="1:261" x14ac:dyDescent="0.2">
      <c r="A80" s="38">
        <v>227806</v>
      </c>
      <c r="B80" s="38">
        <v>27549</v>
      </c>
      <c r="C80" s="38">
        <v>9</v>
      </c>
      <c r="D80" s="38">
        <v>2020</v>
      </c>
      <c r="E80" s="38">
        <v>6159</v>
      </c>
      <c r="F80" s="38">
        <v>0</v>
      </c>
      <c r="G80" s="38">
        <v>564.1</v>
      </c>
      <c r="H80" s="38">
        <v>384.10599999999999</v>
      </c>
      <c r="I80" s="38">
        <v>384.10599999999999</v>
      </c>
      <c r="J80" s="38">
        <v>564.1</v>
      </c>
      <c r="K80" s="38">
        <v>0</v>
      </c>
      <c r="L80" s="38">
        <v>6159</v>
      </c>
      <c r="M80" s="38">
        <v>0</v>
      </c>
      <c r="N80" s="38">
        <v>0</v>
      </c>
      <c r="P80" s="38">
        <v>574.46900000000005</v>
      </c>
      <c r="Q80" s="38">
        <v>0</v>
      </c>
      <c r="R80" s="38">
        <v>148906</v>
      </c>
      <c r="S80" s="38">
        <v>259.20699999999999</v>
      </c>
      <c r="U80" s="38">
        <v>96521</v>
      </c>
      <c r="V80" s="38">
        <v>23.15</v>
      </c>
      <c r="W80" s="38">
        <v>14257</v>
      </c>
      <c r="X80" s="38">
        <v>14257</v>
      </c>
      <c r="Z80" s="38">
        <v>0</v>
      </c>
      <c r="AA80" s="38">
        <v>0</v>
      </c>
      <c r="AB80" s="38">
        <v>0</v>
      </c>
      <c r="AC80" s="38">
        <v>0</v>
      </c>
      <c r="AD80" s="38" t="s">
        <v>303</v>
      </c>
      <c r="AE80" s="38">
        <v>0</v>
      </c>
      <c r="AH80" s="38">
        <v>0</v>
      </c>
      <c r="AI80" s="38">
        <v>0</v>
      </c>
      <c r="AJ80" s="38">
        <v>6159</v>
      </c>
      <c r="AK80" s="38">
        <v>1</v>
      </c>
      <c r="AL80" s="38" t="s">
        <v>84</v>
      </c>
      <c r="AM80" s="38">
        <v>0</v>
      </c>
      <c r="AN80" s="38">
        <v>0</v>
      </c>
      <c r="AO80" s="38">
        <v>0</v>
      </c>
      <c r="AP80" s="38">
        <v>0</v>
      </c>
      <c r="AQ80" s="38">
        <v>0</v>
      </c>
      <c r="AR80" s="38">
        <v>0</v>
      </c>
      <c r="AS80" s="38">
        <v>0</v>
      </c>
      <c r="AT80" s="38">
        <v>0</v>
      </c>
      <c r="AU80" s="38">
        <v>0</v>
      </c>
      <c r="AV80" s="38">
        <v>0</v>
      </c>
      <c r="AW80" s="38">
        <v>9902515</v>
      </c>
      <c r="AX80" s="38">
        <v>9030564</v>
      </c>
      <c r="AY80" s="38">
        <v>6639665</v>
      </c>
      <c r="AZ80" s="38">
        <v>148906</v>
      </c>
      <c r="BA80" s="38">
        <v>0</v>
      </c>
      <c r="BB80" s="38">
        <v>0</v>
      </c>
      <c r="BC80" s="38">
        <v>0</v>
      </c>
      <c r="BD80" s="38">
        <v>0</v>
      </c>
      <c r="BE80" s="38">
        <v>120</v>
      </c>
      <c r="BF80" s="38">
        <v>8120440</v>
      </c>
      <c r="BG80" s="38">
        <v>0</v>
      </c>
      <c r="BH80" s="38">
        <v>0</v>
      </c>
      <c r="BI80" s="38">
        <v>0</v>
      </c>
      <c r="BJ80" s="38">
        <v>12</v>
      </c>
      <c r="BK80" s="38">
        <v>0</v>
      </c>
      <c r="BL80" s="38">
        <v>0</v>
      </c>
      <c r="BM80" s="38">
        <v>0</v>
      </c>
      <c r="BN80" s="38">
        <v>0</v>
      </c>
      <c r="BO80" s="38">
        <v>0</v>
      </c>
      <c r="BP80" s="38">
        <v>0</v>
      </c>
      <c r="BQ80" s="38">
        <v>711</v>
      </c>
      <c r="BR80" s="38">
        <v>0</v>
      </c>
      <c r="BS80" s="38">
        <v>0</v>
      </c>
      <c r="BT80" s="38">
        <v>0</v>
      </c>
      <c r="BU80" s="38">
        <v>0</v>
      </c>
      <c r="BV80" s="38">
        <v>0</v>
      </c>
      <c r="BW80" s="38">
        <v>0</v>
      </c>
      <c r="BX80" s="38">
        <v>0</v>
      </c>
      <c r="BY80" s="38">
        <v>0</v>
      </c>
      <c r="BZ80" s="38">
        <v>0</v>
      </c>
      <c r="CA80" s="38">
        <v>0</v>
      </c>
      <c r="CB80" s="38">
        <v>0</v>
      </c>
      <c r="CC80" s="38">
        <v>0</v>
      </c>
      <c r="CD80" s="38">
        <v>0</v>
      </c>
      <c r="CE80" s="38">
        <v>0</v>
      </c>
      <c r="CF80" s="38">
        <v>0</v>
      </c>
      <c r="CG80" s="38">
        <v>0</v>
      </c>
      <c r="CH80" s="38">
        <v>892027</v>
      </c>
      <c r="CI80" s="38">
        <v>0</v>
      </c>
      <c r="CJ80" s="38">
        <v>4</v>
      </c>
      <c r="CK80" s="38">
        <v>0</v>
      </c>
      <c r="CL80" s="38">
        <v>0</v>
      </c>
      <c r="CN80" s="38">
        <v>0</v>
      </c>
      <c r="CO80" s="38">
        <v>1</v>
      </c>
      <c r="CP80" s="38">
        <v>0.874</v>
      </c>
      <c r="CQ80" s="38">
        <v>0</v>
      </c>
      <c r="CR80" s="38">
        <v>582.71299999999997</v>
      </c>
      <c r="CS80" s="38">
        <v>0</v>
      </c>
      <c r="CT80" s="38">
        <v>0</v>
      </c>
      <c r="CU80" s="38">
        <v>0</v>
      </c>
      <c r="CV80" s="38">
        <v>0</v>
      </c>
      <c r="CW80" s="38">
        <v>0</v>
      </c>
      <c r="CX80" s="38">
        <v>0</v>
      </c>
      <c r="CY80" s="38">
        <v>0</v>
      </c>
      <c r="CZ80" s="38">
        <v>0</v>
      </c>
      <c r="DA80" s="38">
        <v>1</v>
      </c>
      <c r="DB80" s="38">
        <v>2086731</v>
      </c>
      <c r="DC80" s="38">
        <v>0</v>
      </c>
      <c r="DD80" s="38">
        <v>0</v>
      </c>
      <c r="DE80" s="38">
        <v>618786</v>
      </c>
      <c r="DF80" s="38">
        <v>764784</v>
      </c>
      <c r="DG80" s="38">
        <v>100.47499999999999</v>
      </c>
      <c r="DH80" s="38">
        <v>0</v>
      </c>
      <c r="DI80" s="38">
        <v>12972</v>
      </c>
      <c r="DK80" s="38">
        <v>2995</v>
      </c>
      <c r="DL80" s="38">
        <v>0</v>
      </c>
      <c r="DM80" s="38">
        <v>4785873</v>
      </c>
      <c r="DN80" s="38">
        <v>19957</v>
      </c>
      <c r="DO80" s="38">
        <v>0</v>
      </c>
      <c r="DP80" s="38">
        <v>0</v>
      </c>
      <c r="DQ80" s="38">
        <v>0</v>
      </c>
      <c r="DR80" s="38">
        <v>0</v>
      </c>
      <c r="DS80" s="38">
        <v>0</v>
      </c>
      <c r="DT80" s="38">
        <v>0</v>
      </c>
      <c r="DU80" s="38">
        <v>0</v>
      </c>
      <c r="DV80" s="38">
        <v>0</v>
      </c>
      <c r="DW80" s="38">
        <v>0</v>
      </c>
      <c r="DX80" s="38">
        <v>0</v>
      </c>
      <c r="DY80" s="38">
        <v>0</v>
      </c>
      <c r="DZ80" s="38">
        <v>0</v>
      </c>
      <c r="EA80" s="38">
        <v>0.218</v>
      </c>
      <c r="EB80" s="38">
        <v>0</v>
      </c>
      <c r="EC80" s="38">
        <v>13.632999999999999</v>
      </c>
      <c r="ED80" s="38">
        <v>96554</v>
      </c>
      <c r="EE80" s="38">
        <v>0</v>
      </c>
      <c r="EF80" s="38">
        <v>0</v>
      </c>
      <c r="EG80" s="38">
        <v>0</v>
      </c>
      <c r="EH80" s="38">
        <v>94319</v>
      </c>
      <c r="EI80" s="38">
        <v>4336129</v>
      </c>
      <c r="EJ80" s="38">
        <v>176.01900000000001</v>
      </c>
      <c r="EK80" s="38">
        <v>2.2799999999999998</v>
      </c>
      <c r="EL80" s="38">
        <v>0</v>
      </c>
      <c r="EM80" s="38">
        <v>0</v>
      </c>
      <c r="EN80" s="38">
        <v>1.4770000000000001</v>
      </c>
      <c r="EO80" s="38">
        <v>0</v>
      </c>
      <c r="EP80" s="38">
        <v>0</v>
      </c>
      <c r="EQ80" s="38">
        <v>179.994</v>
      </c>
      <c r="ER80" s="38">
        <v>0</v>
      </c>
      <c r="ES80" s="38">
        <v>15.315</v>
      </c>
      <c r="ET80" s="38">
        <v>0</v>
      </c>
      <c r="EU80" s="38">
        <v>0</v>
      </c>
      <c r="EV80" s="38">
        <v>0</v>
      </c>
      <c r="EW80" s="38">
        <v>0</v>
      </c>
      <c r="EX80" s="38">
        <v>0</v>
      </c>
      <c r="EZ80" s="38">
        <v>8101649</v>
      </c>
      <c r="FA80" s="38">
        <v>0</v>
      </c>
      <c r="FB80" s="38">
        <v>8230479</v>
      </c>
      <c r="FC80" s="38">
        <v>0</v>
      </c>
      <c r="FD80" s="38">
        <v>0</v>
      </c>
      <c r="FE80" s="38">
        <v>763429</v>
      </c>
      <c r="FF80" s="38">
        <v>165486</v>
      </c>
      <c r="FG80" s="38">
        <v>5.8744999999999999E-2</v>
      </c>
      <c r="FH80" s="38">
        <v>2.5468000000000001E-2</v>
      </c>
      <c r="FI80" s="38">
        <v>0</v>
      </c>
      <c r="FJ80" s="38">
        <v>0</v>
      </c>
      <c r="FK80" s="38">
        <v>1318.5509999999999</v>
      </c>
      <c r="FL80" s="38">
        <v>10051421</v>
      </c>
      <c r="FM80" s="38">
        <v>0</v>
      </c>
      <c r="FN80" s="38">
        <v>0</v>
      </c>
      <c r="FO80" s="38">
        <v>0</v>
      </c>
      <c r="FP80" s="38">
        <v>0</v>
      </c>
      <c r="FQ80" s="38">
        <v>0</v>
      </c>
      <c r="FR80" s="38">
        <v>0</v>
      </c>
      <c r="FS80" s="38">
        <v>0</v>
      </c>
      <c r="FT80" s="38">
        <v>0</v>
      </c>
      <c r="FU80" s="38">
        <v>0</v>
      </c>
      <c r="FV80" s="38">
        <v>0</v>
      </c>
      <c r="FW80" s="38">
        <v>0</v>
      </c>
      <c r="FX80" s="38">
        <v>0</v>
      </c>
      <c r="FY80" s="38">
        <v>0</v>
      </c>
      <c r="FZ80" s="38">
        <v>0</v>
      </c>
      <c r="GA80" s="38">
        <v>0</v>
      </c>
      <c r="GB80" s="38">
        <v>0</v>
      </c>
      <c r="GC80" s="38">
        <v>0</v>
      </c>
      <c r="GD80" s="38">
        <v>0</v>
      </c>
      <c r="GF80" s="38">
        <v>0</v>
      </c>
      <c r="GG80" s="38">
        <v>0</v>
      </c>
      <c r="GH80" s="38">
        <v>0</v>
      </c>
      <c r="GI80" s="38">
        <v>0</v>
      </c>
      <c r="GJ80" s="38">
        <v>0</v>
      </c>
      <c r="GK80" s="38">
        <v>5062</v>
      </c>
      <c r="GL80" s="38">
        <v>68817</v>
      </c>
      <c r="GM80" s="38">
        <v>0</v>
      </c>
      <c r="GN80" s="38">
        <v>0</v>
      </c>
      <c r="GO80" s="38">
        <v>0</v>
      </c>
      <c r="GP80" s="38">
        <v>0</v>
      </c>
      <c r="GQ80" s="38">
        <v>0</v>
      </c>
      <c r="GR80" s="38">
        <v>0</v>
      </c>
      <c r="GS80" s="38">
        <v>0</v>
      </c>
      <c r="GT80" s="38">
        <v>0</v>
      </c>
      <c r="HB80" s="38">
        <v>260701385</v>
      </c>
      <c r="HC80" s="38">
        <v>5.0967999999999999E-2</v>
      </c>
      <c r="HD80" s="38">
        <v>110922</v>
      </c>
      <c r="HE80" s="38">
        <v>0</v>
      </c>
      <c r="HF80" s="38">
        <v>407152</v>
      </c>
      <c r="HG80" s="38">
        <v>10264</v>
      </c>
      <c r="HH80" s="38">
        <v>20939</v>
      </c>
      <c r="HI80" s="38">
        <v>0</v>
      </c>
      <c r="HJ80" s="38">
        <v>5483</v>
      </c>
      <c r="HK80" s="38">
        <v>4323</v>
      </c>
      <c r="HL80" s="38">
        <v>1132</v>
      </c>
      <c r="HM80" s="38">
        <v>5000</v>
      </c>
      <c r="HN80" s="38">
        <v>0</v>
      </c>
      <c r="HO80" s="38">
        <v>0</v>
      </c>
      <c r="HP80" s="38">
        <v>124660</v>
      </c>
      <c r="HQ80" s="38">
        <v>0</v>
      </c>
      <c r="HR80" s="38">
        <v>0</v>
      </c>
      <c r="HS80" s="38">
        <v>8081573</v>
      </c>
      <c r="HT80" s="38">
        <v>0</v>
      </c>
      <c r="HU80" s="38">
        <v>781105</v>
      </c>
      <c r="HV80" s="38">
        <v>0</v>
      </c>
      <c r="HW80" s="38">
        <v>0</v>
      </c>
      <c r="HX80" s="38">
        <v>7</v>
      </c>
      <c r="HY80" s="38">
        <v>5</v>
      </c>
      <c r="HZ80" s="38">
        <v>2</v>
      </c>
      <c r="IA80" s="38">
        <v>11</v>
      </c>
      <c r="IB80" s="38">
        <v>343</v>
      </c>
      <c r="IC80" s="38">
        <v>368</v>
      </c>
      <c r="ID80" s="38">
        <v>108</v>
      </c>
      <c r="IE80" s="38">
        <v>0</v>
      </c>
      <c r="IF80" s="38">
        <v>0</v>
      </c>
      <c r="IG80" s="38">
        <v>16.666</v>
      </c>
      <c r="IH80" s="38">
        <v>34</v>
      </c>
      <c r="II80" s="38">
        <v>453.30799999999999</v>
      </c>
      <c r="IJ80" s="38">
        <v>23.15</v>
      </c>
      <c r="IK80" s="38">
        <v>0</v>
      </c>
      <c r="IL80" s="38">
        <v>0</v>
      </c>
      <c r="IM80" s="38">
        <v>0</v>
      </c>
      <c r="IN80" s="38">
        <v>0</v>
      </c>
      <c r="IO80" s="38">
        <v>0</v>
      </c>
      <c r="IP80" s="38">
        <v>0</v>
      </c>
      <c r="IQ80" s="38">
        <v>23.15</v>
      </c>
      <c r="IR80" s="38">
        <v>14257</v>
      </c>
      <c r="IS80" s="38">
        <v>0</v>
      </c>
      <c r="IT80" s="38">
        <v>0</v>
      </c>
      <c r="IU80" s="38">
        <v>0</v>
      </c>
      <c r="IV80" s="38">
        <v>0</v>
      </c>
      <c r="IW80" s="38">
        <v>6159</v>
      </c>
      <c r="IX80" s="38">
        <v>0</v>
      </c>
      <c r="IY80" s="38">
        <v>0</v>
      </c>
      <c r="IZ80" s="38">
        <v>124660</v>
      </c>
      <c r="JA80" s="38">
        <v>133026</v>
      </c>
    </row>
    <row r="81" spans="1:261" x14ac:dyDescent="0.2">
      <c r="A81" s="38">
        <v>15807</v>
      </c>
      <c r="B81" s="38">
        <v>27549</v>
      </c>
      <c r="C81" s="38">
        <v>9</v>
      </c>
      <c r="D81" s="38">
        <v>2020</v>
      </c>
      <c r="E81" s="38">
        <v>6159</v>
      </c>
      <c r="F81" s="38">
        <v>0</v>
      </c>
      <c r="G81" s="38">
        <v>835.27700000000004</v>
      </c>
      <c r="H81" s="38">
        <v>746.09</v>
      </c>
      <c r="I81" s="38">
        <v>746.09</v>
      </c>
      <c r="J81" s="38">
        <v>835.27700000000004</v>
      </c>
      <c r="K81" s="38">
        <v>0</v>
      </c>
      <c r="L81" s="38">
        <v>6159</v>
      </c>
      <c r="M81" s="38">
        <v>0</v>
      </c>
      <c r="N81" s="38">
        <v>0</v>
      </c>
      <c r="P81" s="38">
        <v>859.94500000000005</v>
      </c>
      <c r="Q81" s="38">
        <v>0</v>
      </c>
      <c r="R81" s="38">
        <v>222904</v>
      </c>
      <c r="S81" s="38">
        <v>259.20699999999999</v>
      </c>
      <c r="U81" s="38">
        <v>144489</v>
      </c>
      <c r="V81" s="38">
        <v>72.572999999999993</v>
      </c>
      <c r="W81" s="38">
        <v>44695</v>
      </c>
      <c r="X81" s="38">
        <v>44695</v>
      </c>
      <c r="Z81" s="38">
        <v>0</v>
      </c>
      <c r="AA81" s="38">
        <v>0</v>
      </c>
      <c r="AB81" s="38">
        <v>0</v>
      </c>
      <c r="AC81" s="38">
        <v>0</v>
      </c>
      <c r="AD81" s="38" t="s">
        <v>303</v>
      </c>
      <c r="AE81" s="38">
        <v>0</v>
      </c>
      <c r="AH81" s="38">
        <v>0</v>
      </c>
      <c r="AI81" s="38">
        <v>0</v>
      </c>
      <c r="AJ81" s="38">
        <v>6159</v>
      </c>
      <c r="AK81" s="38">
        <v>1</v>
      </c>
      <c r="AL81" s="38" t="s">
        <v>39</v>
      </c>
      <c r="AM81" s="38">
        <v>0</v>
      </c>
      <c r="AN81" s="38">
        <v>0</v>
      </c>
      <c r="AO81" s="38">
        <v>0</v>
      </c>
      <c r="AP81" s="38">
        <v>0</v>
      </c>
      <c r="AQ81" s="38">
        <v>0</v>
      </c>
      <c r="AR81" s="38">
        <v>0</v>
      </c>
      <c r="AS81" s="38">
        <v>0</v>
      </c>
      <c r="AT81" s="38">
        <v>0</v>
      </c>
      <c r="AU81" s="38">
        <v>0</v>
      </c>
      <c r="AV81" s="38">
        <v>-7859</v>
      </c>
      <c r="AW81" s="38">
        <v>9060180</v>
      </c>
      <c r="AX81" s="38">
        <v>8866684</v>
      </c>
      <c r="AY81" s="38">
        <v>6046462</v>
      </c>
      <c r="AZ81" s="38">
        <v>222904</v>
      </c>
      <c r="BA81" s="38">
        <v>49.667000000000002</v>
      </c>
      <c r="BB81" s="38">
        <v>0</v>
      </c>
      <c r="BC81" s="38">
        <v>0</v>
      </c>
      <c r="BD81" s="38">
        <v>0</v>
      </c>
      <c r="BE81" s="38">
        <v>118</v>
      </c>
      <c r="BF81" s="38">
        <v>8132014</v>
      </c>
      <c r="BG81" s="38">
        <v>0</v>
      </c>
      <c r="BH81" s="38">
        <v>0</v>
      </c>
      <c r="BI81" s="38">
        <v>0</v>
      </c>
      <c r="BJ81" s="38">
        <v>12</v>
      </c>
      <c r="BK81" s="38">
        <v>0</v>
      </c>
      <c r="BL81" s="38">
        <v>0</v>
      </c>
      <c r="BM81" s="38">
        <v>0</v>
      </c>
      <c r="BN81" s="38">
        <v>0</v>
      </c>
      <c r="BO81" s="38">
        <v>0</v>
      </c>
      <c r="BP81" s="38">
        <v>0</v>
      </c>
      <c r="BQ81" s="38">
        <v>655</v>
      </c>
      <c r="BR81" s="38">
        <v>0</v>
      </c>
      <c r="BS81" s="38">
        <v>0</v>
      </c>
      <c r="BT81" s="38">
        <v>0</v>
      </c>
      <c r="BU81" s="38">
        <v>0</v>
      </c>
      <c r="BV81" s="38">
        <v>0</v>
      </c>
      <c r="BW81" s="38">
        <v>0</v>
      </c>
      <c r="BX81" s="38">
        <v>0</v>
      </c>
      <c r="BY81" s="38">
        <v>0</v>
      </c>
      <c r="BZ81" s="38">
        <v>0</v>
      </c>
      <c r="CA81" s="38">
        <v>0</v>
      </c>
      <c r="CB81" s="38">
        <v>0</v>
      </c>
      <c r="CC81" s="38">
        <v>0</v>
      </c>
      <c r="CD81" s="38">
        <v>0</v>
      </c>
      <c r="CE81" s="38">
        <v>0</v>
      </c>
      <c r="CF81" s="38">
        <v>0</v>
      </c>
      <c r="CG81" s="38">
        <v>0</v>
      </c>
      <c r="CH81" s="38">
        <v>196917</v>
      </c>
      <c r="CI81" s="38">
        <v>0</v>
      </c>
      <c r="CJ81" s="38">
        <v>4</v>
      </c>
      <c r="CK81" s="38">
        <v>0</v>
      </c>
      <c r="CL81" s="38">
        <v>0</v>
      </c>
      <c r="CN81" s="38">
        <v>0</v>
      </c>
      <c r="CO81" s="38">
        <v>1</v>
      </c>
      <c r="CP81" s="38">
        <v>0</v>
      </c>
      <c r="CQ81" s="38">
        <v>1.583</v>
      </c>
      <c r="CR81" s="38">
        <v>857.90200000000004</v>
      </c>
      <c r="CS81" s="38">
        <v>0</v>
      </c>
      <c r="CT81" s="38">
        <v>0</v>
      </c>
      <c r="CU81" s="38">
        <v>0</v>
      </c>
      <c r="CV81" s="38">
        <v>0</v>
      </c>
      <c r="CW81" s="38">
        <v>0</v>
      </c>
      <c r="CX81" s="38">
        <v>0</v>
      </c>
      <c r="CY81" s="38">
        <v>0</v>
      </c>
      <c r="CZ81" s="38">
        <v>0</v>
      </c>
      <c r="DA81" s="38">
        <v>1</v>
      </c>
      <c r="DB81" s="38">
        <v>4560386</v>
      </c>
      <c r="DC81" s="38">
        <v>0</v>
      </c>
      <c r="DD81" s="38">
        <v>0</v>
      </c>
      <c r="DE81" s="38">
        <v>1246503</v>
      </c>
      <c r="DF81" s="38">
        <v>1246503</v>
      </c>
      <c r="DG81" s="38">
        <v>202.4</v>
      </c>
      <c r="DH81" s="38">
        <v>0</v>
      </c>
      <c r="DI81" s="38">
        <v>0</v>
      </c>
      <c r="DK81" s="38">
        <v>2104</v>
      </c>
      <c r="DL81" s="38">
        <v>0</v>
      </c>
      <c r="DM81" s="38">
        <v>780335</v>
      </c>
      <c r="DN81" s="38">
        <v>3303</v>
      </c>
      <c r="DO81" s="38">
        <v>0</v>
      </c>
      <c r="DP81" s="38">
        <v>0</v>
      </c>
      <c r="DQ81" s="38">
        <v>0</v>
      </c>
      <c r="DR81" s="38">
        <v>0</v>
      </c>
      <c r="DS81" s="38">
        <v>0</v>
      </c>
      <c r="DT81" s="38">
        <v>0</v>
      </c>
      <c r="DU81" s="38">
        <v>0</v>
      </c>
      <c r="DV81" s="38">
        <v>0</v>
      </c>
      <c r="DW81" s="38">
        <v>0</v>
      </c>
      <c r="DX81" s="38">
        <v>0</v>
      </c>
      <c r="DY81" s="38">
        <v>0</v>
      </c>
      <c r="DZ81" s="38">
        <v>0</v>
      </c>
      <c r="EA81" s="38">
        <v>0</v>
      </c>
      <c r="EB81" s="38">
        <v>0</v>
      </c>
      <c r="EC81" s="38">
        <v>37.860999999999997</v>
      </c>
      <c r="ED81" s="38">
        <v>268147</v>
      </c>
      <c r="EE81" s="38">
        <v>0</v>
      </c>
      <c r="EF81" s="38">
        <v>0</v>
      </c>
      <c r="EG81" s="38">
        <v>0</v>
      </c>
      <c r="EH81" s="38">
        <v>453237</v>
      </c>
      <c r="EI81" s="38">
        <v>27763</v>
      </c>
      <c r="EJ81" s="38">
        <v>1.127</v>
      </c>
      <c r="EK81" s="38">
        <v>21.283000000000001</v>
      </c>
      <c r="EL81" s="38">
        <v>0</v>
      </c>
      <c r="EM81" s="38">
        <v>0.62</v>
      </c>
      <c r="EN81" s="38">
        <v>1.577</v>
      </c>
      <c r="EO81" s="38">
        <v>0</v>
      </c>
      <c r="EP81" s="38">
        <v>0</v>
      </c>
      <c r="EQ81" s="38">
        <v>24.606999999999999</v>
      </c>
      <c r="ER81" s="38">
        <v>0</v>
      </c>
      <c r="ES81" s="38">
        <v>73.593999999999994</v>
      </c>
      <c r="ET81" s="38">
        <v>0</v>
      </c>
      <c r="EU81" s="38">
        <v>0</v>
      </c>
      <c r="EV81" s="38">
        <v>0</v>
      </c>
      <c r="EW81" s="38">
        <v>0</v>
      </c>
      <c r="EX81" s="38">
        <v>0</v>
      </c>
      <c r="EZ81" s="38">
        <v>7936445</v>
      </c>
      <c r="FA81" s="38">
        <v>0</v>
      </c>
      <c r="FB81" s="38">
        <v>8155928</v>
      </c>
      <c r="FC81" s="38">
        <v>0</v>
      </c>
      <c r="FD81" s="38">
        <v>0</v>
      </c>
      <c r="FE81" s="38">
        <v>764517</v>
      </c>
      <c r="FF81" s="38">
        <v>165722</v>
      </c>
      <c r="FG81" s="38">
        <v>5.8744999999999999E-2</v>
      </c>
      <c r="FH81" s="38">
        <v>2.5468000000000001E-2</v>
      </c>
      <c r="FI81" s="38">
        <v>0</v>
      </c>
      <c r="FJ81" s="38">
        <v>0</v>
      </c>
      <c r="FK81" s="38">
        <v>1320.43</v>
      </c>
      <c r="FL81" s="38">
        <v>9283084</v>
      </c>
      <c r="FM81" s="38">
        <v>0</v>
      </c>
      <c r="FN81" s="38">
        <v>0</v>
      </c>
      <c r="FO81" s="38">
        <v>19557</v>
      </c>
      <c r="FP81" s="38">
        <v>0</v>
      </c>
      <c r="FQ81" s="38">
        <v>19557</v>
      </c>
      <c r="FR81" s="38">
        <v>19557</v>
      </c>
      <c r="FS81" s="38">
        <v>0</v>
      </c>
      <c r="FT81" s="38">
        <v>0</v>
      </c>
      <c r="FU81" s="38">
        <v>0</v>
      </c>
      <c r="FV81" s="38">
        <v>0</v>
      </c>
      <c r="FW81" s="38">
        <v>0</v>
      </c>
      <c r="FX81" s="38">
        <v>0</v>
      </c>
      <c r="FY81" s="38">
        <v>0</v>
      </c>
      <c r="FZ81" s="38">
        <v>0</v>
      </c>
      <c r="GA81" s="38">
        <v>0</v>
      </c>
      <c r="GB81" s="38">
        <v>536926</v>
      </c>
      <c r="GC81" s="38">
        <v>536926</v>
      </c>
      <c r="GD81" s="38">
        <v>64.58</v>
      </c>
      <c r="GF81" s="38">
        <v>0</v>
      </c>
      <c r="GG81" s="38">
        <v>0</v>
      </c>
      <c r="GH81" s="38">
        <v>0</v>
      </c>
      <c r="GI81" s="38">
        <v>0</v>
      </c>
      <c r="GJ81" s="38">
        <v>0</v>
      </c>
      <c r="GK81" s="38">
        <v>5220</v>
      </c>
      <c r="GL81" s="38">
        <v>23309</v>
      </c>
      <c r="GM81" s="38">
        <v>0</v>
      </c>
      <c r="GN81" s="38">
        <v>0</v>
      </c>
      <c r="GO81" s="38">
        <v>0</v>
      </c>
      <c r="GP81" s="38">
        <v>0</v>
      </c>
      <c r="GQ81" s="38">
        <v>0</v>
      </c>
      <c r="GR81" s="38">
        <v>0</v>
      </c>
      <c r="GS81" s="38">
        <v>0</v>
      </c>
      <c r="GT81" s="38">
        <v>0</v>
      </c>
      <c r="HB81" s="38">
        <v>260701385</v>
      </c>
      <c r="HC81" s="38">
        <v>5.0967999999999999E-2</v>
      </c>
      <c r="HD81" s="38">
        <v>164245</v>
      </c>
      <c r="HE81" s="38">
        <v>0</v>
      </c>
      <c r="HF81" s="38">
        <v>790855</v>
      </c>
      <c r="HG81" s="38">
        <v>19244</v>
      </c>
      <c r="HH81" s="38">
        <v>141648</v>
      </c>
      <c r="HI81" s="38">
        <v>0</v>
      </c>
      <c r="HJ81" s="38">
        <v>8119</v>
      </c>
      <c r="HK81" s="38">
        <v>4655</v>
      </c>
      <c r="HL81" s="38">
        <v>3123</v>
      </c>
      <c r="HM81" s="38">
        <v>0</v>
      </c>
      <c r="HN81" s="38">
        <v>0</v>
      </c>
      <c r="HO81" s="38">
        <v>0</v>
      </c>
      <c r="HP81" s="38">
        <v>0</v>
      </c>
      <c r="HQ81" s="38">
        <v>0</v>
      </c>
      <c r="HR81" s="38">
        <v>0</v>
      </c>
      <c r="HS81" s="38">
        <v>7933024</v>
      </c>
      <c r="HT81" s="38">
        <v>0</v>
      </c>
      <c r="HU81" s="38">
        <v>32672</v>
      </c>
      <c r="HV81" s="38">
        <v>0</v>
      </c>
      <c r="HW81" s="38">
        <v>0</v>
      </c>
      <c r="HX81" s="38">
        <v>128</v>
      </c>
      <c r="HY81" s="38">
        <v>160</v>
      </c>
      <c r="HZ81" s="38">
        <v>106</v>
      </c>
      <c r="IA81" s="38">
        <v>160</v>
      </c>
      <c r="IB81" s="38">
        <v>244</v>
      </c>
      <c r="IC81" s="38">
        <v>798</v>
      </c>
      <c r="ID81" s="38">
        <v>0</v>
      </c>
      <c r="IE81" s="38">
        <v>0</v>
      </c>
      <c r="IF81" s="38">
        <v>0</v>
      </c>
      <c r="IG81" s="38">
        <v>31.248000000000001</v>
      </c>
      <c r="IH81" s="38">
        <v>230</v>
      </c>
      <c r="II81" s="38">
        <v>0</v>
      </c>
      <c r="IJ81" s="38">
        <v>72.572999999999993</v>
      </c>
      <c r="IK81" s="38">
        <v>0</v>
      </c>
      <c r="IL81" s="38">
        <v>0</v>
      </c>
      <c r="IM81" s="38">
        <v>0</v>
      </c>
      <c r="IN81" s="38">
        <v>0</v>
      </c>
      <c r="IO81" s="38">
        <v>0</v>
      </c>
      <c r="IP81" s="38">
        <v>0</v>
      </c>
      <c r="IQ81" s="38">
        <v>72.572999999999993</v>
      </c>
      <c r="IR81" s="38">
        <v>44695</v>
      </c>
      <c r="IS81" s="38">
        <v>0</v>
      </c>
      <c r="IT81" s="38">
        <v>0</v>
      </c>
      <c r="IU81" s="38">
        <v>0</v>
      </c>
      <c r="IV81" s="38">
        <v>0</v>
      </c>
      <c r="IW81" s="38">
        <v>6159</v>
      </c>
      <c r="IX81" s="38">
        <v>0</v>
      </c>
      <c r="IY81" s="38">
        <v>0</v>
      </c>
      <c r="IZ81" s="38">
        <v>0</v>
      </c>
      <c r="JA81" s="38">
        <v>0</v>
      </c>
    </row>
    <row r="82" spans="1:261" x14ac:dyDescent="0.2">
      <c r="A82" s="38">
        <v>57807</v>
      </c>
      <c r="B82" s="38">
        <v>27549</v>
      </c>
      <c r="C82" s="38">
        <v>9</v>
      </c>
      <c r="D82" s="38">
        <v>2020</v>
      </c>
      <c r="E82" s="38">
        <v>6159</v>
      </c>
      <c r="F82" s="38">
        <v>0</v>
      </c>
      <c r="G82" s="38">
        <v>5324.6670000000004</v>
      </c>
      <c r="H82" s="38">
        <v>4759.1279999999997</v>
      </c>
      <c r="I82" s="38">
        <v>4759.1279999999997</v>
      </c>
      <c r="J82" s="38">
        <v>5324.6670000000004</v>
      </c>
      <c r="K82" s="38">
        <v>0</v>
      </c>
      <c r="L82" s="38">
        <v>6159</v>
      </c>
      <c r="M82" s="38">
        <v>0</v>
      </c>
      <c r="N82" s="38">
        <v>0</v>
      </c>
      <c r="P82" s="38">
        <v>5439.81</v>
      </c>
      <c r="Q82" s="38">
        <v>0</v>
      </c>
      <c r="R82" s="38">
        <v>1410037</v>
      </c>
      <c r="S82" s="38">
        <v>259.20699999999999</v>
      </c>
      <c r="U82" s="38">
        <v>913996</v>
      </c>
      <c r="V82" s="38">
        <v>405.447</v>
      </c>
      <c r="W82" s="38">
        <v>249699</v>
      </c>
      <c r="X82" s="38">
        <v>249699</v>
      </c>
      <c r="Z82" s="38">
        <v>0</v>
      </c>
      <c r="AA82" s="38">
        <v>0</v>
      </c>
      <c r="AB82" s="38">
        <v>0</v>
      </c>
      <c r="AC82" s="38">
        <v>0</v>
      </c>
      <c r="AD82" s="38" t="s">
        <v>303</v>
      </c>
      <c r="AE82" s="38">
        <v>0</v>
      </c>
      <c r="AH82" s="38">
        <v>0</v>
      </c>
      <c r="AI82" s="38">
        <v>0</v>
      </c>
      <c r="AJ82" s="38">
        <v>6159</v>
      </c>
      <c r="AK82" s="38">
        <v>1</v>
      </c>
      <c r="AL82" s="38" t="s">
        <v>19</v>
      </c>
      <c r="AM82" s="38">
        <v>0</v>
      </c>
      <c r="AN82" s="38">
        <v>0</v>
      </c>
      <c r="AO82" s="38">
        <v>0</v>
      </c>
      <c r="AP82" s="38">
        <v>0</v>
      </c>
      <c r="AQ82" s="38">
        <v>0</v>
      </c>
      <c r="AR82" s="38">
        <v>0</v>
      </c>
      <c r="AS82" s="38">
        <v>0</v>
      </c>
      <c r="AT82" s="38">
        <v>0</v>
      </c>
      <c r="AU82" s="38">
        <v>0</v>
      </c>
      <c r="AV82" s="38">
        <v>0</v>
      </c>
      <c r="AW82" s="38">
        <v>54637847</v>
      </c>
      <c r="AX82" s="38">
        <v>53611319</v>
      </c>
      <c r="AY82" s="38">
        <v>36576171</v>
      </c>
      <c r="AZ82" s="38">
        <v>1410037</v>
      </c>
      <c r="BA82" s="38">
        <v>0</v>
      </c>
      <c r="BB82" s="38">
        <v>0</v>
      </c>
      <c r="BC82" s="38">
        <v>0</v>
      </c>
      <c r="BD82" s="38">
        <v>0</v>
      </c>
      <c r="BE82" s="38">
        <v>717</v>
      </c>
      <c r="BF82" s="38">
        <v>49089653</v>
      </c>
      <c r="BG82" s="38">
        <v>0</v>
      </c>
      <c r="BH82" s="38">
        <v>0</v>
      </c>
      <c r="BI82" s="38">
        <v>0</v>
      </c>
      <c r="BJ82" s="38">
        <v>12</v>
      </c>
      <c r="BK82" s="38">
        <v>0</v>
      </c>
      <c r="BL82" s="38">
        <v>0</v>
      </c>
      <c r="BM82" s="38">
        <v>0</v>
      </c>
      <c r="BN82" s="38">
        <v>0</v>
      </c>
      <c r="BO82" s="38">
        <v>0</v>
      </c>
      <c r="BP82" s="38">
        <v>0</v>
      </c>
      <c r="BQ82" s="38">
        <v>37</v>
      </c>
      <c r="BR82" s="38">
        <v>0</v>
      </c>
      <c r="BS82" s="38">
        <v>0</v>
      </c>
      <c r="BT82" s="38">
        <v>0</v>
      </c>
      <c r="BU82" s="38">
        <v>0</v>
      </c>
      <c r="BV82" s="38">
        <v>0</v>
      </c>
      <c r="BW82" s="38">
        <v>0</v>
      </c>
      <c r="BX82" s="38">
        <v>0</v>
      </c>
      <c r="BY82" s="38">
        <v>0</v>
      </c>
      <c r="BZ82" s="38">
        <v>0</v>
      </c>
      <c r="CA82" s="38">
        <v>285.39</v>
      </c>
      <c r="CB82" s="38">
        <v>285390</v>
      </c>
      <c r="CC82" s="38">
        <v>0</v>
      </c>
      <c r="CD82" s="38">
        <v>0</v>
      </c>
      <c r="CE82" s="38">
        <v>0</v>
      </c>
      <c r="CF82" s="38">
        <v>0</v>
      </c>
      <c r="CG82" s="38">
        <v>0</v>
      </c>
      <c r="CH82" s="38">
        <v>1047018</v>
      </c>
      <c r="CI82" s="38">
        <v>0</v>
      </c>
      <c r="CJ82" s="38">
        <v>4</v>
      </c>
      <c r="CK82" s="38">
        <v>0</v>
      </c>
      <c r="CL82" s="38">
        <v>0</v>
      </c>
      <c r="CN82" s="38">
        <v>0</v>
      </c>
      <c r="CO82" s="38">
        <v>1</v>
      </c>
      <c r="CP82" s="38">
        <v>0</v>
      </c>
      <c r="CQ82" s="38">
        <v>0</v>
      </c>
      <c r="CR82" s="38">
        <v>5425.4290000000001</v>
      </c>
      <c r="CS82" s="38">
        <v>0</v>
      </c>
      <c r="CT82" s="38">
        <v>0</v>
      </c>
      <c r="CU82" s="38">
        <v>0</v>
      </c>
      <c r="CV82" s="38">
        <v>0</v>
      </c>
      <c r="CW82" s="38">
        <v>0</v>
      </c>
      <c r="CX82" s="38">
        <v>0</v>
      </c>
      <c r="CY82" s="38">
        <v>0</v>
      </c>
      <c r="CZ82" s="38">
        <v>0</v>
      </c>
      <c r="DA82" s="38">
        <v>1</v>
      </c>
      <c r="DB82" s="38">
        <v>29086631</v>
      </c>
      <c r="DC82" s="38">
        <v>0</v>
      </c>
      <c r="DD82" s="38">
        <v>0</v>
      </c>
      <c r="DE82" s="38">
        <v>5569461</v>
      </c>
      <c r="DF82" s="38">
        <v>5569461</v>
      </c>
      <c r="DG82" s="38">
        <v>904.33799999999997</v>
      </c>
      <c r="DH82" s="38">
        <v>0</v>
      </c>
      <c r="DI82" s="38">
        <v>0</v>
      </c>
      <c r="DK82" s="38">
        <v>0</v>
      </c>
      <c r="DL82" s="38">
        <v>0</v>
      </c>
      <c r="DM82" s="38">
        <v>4688504</v>
      </c>
      <c r="DN82" s="38">
        <v>19773</v>
      </c>
      <c r="DO82" s="38">
        <v>0</v>
      </c>
      <c r="DP82" s="38">
        <v>0</v>
      </c>
      <c r="DQ82" s="38">
        <v>0</v>
      </c>
      <c r="DR82" s="38">
        <v>0</v>
      </c>
      <c r="DS82" s="38">
        <v>0</v>
      </c>
      <c r="DT82" s="38">
        <v>0</v>
      </c>
      <c r="DU82" s="38">
        <v>0</v>
      </c>
      <c r="DV82" s="38">
        <v>0</v>
      </c>
      <c r="DW82" s="38">
        <v>0</v>
      </c>
      <c r="DX82" s="38">
        <v>0</v>
      </c>
      <c r="DY82" s="38">
        <v>0</v>
      </c>
      <c r="DZ82" s="38">
        <v>0</v>
      </c>
      <c r="EA82" s="38">
        <v>0</v>
      </c>
      <c r="EB82" s="38">
        <v>0</v>
      </c>
      <c r="EC82" s="38">
        <v>176.34</v>
      </c>
      <c r="ED82" s="38">
        <v>1248911</v>
      </c>
      <c r="EE82" s="38">
        <v>0</v>
      </c>
      <c r="EF82" s="38">
        <v>0</v>
      </c>
      <c r="EG82" s="38">
        <v>0</v>
      </c>
      <c r="EH82" s="38">
        <v>3236386</v>
      </c>
      <c r="EI82" s="38">
        <v>0</v>
      </c>
      <c r="EJ82" s="38">
        <v>0</v>
      </c>
      <c r="EK82" s="38">
        <v>123.855</v>
      </c>
      <c r="EL82" s="38">
        <v>0</v>
      </c>
      <c r="EM82" s="38">
        <v>33.817</v>
      </c>
      <c r="EN82" s="38">
        <v>10.497999999999999</v>
      </c>
      <c r="EO82" s="38">
        <v>0</v>
      </c>
      <c r="EP82" s="38">
        <v>0</v>
      </c>
      <c r="EQ82" s="38">
        <v>168.17</v>
      </c>
      <c r="ER82" s="38">
        <v>0</v>
      </c>
      <c r="ES82" s="38">
        <v>525.50599999999997</v>
      </c>
      <c r="ET82" s="38">
        <v>0</v>
      </c>
      <c r="EU82" s="38">
        <v>0</v>
      </c>
      <c r="EV82" s="38">
        <v>0</v>
      </c>
      <c r="EW82" s="38">
        <v>0</v>
      </c>
      <c r="EX82" s="38">
        <v>0</v>
      </c>
      <c r="EZ82" s="38">
        <v>47995844</v>
      </c>
      <c r="FA82" s="38">
        <v>0</v>
      </c>
      <c r="FB82" s="38">
        <v>49385391</v>
      </c>
      <c r="FC82" s="38">
        <v>0</v>
      </c>
      <c r="FD82" s="38">
        <v>0</v>
      </c>
      <c r="FE82" s="38">
        <v>4615077</v>
      </c>
      <c r="FF82" s="38">
        <v>1000398</v>
      </c>
      <c r="FG82" s="38">
        <v>5.8744999999999999E-2</v>
      </c>
      <c r="FH82" s="38">
        <v>2.5468000000000001E-2</v>
      </c>
      <c r="FI82" s="38">
        <v>0</v>
      </c>
      <c r="FJ82" s="38">
        <v>0</v>
      </c>
      <c r="FK82" s="38">
        <v>7970.8990000000003</v>
      </c>
      <c r="FL82" s="38">
        <v>56047884</v>
      </c>
      <c r="FM82" s="38">
        <v>0</v>
      </c>
      <c r="FN82" s="38">
        <v>0</v>
      </c>
      <c r="FO82" s="38">
        <v>0</v>
      </c>
      <c r="FP82" s="38">
        <v>0</v>
      </c>
      <c r="FQ82" s="38">
        <v>0</v>
      </c>
      <c r="FR82" s="38">
        <v>0</v>
      </c>
      <c r="FS82" s="38">
        <v>0</v>
      </c>
      <c r="FT82" s="38">
        <v>0</v>
      </c>
      <c r="FU82" s="38">
        <v>0</v>
      </c>
      <c r="FV82" s="38">
        <v>0</v>
      </c>
      <c r="FW82" s="38">
        <v>0</v>
      </c>
      <c r="FX82" s="38">
        <v>0</v>
      </c>
      <c r="FY82" s="38">
        <v>0</v>
      </c>
      <c r="FZ82" s="38">
        <v>0</v>
      </c>
      <c r="GA82" s="38">
        <v>0</v>
      </c>
      <c r="GB82" s="38">
        <v>3303775</v>
      </c>
      <c r="GC82" s="38">
        <v>3303775</v>
      </c>
      <c r="GD82" s="38">
        <v>397.36900000000003</v>
      </c>
      <c r="GF82" s="38">
        <v>0</v>
      </c>
      <c r="GG82" s="38">
        <v>0</v>
      </c>
      <c r="GH82" s="38">
        <v>0</v>
      </c>
      <c r="GI82" s="38">
        <v>0</v>
      </c>
      <c r="GJ82" s="38">
        <v>0</v>
      </c>
      <c r="GK82" s="38">
        <v>5113</v>
      </c>
      <c r="GL82" s="38">
        <v>97141</v>
      </c>
      <c r="GM82" s="38">
        <v>0</v>
      </c>
      <c r="GN82" s="38">
        <v>0</v>
      </c>
      <c r="GO82" s="38">
        <v>0</v>
      </c>
      <c r="GP82" s="38">
        <v>0</v>
      </c>
      <c r="GQ82" s="38">
        <v>0</v>
      </c>
      <c r="GR82" s="38">
        <v>0</v>
      </c>
      <c r="GS82" s="38">
        <v>0</v>
      </c>
      <c r="GT82" s="38">
        <v>0</v>
      </c>
      <c r="HB82" s="38">
        <v>260701385</v>
      </c>
      <c r="HC82" s="38">
        <v>5.0967999999999999E-2</v>
      </c>
      <c r="HD82" s="38">
        <v>1047018</v>
      </c>
      <c r="HE82" s="38">
        <v>0</v>
      </c>
      <c r="HF82" s="38">
        <v>5044676</v>
      </c>
      <c r="HG82" s="38">
        <v>134069</v>
      </c>
      <c r="HH82" s="38">
        <v>897309</v>
      </c>
      <c r="HI82" s="38">
        <v>0</v>
      </c>
      <c r="HJ82" s="38">
        <v>51756</v>
      </c>
      <c r="HK82" s="38">
        <v>18813</v>
      </c>
      <c r="HL82" s="38">
        <v>12025</v>
      </c>
      <c r="HM82" s="38">
        <v>44000</v>
      </c>
      <c r="HN82" s="38">
        <v>0</v>
      </c>
      <c r="HO82" s="38">
        <v>0</v>
      </c>
      <c r="HP82" s="38">
        <v>0</v>
      </c>
      <c r="HQ82" s="38">
        <v>0</v>
      </c>
      <c r="HR82" s="38">
        <v>0</v>
      </c>
      <c r="HS82" s="38">
        <v>47975354</v>
      </c>
      <c r="HT82" s="38">
        <v>0</v>
      </c>
      <c r="HU82" s="38">
        <v>0</v>
      </c>
      <c r="HV82" s="38">
        <v>0</v>
      </c>
      <c r="HW82" s="38">
        <v>0</v>
      </c>
      <c r="HX82" s="38">
        <v>681</v>
      </c>
      <c r="HY82" s="38">
        <v>680</v>
      </c>
      <c r="HZ82" s="38">
        <v>658</v>
      </c>
      <c r="IA82" s="38">
        <v>773</v>
      </c>
      <c r="IB82" s="38">
        <v>808</v>
      </c>
      <c r="IC82" s="38">
        <v>3600</v>
      </c>
      <c r="ID82" s="38">
        <v>0</v>
      </c>
      <c r="IE82" s="38">
        <v>0</v>
      </c>
      <c r="IF82" s="38">
        <v>0</v>
      </c>
      <c r="IG82" s="38">
        <v>217.69399999999999</v>
      </c>
      <c r="IH82" s="38">
        <v>1457</v>
      </c>
      <c r="II82" s="38">
        <v>0</v>
      </c>
      <c r="IJ82" s="38">
        <v>405.447</v>
      </c>
      <c r="IK82" s="38">
        <v>0</v>
      </c>
      <c r="IL82" s="38">
        <v>0</v>
      </c>
      <c r="IM82" s="38">
        <v>0</v>
      </c>
      <c r="IN82" s="38">
        <v>0</v>
      </c>
      <c r="IO82" s="38">
        <v>0</v>
      </c>
      <c r="IP82" s="38">
        <v>0</v>
      </c>
      <c r="IQ82" s="38">
        <v>405.447</v>
      </c>
      <c r="IR82" s="38">
        <v>249699</v>
      </c>
      <c r="IS82" s="38">
        <v>0</v>
      </c>
      <c r="IT82" s="38">
        <v>0</v>
      </c>
      <c r="IU82" s="38">
        <v>0</v>
      </c>
      <c r="IV82" s="38">
        <v>0</v>
      </c>
      <c r="IW82" s="38">
        <v>6159</v>
      </c>
      <c r="IX82" s="38">
        <v>0</v>
      </c>
      <c r="IY82" s="38">
        <v>0</v>
      </c>
      <c r="IZ82" s="38">
        <v>0</v>
      </c>
      <c r="JA82" s="38">
        <v>0</v>
      </c>
    </row>
    <row r="83" spans="1:261" x14ac:dyDescent="0.2">
      <c r="A83" s="38">
        <v>71807</v>
      </c>
      <c r="B83" s="38">
        <v>27549</v>
      </c>
      <c r="C83" s="38">
        <v>9</v>
      </c>
      <c r="D83" s="38">
        <v>2020</v>
      </c>
      <c r="E83" s="38">
        <v>6159</v>
      </c>
      <c r="F83" s="38">
        <v>0</v>
      </c>
      <c r="G83" s="38">
        <v>194.27799999999999</v>
      </c>
      <c r="H83" s="38">
        <v>193.21</v>
      </c>
      <c r="I83" s="38">
        <v>193.21</v>
      </c>
      <c r="J83" s="38">
        <v>194.27799999999999</v>
      </c>
      <c r="K83" s="38">
        <v>0</v>
      </c>
      <c r="L83" s="38">
        <v>6159</v>
      </c>
      <c r="M83" s="38">
        <v>0</v>
      </c>
      <c r="N83" s="38">
        <v>0</v>
      </c>
      <c r="P83" s="38">
        <v>206.227</v>
      </c>
      <c r="Q83" s="38">
        <v>0</v>
      </c>
      <c r="R83" s="38">
        <v>53455</v>
      </c>
      <c r="S83" s="38">
        <v>259.20699999999999</v>
      </c>
      <c r="U83" s="38">
        <v>34649</v>
      </c>
      <c r="V83" s="38">
        <v>154.995</v>
      </c>
      <c r="W83" s="38">
        <v>95455</v>
      </c>
      <c r="X83" s="38">
        <v>95455</v>
      </c>
      <c r="Z83" s="38">
        <v>0</v>
      </c>
      <c r="AA83" s="38">
        <v>0</v>
      </c>
      <c r="AB83" s="38">
        <v>0</v>
      </c>
      <c r="AC83" s="38">
        <v>0</v>
      </c>
      <c r="AD83" s="38" t="s">
        <v>303</v>
      </c>
      <c r="AE83" s="38">
        <v>0</v>
      </c>
      <c r="AH83" s="38">
        <v>0</v>
      </c>
      <c r="AI83" s="38">
        <v>0</v>
      </c>
      <c r="AJ83" s="38">
        <v>6159</v>
      </c>
      <c r="AK83" s="38">
        <v>1</v>
      </c>
      <c r="AL83" s="38" t="s">
        <v>65</v>
      </c>
      <c r="AM83" s="38">
        <v>0</v>
      </c>
      <c r="AN83" s="38">
        <v>0</v>
      </c>
      <c r="AO83" s="38">
        <v>0</v>
      </c>
      <c r="AP83" s="38">
        <v>0</v>
      </c>
      <c r="AQ83" s="38">
        <v>0</v>
      </c>
      <c r="AR83" s="38">
        <v>0</v>
      </c>
      <c r="AS83" s="38">
        <v>0</v>
      </c>
      <c r="AT83" s="38">
        <v>0</v>
      </c>
      <c r="AU83" s="38">
        <v>0</v>
      </c>
      <c r="AV83" s="38">
        <v>0</v>
      </c>
      <c r="AW83" s="38">
        <v>2148226</v>
      </c>
      <c r="AX83" s="38">
        <v>2148352</v>
      </c>
      <c r="AY83" s="38">
        <v>1455936</v>
      </c>
      <c r="AZ83" s="38">
        <v>53455</v>
      </c>
      <c r="BA83" s="38">
        <v>0</v>
      </c>
      <c r="BB83" s="38">
        <v>0</v>
      </c>
      <c r="BC83" s="38">
        <v>0</v>
      </c>
      <c r="BD83" s="38">
        <v>0</v>
      </c>
      <c r="BE83" s="38">
        <v>29</v>
      </c>
      <c r="BF83" s="38">
        <v>1975791</v>
      </c>
      <c r="BG83" s="38">
        <v>0</v>
      </c>
      <c r="BH83" s="38">
        <v>0</v>
      </c>
      <c r="BI83" s="38">
        <v>0</v>
      </c>
      <c r="BJ83" s="38">
        <v>12</v>
      </c>
      <c r="BK83" s="38">
        <v>0</v>
      </c>
      <c r="BL83" s="38">
        <v>0</v>
      </c>
      <c r="BM83" s="38">
        <v>0</v>
      </c>
      <c r="BN83" s="38">
        <v>0</v>
      </c>
      <c r="BO83" s="38">
        <v>0</v>
      </c>
      <c r="BP83" s="38">
        <v>0</v>
      </c>
      <c r="BQ83" s="38">
        <v>740</v>
      </c>
      <c r="BR83" s="38">
        <v>0</v>
      </c>
      <c r="BS83" s="38">
        <v>0</v>
      </c>
      <c r="BT83" s="38">
        <v>0</v>
      </c>
      <c r="BU83" s="38">
        <v>0</v>
      </c>
      <c r="BV83" s="38">
        <v>0</v>
      </c>
      <c r="BW83" s="38">
        <v>0</v>
      </c>
      <c r="BX83" s="38">
        <v>0</v>
      </c>
      <c r="BY83" s="38">
        <v>0</v>
      </c>
      <c r="BZ83" s="38">
        <v>0</v>
      </c>
      <c r="CA83" s="38">
        <v>0</v>
      </c>
      <c r="CB83" s="38">
        <v>0</v>
      </c>
      <c r="CC83" s="38">
        <v>0</v>
      </c>
      <c r="CD83" s="38">
        <v>0</v>
      </c>
      <c r="CE83" s="38">
        <v>0</v>
      </c>
      <c r="CF83" s="38">
        <v>0</v>
      </c>
      <c r="CG83" s="38">
        <v>0</v>
      </c>
      <c r="CH83" s="38">
        <v>0</v>
      </c>
      <c r="CI83" s="38">
        <v>0</v>
      </c>
      <c r="CJ83" s="38">
        <v>4</v>
      </c>
      <c r="CK83" s="38">
        <v>0</v>
      </c>
      <c r="CL83" s="38">
        <v>0</v>
      </c>
      <c r="CN83" s="38">
        <v>0</v>
      </c>
      <c r="CO83" s="38">
        <v>1</v>
      </c>
      <c r="CP83" s="38">
        <v>0</v>
      </c>
      <c r="CQ83" s="38">
        <v>0</v>
      </c>
      <c r="CR83" s="38">
        <v>205.81800000000001</v>
      </c>
      <c r="CS83" s="38">
        <v>0</v>
      </c>
      <c r="CT83" s="38">
        <v>0</v>
      </c>
      <c r="CU83" s="38">
        <v>0</v>
      </c>
      <c r="CV83" s="38">
        <v>0</v>
      </c>
      <c r="CW83" s="38">
        <v>0</v>
      </c>
      <c r="CX83" s="38">
        <v>0</v>
      </c>
      <c r="CY83" s="38">
        <v>0</v>
      </c>
      <c r="CZ83" s="38">
        <v>0</v>
      </c>
      <c r="DA83" s="38">
        <v>1</v>
      </c>
      <c r="DB83" s="38">
        <v>1188529</v>
      </c>
      <c r="DC83" s="38">
        <v>0</v>
      </c>
      <c r="DD83" s="38">
        <v>0</v>
      </c>
      <c r="DE83" s="38">
        <v>347807</v>
      </c>
      <c r="DF83" s="38">
        <v>347807</v>
      </c>
      <c r="DG83" s="38">
        <v>56.475000000000001</v>
      </c>
      <c r="DH83" s="38">
        <v>0</v>
      </c>
      <c r="DI83" s="38">
        <v>0</v>
      </c>
      <c r="DK83" s="38">
        <v>3466</v>
      </c>
      <c r="DL83" s="38">
        <v>0</v>
      </c>
      <c r="DM83" s="38">
        <v>23278</v>
      </c>
      <c r="DN83" s="38">
        <v>97</v>
      </c>
      <c r="DO83" s="38">
        <v>0</v>
      </c>
      <c r="DP83" s="38">
        <v>0</v>
      </c>
      <c r="DQ83" s="38">
        <v>0</v>
      </c>
      <c r="DR83" s="38">
        <v>0</v>
      </c>
      <c r="DS83" s="38">
        <v>0</v>
      </c>
      <c r="DT83" s="38">
        <v>0</v>
      </c>
      <c r="DU83" s="38">
        <v>0</v>
      </c>
      <c r="DV83" s="38">
        <v>0</v>
      </c>
      <c r="DW83" s="38">
        <v>0</v>
      </c>
      <c r="DX83" s="38">
        <v>0</v>
      </c>
      <c r="DY83" s="38">
        <v>0</v>
      </c>
      <c r="DZ83" s="38">
        <v>0</v>
      </c>
      <c r="EA83" s="38">
        <v>0</v>
      </c>
      <c r="EB83" s="38">
        <v>0</v>
      </c>
      <c r="EC83" s="38">
        <v>0</v>
      </c>
      <c r="ED83" s="38">
        <v>0</v>
      </c>
      <c r="EE83" s="38">
        <v>0</v>
      </c>
      <c r="EF83" s="38">
        <v>0</v>
      </c>
      <c r="EG83" s="38">
        <v>0</v>
      </c>
      <c r="EH83" s="38">
        <v>21999</v>
      </c>
      <c r="EI83" s="38">
        <v>0</v>
      </c>
      <c r="EJ83" s="38">
        <v>0</v>
      </c>
      <c r="EK83" s="38">
        <v>0.88400000000000001</v>
      </c>
      <c r="EL83" s="38">
        <v>0</v>
      </c>
      <c r="EM83" s="38">
        <v>0</v>
      </c>
      <c r="EN83" s="38">
        <v>0.184</v>
      </c>
      <c r="EO83" s="38">
        <v>0</v>
      </c>
      <c r="EP83" s="38">
        <v>0</v>
      </c>
      <c r="EQ83" s="38">
        <v>1.0680000000000001</v>
      </c>
      <c r="ER83" s="38">
        <v>0</v>
      </c>
      <c r="ES83" s="38">
        <v>3.5720000000000001</v>
      </c>
      <c r="ET83" s="38">
        <v>0</v>
      </c>
      <c r="EU83" s="38">
        <v>0</v>
      </c>
      <c r="EV83" s="38">
        <v>0</v>
      </c>
      <c r="EW83" s="38">
        <v>0</v>
      </c>
      <c r="EX83" s="38">
        <v>0</v>
      </c>
      <c r="EZ83" s="38">
        <v>1922336</v>
      </c>
      <c r="FA83" s="38">
        <v>0</v>
      </c>
      <c r="FB83" s="38">
        <v>1975665</v>
      </c>
      <c r="FC83" s="38">
        <v>0</v>
      </c>
      <c r="FD83" s="38">
        <v>0</v>
      </c>
      <c r="FE83" s="38">
        <v>185751</v>
      </c>
      <c r="FF83" s="38">
        <v>40265</v>
      </c>
      <c r="FG83" s="38">
        <v>5.8744999999999999E-2</v>
      </c>
      <c r="FH83" s="38">
        <v>2.5468000000000001E-2</v>
      </c>
      <c r="FI83" s="38">
        <v>0</v>
      </c>
      <c r="FJ83" s="38">
        <v>0</v>
      </c>
      <c r="FK83" s="38">
        <v>320.81799999999998</v>
      </c>
      <c r="FL83" s="38">
        <v>2201681</v>
      </c>
      <c r="FM83" s="38">
        <v>0</v>
      </c>
      <c r="FN83" s="38">
        <v>0</v>
      </c>
      <c r="FO83" s="38">
        <v>0</v>
      </c>
      <c r="FP83" s="38">
        <v>0</v>
      </c>
      <c r="FQ83" s="38">
        <v>0</v>
      </c>
      <c r="FR83" s="38">
        <v>0</v>
      </c>
      <c r="FS83" s="38">
        <v>0</v>
      </c>
      <c r="FT83" s="38">
        <v>0</v>
      </c>
      <c r="FU83" s="38">
        <v>0</v>
      </c>
      <c r="FV83" s="38">
        <v>0</v>
      </c>
      <c r="FW83" s="38">
        <v>0</v>
      </c>
      <c r="FX83" s="38">
        <v>0</v>
      </c>
      <c r="FY83" s="38">
        <v>0</v>
      </c>
      <c r="FZ83" s="38">
        <v>0</v>
      </c>
      <c r="GA83" s="38">
        <v>0</v>
      </c>
      <c r="GB83" s="38">
        <v>0</v>
      </c>
      <c r="GC83" s="38">
        <v>0</v>
      </c>
      <c r="GD83" s="38">
        <v>0</v>
      </c>
      <c r="GF83" s="38">
        <v>0</v>
      </c>
      <c r="GG83" s="38">
        <v>0</v>
      </c>
      <c r="GH83" s="38">
        <v>0</v>
      </c>
      <c r="GI83" s="38">
        <v>0</v>
      </c>
      <c r="GJ83" s="38">
        <v>0</v>
      </c>
      <c r="GK83" s="38">
        <v>4971</v>
      </c>
      <c r="GL83" s="38">
        <v>3806</v>
      </c>
      <c r="GM83" s="38">
        <v>0</v>
      </c>
      <c r="GN83" s="38">
        <v>0</v>
      </c>
      <c r="GO83" s="38">
        <v>0</v>
      </c>
      <c r="GP83" s="38">
        <v>0</v>
      </c>
      <c r="GQ83" s="38">
        <v>0</v>
      </c>
      <c r="GR83" s="38">
        <v>0</v>
      </c>
      <c r="GS83" s="38">
        <v>0</v>
      </c>
      <c r="GT83" s="38">
        <v>0</v>
      </c>
      <c r="HB83" s="38">
        <v>0</v>
      </c>
      <c r="HC83" s="38">
        <v>0</v>
      </c>
      <c r="HD83" s="38">
        <v>0</v>
      </c>
      <c r="HE83" s="38">
        <v>0</v>
      </c>
      <c r="HF83" s="38">
        <v>204803</v>
      </c>
      <c r="HG83" s="38">
        <v>0</v>
      </c>
      <c r="HH83" s="38">
        <v>113934</v>
      </c>
      <c r="HI83" s="38">
        <v>0</v>
      </c>
      <c r="HJ83" s="38">
        <v>1888</v>
      </c>
      <c r="HK83" s="38">
        <v>0</v>
      </c>
      <c r="HL83" s="38">
        <v>0</v>
      </c>
      <c r="HM83" s="38">
        <v>0</v>
      </c>
      <c r="HN83" s="38">
        <v>0</v>
      </c>
      <c r="HO83" s="38">
        <v>0</v>
      </c>
      <c r="HP83" s="38">
        <v>0</v>
      </c>
      <c r="HQ83" s="38">
        <v>0</v>
      </c>
      <c r="HR83" s="38">
        <v>0</v>
      </c>
      <c r="HS83" s="38">
        <v>1922210</v>
      </c>
      <c r="HT83" s="38">
        <v>0</v>
      </c>
      <c r="HU83" s="38">
        <v>0</v>
      </c>
      <c r="HV83" s="38">
        <v>0</v>
      </c>
      <c r="HW83" s="38">
        <v>0</v>
      </c>
      <c r="HX83" s="38">
        <v>8</v>
      </c>
      <c r="HY83" s="38">
        <v>10</v>
      </c>
      <c r="HZ83" s="38">
        <v>13</v>
      </c>
      <c r="IA83" s="38">
        <v>36</v>
      </c>
      <c r="IB83" s="38">
        <v>144</v>
      </c>
      <c r="IC83" s="38">
        <v>211</v>
      </c>
      <c r="ID83" s="38">
        <v>0</v>
      </c>
      <c r="IE83" s="38">
        <v>0</v>
      </c>
      <c r="IF83" s="38">
        <v>0</v>
      </c>
      <c r="IG83" s="38">
        <v>0</v>
      </c>
      <c r="IH83" s="38">
        <v>185</v>
      </c>
      <c r="II83" s="38">
        <v>0</v>
      </c>
      <c r="IJ83" s="38">
        <v>154.995</v>
      </c>
      <c r="IK83" s="38">
        <v>0</v>
      </c>
      <c r="IL83" s="38">
        <v>0</v>
      </c>
      <c r="IM83" s="38">
        <v>0</v>
      </c>
      <c r="IN83" s="38">
        <v>0</v>
      </c>
      <c r="IO83" s="38">
        <v>0</v>
      </c>
      <c r="IP83" s="38">
        <v>0</v>
      </c>
      <c r="IQ83" s="38">
        <v>154.995</v>
      </c>
      <c r="IR83" s="38">
        <v>95455</v>
      </c>
      <c r="IS83" s="38">
        <v>0</v>
      </c>
      <c r="IT83" s="38">
        <v>0</v>
      </c>
      <c r="IU83" s="38">
        <v>0</v>
      </c>
      <c r="IV83" s="38">
        <v>0</v>
      </c>
      <c r="IW83" s="38">
        <v>6159</v>
      </c>
      <c r="IX83" s="38">
        <v>0</v>
      </c>
      <c r="IY83" s="38">
        <v>0</v>
      </c>
      <c r="IZ83" s="38">
        <v>0</v>
      </c>
      <c r="JA83" s="38">
        <v>0</v>
      </c>
    </row>
    <row r="84" spans="1:261" x14ac:dyDescent="0.2">
      <c r="A84" s="38">
        <v>101807</v>
      </c>
      <c r="B84" s="38">
        <v>27549</v>
      </c>
      <c r="C84" s="38">
        <v>9</v>
      </c>
      <c r="D84" s="38">
        <v>2020</v>
      </c>
      <c r="E84" s="38">
        <v>6159</v>
      </c>
      <c r="F84" s="38">
        <v>0</v>
      </c>
      <c r="G84" s="38">
        <v>122.527</v>
      </c>
      <c r="H84" s="38">
        <v>118.39700000000001</v>
      </c>
      <c r="I84" s="38">
        <v>118.39700000000001</v>
      </c>
      <c r="J84" s="38">
        <v>122.527</v>
      </c>
      <c r="K84" s="38">
        <v>0</v>
      </c>
      <c r="L84" s="38">
        <v>6159</v>
      </c>
      <c r="M84" s="38">
        <v>0</v>
      </c>
      <c r="N84" s="38">
        <v>0</v>
      </c>
      <c r="P84" s="38">
        <v>125.962</v>
      </c>
      <c r="Q84" s="38">
        <v>0</v>
      </c>
      <c r="R84" s="38">
        <v>32650</v>
      </c>
      <c r="S84" s="38">
        <v>259.20699999999999</v>
      </c>
      <c r="U84" s="38">
        <v>21165</v>
      </c>
      <c r="V84" s="38">
        <v>0</v>
      </c>
      <c r="W84" s="38">
        <v>0</v>
      </c>
      <c r="X84" s="38">
        <v>0</v>
      </c>
      <c r="Z84" s="38">
        <v>0</v>
      </c>
      <c r="AA84" s="38">
        <v>0</v>
      </c>
      <c r="AB84" s="38">
        <v>0</v>
      </c>
      <c r="AC84" s="38">
        <v>0</v>
      </c>
      <c r="AD84" s="38" t="s">
        <v>303</v>
      </c>
      <c r="AE84" s="38">
        <v>0</v>
      </c>
      <c r="AH84" s="38">
        <v>0</v>
      </c>
      <c r="AI84" s="38">
        <v>0</v>
      </c>
      <c r="AJ84" s="38">
        <v>6159</v>
      </c>
      <c r="AK84" s="38">
        <v>1</v>
      </c>
      <c r="AL84" s="38" t="s">
        <v>8</v>
      </c>
      <c r="AM84" s="38">
        <v>0</v>
      </c>
      <c r="AN84" s="38">
        <v>0</v>
      </c>
      <c r="AO84" s="38">
        <v>0</v>
      </c>
      <c r="AP84" s="38">
        <v>0</v>
      </c>
      <c r="AQ84" s="38">
        <v>0</v>
      </c>
      <c r="AR84" s="38">
        <v>0</v>
      </c>
      <c r="AS84" s="38">
        <v>0</v>
      </c>
      <c r="AT84" s="38">
        <v>0</v>
      </c>
      <c r="AU84" s="38">
        <v>0</v>
      </c>
      <c r="AV84" s="38">
        <v>0</v>
      </c>
      <c r="AW84" s="38">
        <v>1206439</v>
      </c>
      <c r="AX84" s="38">
        <v>1182811</v>
      </c>
      <c r="AY84" s="38">
        <v>799754</v>
      </c>
      <c r="AZ84" s="38">
        <v>32650</v>
      </c>
      <c r="BA84" s="38">
        <v>0</v>
      </c>
      <c r="BB84" s="38">
        <v>0</v>
      </c>
      <c r="BC84" s="38">
        <v>0</v>
      </c>
      <c r="BD84" s="38">
        <v>0</v>
      </c>
      <c r="BE84" s="38">
        <v>16</v>
      </c>
      <c r="BF84" s="38">
        <v>1090694</v>
      </c>
      <c r="BG84" s="38">
        <v>0</v>
      </c>
      <c r="BH84" s="38">
        <v>0</v>
      </c>
      <c r="BI84" s="38">
        <v>0</v>
      </c>
      <c r="BJ84" s="38">
        <v>12</v>
      </c>
      <c r="BK84" s="38">
        <v>0</v>
      </c>
      <c r="BL84" s="38">
        <v>0</v>
      </c>
      <c r="BM84" s="38">
        <v>0</v>
      </c>
      <c r="BN84" s="38">
        <v>0</v>
      </c>
      <c r="BO84" s="38">
        <v>0</v>
      </c>
      <c r="BP84" s="38">
        <v>0</v>
      </c>
      <c r="BQ84" s="38">
        <v>752</v>
      </c>
      <c r="BR84" s="38">
        <v>0</v>
      </c>
      <c r="BS84" s="38">
        <v>0</v>
      </c>
      <c r="BT84" s="38">
        <v>0</v>
      </c>
      <c r="BU84" s="38">
        <v>0</v>
      </c>
      <c r="BV84" s="38">
        <v>0</v>
      </c>
      <c r="BW84" s="38">
        <v>0</v>
      </c>
      <c r="BX84" s="38">
        <v>0</v>
      </c>
      <c r="BY84" s="38">
        <v>0</v>
      </c>
      <c r="BZ84" s="38">
        <v>0</v>
      </c>
      <c r="CA84" s="38">
        <v>0</v>
      </c>
      <c r="CB84" s="38">
        <v>0</v>
      </c>
      <c r="CC84" s="38">
        <v>0</v>
      </c>
      <c r="CD84" s="38">
        <v>0</v>
      </c>
      <c r="CE84" s="38">
        <v>0</v>
      </c>
      <c r="CF84" s="38">
        <v>0</v>
      </c>
      <c r="CG84" s="38">
        <v>0</v>
      </c>
      <c r="CH84" s="38">
        <v>24093</v>
      </c>
      <c r="CI84" s="38">
        <v>0</v>
      </c>
      <c r="CJ84" s="38">
        <v>4</v>
      </c>
      <c r="CK84" s="38">
        <v>0</v>
      </c>
      <c r="CL84" s="38">
        <v>0</v>
      </c>
      <c r="CN84" s="38">
        <v>0</v>
      </c>
      <c r="CO84" s="38">
        <v>1</v>
      </c>
      <c r="CP84" s="38">
        <v>0</v>
      </c>
      <c r="CQ84" s="38">
        <v>0</v>
      </c>
      <c r="CR84" s="38">
        <v>124.669</v>
      </c>
      <c r="CS84" s="38">
        <v>0</v>
      </c>
      <c r="CT84" s="38">
        <v>0</v>
      </c>
      <c r="CU84" s="38">
        <v>0</v>
      </c>
      <c r="CV84" s="38">
        <v>0</v>
      </c>
      <c r="CW84" s="38">
        <v>0</v>
      </c>
      <c r="CX84" s="38">
        <v>0</v>
      </c>
      <c r="CY84" s="38">
        <v>0</v>
      </c>
      <c r="CZ84" s="38">
        <v>0</v>
      </c>
      <c r="DA84" s="38">
        <v>1</v>
      </c>
      <c r="DB84" s="38">
        <v>723757</v>
      </c>
      <c r="DC84" s="38">
        <v>0</v>
      </c>
      <c r="DD84" s="38">
        <v>0</v>
      </c>
      <c r="DE84" s="38">
        <v>103388</v>
      </c>
      <c r="DF84" s="38">
        <v>103388</v>
      </c>
      <c r="DG84" s="38">
        <v>16.788</v>
      </c>
      <c r="DH84" s="38">
        <v>0</v>
      </c>
      <c r="DI84" s="38">
        <v>0</v>
      </c>
      <c r="DK84" s="38">
        <v>3650</v>
      </c>
      <c r="DL84" s="38">
        <v>0</v>
      </c>
      <c r="DM84" s="38">
        <v>106744</v>
      </c>
      <c r="DN84" s="38">
        <v>449</v>
      </c>
      <c r="DO84" s="38">
        <v>0</v>
      </c>
      <c r="DP84" s="38">
        <v>0</v>
      </c>
      <c r="DQ84" s="38">
        <v>0</v>
      </c>
      <c r="DR84" s="38">
        <v>0</v>
      </c>
      <c r="DS84" s="38">
        <v>0</v>
      </c>
      <c r="DT84" s="38">
        <v>0</v>
      </c>
      <c r="DU84" s="38">
        <v>0</v>
      </c>
      <c r="DV84" s="38">
        <v>0</v>
      </c>
      <c r="DW84" s="38">
        <v>0</v>
      </c>
      <c r="DX84" s="38">
        <v>0</v>
      </c>
      <c r="DY84" s="38">
        <v>0</v>
      </c>
      <c r="DZ84" s="38">
        <v>0</v>
      </c>
      <c r="EA84" s="38">
        <v>0</v>
      </c>
      <c r="EB84" s="38">
        <v>0</v>
      </c>
      <c r="EC84" s="38">
        <v>2.9529999999999998</v>
      </c>
      <c r="ED84" s="38">
        <v>20914</v>
      </c>
      <c r="EE84" s="38">
        <v>0</v>
      </c>
      <c r="EF84" s="38">
        <v>0</v>
      </c>
      <c r="EG84" s="38">
        <v>0</v>
      </c>
      <c r="EH84" s="38">
        <v>80875</v>
      </c>
      <c r="EI84" s="38">
        <v>0</v>
      </c>
      <c r="EJ84" s="38">
        <v>0</v>
      </c>
      <c r="EK84" s="38">
        <v>3.7589999999999999</v>
      </c>
      <c r="EL84" s="38">
        <v>0</v>
      </c>
      <c r="EM84" s="38">
        <v>0</v>
      </c>
      <c r="EN84" s="38">
        <v>0.371</v>
      </c>
      <c r="EO84" s="38">
        <v>0</v>
      </c>
      <c r="EP84" s="38">
        <v>0</v>
      </c>
      <c r="EQ84" s="38">
        <v>4.13</v>
      </c>
      <c r="ER84" s="38">
        <v>0</v>
      </c>
      <c r="ES84" s="38">
        <v>13.132</v>
      </c>
      <c r="ET84" s="38">
        <v>0</v>
      </c>
      <c r="EU84" s="38">
        <v>0</v>
      </c>
      <c r="EV84" s="38">
        <v>0</v>
      </c>
      <c r="EW84" s="38">
        <v>0</v>
      </c>
      <c r="EX84" s="38">
        <v>0</v>
      </c>
      <c r="EZ84" s="38">
        <v>1058044</v>
      </c>
      <c r="FA84" s="38">
        <v>0</v>
      </c>
      <c r="FB84" s="38">
        <v>1090229</v>
      </c>
      <c r="FC84" s="38">
        <v>0</v>
      </c>
      <c r="FD84" s="38">
        <v>0</v>
      </c>
      <c r="FE84" s="38">
        <v>102540</v>
      </c>
      <c r="FF84" s="38">
        <v>22227</v>
      </c>
      <c r="FG84" s="38">
        <v>5.8744999999999999E-2</v>
      </c>
      <c r="FH84" s="38">
        <v>2.5468000000000001E-2</v>
      </c>
      <c r="FI84" s="38">
        <v>0</v>
      </c>
      <c r="FJ84" s="38">
        <v>0</v>
      </c>
      <c r="FK84" s="38">
        <v>177.101</v>
      </c>
      <c r="FL84" s="38">
        <v>1239089</v>
      </c>
      <c r="FM84" s="38">
        <v>0</v>
      </c>
      <c r="FN84" s="38">
        <v>0</v>
      </c>
      <c r="FO84" s="38">
        <v>0</v>
      </c>
      <c r="FP84" s="38">
        <v>0</v>
      </c>
      <c r="FQ84" s="38">
        <v>0</v>
      </c>
      <c r="FR84" s="38">
        <v>0</v>
      </c>
      <c r="FS84" s="38">
        <v>0</v>
      </c>
      <c r="FT84" s="38">
        <v>0</v>
      </c>
      <c r="FU84" s="38">
        <v>0</v>
      </c>
      <c r="FV84" s="38">
        <v>0</v>
      </c>
      <c r="FW84" s="38">
        <v>0</v>
      </c>
      <c r="FX84" s="38">
        <v>0</v>
      </c>
      <c r="FY84" s="38">
        <v>0</v>
      </c>
      <c r="FZ84" s="38">
        <v>0</v>
      </c>
      <c r="GA84" s="38">
        <v>0</v>
      </c>
      <c r="GB84" s="38">
        <v>0</v>
      </c>
      <c r="GC84" s="38">
        <v>0</v>
      </c>
      <c r="GD84" s="38">
        <v>0</v>
      </c>
      <c r="GF84" s="38">
        <v>0</v>
      </c>
      <c r="GG84" s="38">
        <v>0</v>
      </c>
      <c r="GH84" s="38">
        <v>0</v>
      </c>
      <c r="GI84" s="38">
        <v>0</v>
      </c>
      <c r="GJ84" s="38">
        <v>0</v>
      </c>
      <c r="GK84" s="38">
        <v>5206</v>
      </c>
      <c r="GL84" s="38">
        <v>3816</v>
      </c>
      <c r="GM84" s="38">
        <v>0</v>
      </c>
      <c r="GN84" s="38">
        <v>0</v>
      </c>
      <c r="GO84" s="38">
        <v>0</v>
      </c>
      <c r="GP84" s="38">
        <v>0</v>
      </c>
      <c r="GQ84" s="38">
        <v>0</v>
      </c>
      <c r="GR84" s="38">
        <v>0</v>
      </c>
      <c r="GS84" s="38">
        <v>0</v>
      </c>
      <c r="GT84" s="38">
        <v>0</v>
      </c>
      <c r="HB84" s="38">
        <v>260701385</v>
      </c>
      <c r="HC84" s="38">
        <v>5.0967999999999999E-2</v>
      </c>
      <c r="HD84" s="38">
        <v>24093</v>
      </c>
      <c r="HE84" s="38">
        <v>0</v>
      </c>
      <c r="HF84" s="38">
        <v>125501</v>
      </c>
      <c r="HG84" s="38">
        <v>2566</v>
      </c>
      <c r="HH84" s="38">
        <v>27098</v>
      </c>
      <c r="HI84" s="38">
        <v>0</v>
      </c>
      <c r="HJ84" s="38">
        <v>1191</v>
      </c>
      <c r="HK84" s="38">
        <v>0</v>
      </c>
      <c r="HL84" s="38">
        <v>0</v>
      </c>
      <c r="HM84" s="38">
        <v>0</v>
      </c>
      <c r="HN84" s="38">
        <v>0</v>
      </c>
      <c r="HO84" s="38">
        <v>0</v>
      </c>
      <c r="HP84" s="38">
        <v>0</v>
      </c>
      <c r="HQ84" s="38">
        <v>0</v>
      </c>
      <c r="HR84" s="38">
        <v>0</v>
      </c>
      <c r="HS84" s="38">
        <v>1057579</v>
      </c>
      <c r="HT84" s="38">
        <v>0</v>
      </c>
      <c r="HU84" s="38">
        <v>0</v>
      </c>
      <c r="HV84" s="38">
        <v>0</v>
      </c>
      <c r="HW84" s="38">
        <v>0</v>
      </c>
      <c r="HX84" s="38">
        <v>3</v>
      </c>
      <c r="HY84" s="38">
        <v>15</v>
      </c>
      <c r="HZ84" s="38">
        <v>7</v>
      </c>
      <c r="IA84" s="38">
        <v>16</v>
      </c>
      <c r="IB84" s="38">
        <v>24</v>
      </c>
      <c r="IC84" s="38">
        <v>65</v>
      </c>
      <c r="ID84" s="38">
        <v>0</v>
      </c>
      <c r="IE84" s="38">
        <v>0</v>
      </c>
      <c r="IF84" s="38">
        <v>0</v>
      </c>
      <c r="IG84" s="38">
        <v>4.1660000000000004</v>
      </c>
      <c r="IH84" s="38">
        <v>44</v>
      </c>
      <c r="II84" s="38">
        <v>0</v>
      </c>
      <c r="IJ84" s="38">
        <v>0</v>
      </c>
      <c r="IK84" s="38">
        <v>0</v>
      </c>
      <c r="IL84" s="38">
        <v>0</v>
      </c>
      <c r="IM84" s="38">
        <v>0</v>
      </c>
      <c r="IN84" s="38">
        <v>0</v>
      </c>
      <c r="IO84" s="38">
        <v>0</v>
      </c>
      <c r="IP84" s="38">
        <v>0</v>
      </c>
      <c r="IQ84" s="38">
        <v>0</v>
      </c>
      <c r="IR84" s="38">
        <v>0</v>
      </c>
      <c r="IS84" s="38">
        <v>0</v>
      </c>
      <c r="IT84" s="38">
        <v>0</v>
      </c>
      <c r="IU84" s="38">
        <v>0</v>
      </c>
      <c r="IV84" s="38">
        <v>0</v>
      </c>
      <c r="IW84" s="38">
        <v>6159</v>
      </c>
      <c r="IX84" s="38">
        <v>0</v>
      </c>
      <c r="IY84" s="38">
        <v>0</v>
      </c>
      <c r="IZ84" s="38">
        <v>0</v>
      </c>
      <c r="JA84" s="38">
        <v>0</v>
      </c>
    </row>
    <row r="85" spans="1:261" x14ac:dyDescent="0.2">
      <c r="A85" s="38">
        <v>108807</v>
      </c>
      <c r="B85" s="38">
        <v>27549</v>
      </c>
      <c r="C85" s="38">
        <v>9</v>
      </c>
      <c r="D85" s="38">
        <v>2020</v>
      </c>
      <c r="E85" s="38">
        <v>6159</v>
      </c>
      <c r="F85" s="38">
        <v>0</v>
      </c>
      <c r="G85" s="38">
        <v>45945.432999999997</v>
      </c>
      <c r="H85" s="38">
        <v>45365.243000000002</v>
      </c>
      <c r="I85" s="38">
        <v>45365.243000000002</v>
      </c>
      <c r="J85" s="38">
        <v>45945.432999999997</v>
      </c>
      <c r="K85" s="38">
        <v>0</v>
      </c>
      <c r="L85" s="38">
        <v>6159</v>
      </c>
      <c r="M85" s="38">
        <v>0</v>
      </c>
      <c r="N85" s="38">
        <v>0</v>
      </c>
      <c r="P85" s="38">
        <v>39670.99</v>
      </c>
      <c r="Q85" s="38">
        <v>0</v>
      </c>
      <c r="R85" s="38">
        <v>10282998</v>
      </c>
      <c r="S85" s="38">
        <v>259.20699999999999</v>
      </c>
      <c r="U85" s="38">
        <v>6665493</v>
      </c>
      <c r="V85" s="38">
        <v>16186.993</v>
      </c>
      <c r="W85" s="38">
        <v>9968937</v>
      </c>
      <c r="X85" s="38">
        <v>9968937</v>
      </c>
      <c r="Z85" s="38">
        <v>0</v>
      </c>
      <c r="AA85" s="38">
        <v>0</v>
      </c>
      <c r="AB85" s="38">
        <v>0</v>
      </c>
      <c r="AC85" s="38">
        <v>0</v>
      </c>
      <c r="AD85" s="38" t="s">
        <v>303</v>
      </c>
      <c r="AE85" s="38">
        <v>0</v>
      </c>
      <c r="AH85" s="38">
        <v>0</v>
      </c>
      <c r="AI85" s="38">
        <v>0</v>
      </c>
      <c r="AJ85" s="38">
        <v>6159</v>
      </c>
      <c r="AK85" s="38">
        <v>1</v>
      </c>
      <c r="AL85" s="38" t="s">
        <v>94</v>
      </c>
      <c r="AM85" s="38">
        <v>0</v>
      </c>
      <c r="AN85" s="38">
        <v>0</v>
      </c>
      <c r="AO85" s="38">
        <v>0</v>
      </c>
      <c r="AP85" s="38">
        <v>0</v>
      </c>
      <c r="AQ85" s="38">
        <v>0</v>
      </c>
      <c r="AR85" s="38">
        <v>0</v>
      </c>
      <c r="AS85" s="38">
        <v>0</v>
      </c>
      <c r="AT85" s="38">
        <v>0</v>
      </c>
      <c r="AU85" s="38">
        <v>0</v>
      </c>
      <c r="AV85" s="38">
        <v>0</v>
      </c>
      <c r="AW85" s="38">
        <v>487573454</v>
      </c>
      <c r="AX85" s="38">
        <v>478631551</v>
      </c>
      <c r="AY85" s="38">
        <v>348407208</v>
      </c>
      <c r="AZ85" s="38">
        <v>10282998</v>
      </c>
      <c r="BA85" s="38">
        <v>1512.3330000000001</v>
      </c>
      <c r="BB85" s="38">
        <v>0</v>
      </c>
      <c r="BC85" s="38">
        <v>0</v>
      </c>
      <c r="BD85" s="38">
        <v>0</v>
      </c>
      <c r="BE85" s="38">
        <v>6377</v>
      </c>
      <c r="BF85" s="38">
        <v>435670092</v>
      </c>
      <c r="BG85" s="38">
        <v>0</v>
      </c>
      <c r="BH85" s="38">
        <v>0</v>
      </c>
      <c r="BI85" s="38">
        <v>0</v>
      </c>
      <c r="BJ85" s="38">
        <v>12</v>
      </c>
      <c r="BK85" s="38">
        <v>0</v>
      </c>
      <c r="BL85" s="38">
        <v>0</v>
      </c>
      <c r="BM85" s="38">
        <v>0</v>
      </c>
      <c r="BN85" s="38">
        <v>0</v>
      </c>
      <c r="BO85" s="38">
        <v>0</v>
      </c>
      <c r="BP85" s="38">
        <v>0</v>
      </c>
      <c r="BQ85" s="38">
        <v>0</v>
      </c>
      <c r="BR85" s="38">
        <v>0</v>
      </c>
      <c r="BS85" s="38">
        <v>0</v>
      </c>
      <c r="BT85" s="38">
        <v>0</v>
      </c>
      <c r="BU85" s="38">
        <v>0</v>
      </c>
      <c r="BV85" s="38">
        <v>0</v>
      </c>
      <c r="BW85" s="38">
        <v>0</v>
      </c>
      <c r="BX85" s="38">
        <v>0</v>
      </c>
      <c r="BY85" s="38">
        <v>0</v>
      </c>
      <c r="BZ85" s="38">
        <v>0</v>
      </c>
      <c r="CA85" s="38">
        <v>1095.1679999999999</v>
      </c>
      <c r="CB85" s="38">
        <v>1095168</v>
      </c>
      <c r="CC85" s="38">
        <v>0</v>
      </c>
      <c r="CD85" s="38">
        <v>0</v>
      </c>
      <c r="CE85" s="38">
        <v>0</v>
      </c>
      <c r="CF85" s="38">
        <v>0</v>
      </c>
      <c r="CG85" s="38">
        <v>0</v>
      </c>
      <c r="CH85" s="38">
        <v>9034501</v>
      </c>
      <c r="CI85" s="38">
        <v>0</v>
      </c>
      <c r="CJ85" s="38">
        <v>5</v>
      </c>
      <c r="CK85" s="38">
        <v>0</v>
      </c>
      <c r="CL85" s="38">
        <v>0</v>
      </c>
      <c r="CN85" s="38">
        <v>0</v>
      </c>
      <c r="CO85" s="38">
        <v>1</v>
      </c>
      <c r="CP85" s="38">
        <v>0</v>
      </c>
      <c r="CQ85" s="38">
        <v>29.75</v>
      </c>
      <c r="CR85" s="38">
        <v>39558.521000000001</v>
      </c>
      <c r="CS85" s="38">
        <v>0</v>
      </c>
      <c r="CT85" s="38">
        <v>0</v>
      </c>
      <c r="CU85" s="38">
        <v>0</v>
      </c>
      <c r="CV85" s="38">
        <v>0</v>
      </c>
      <c r="CW85" s="38">
        <v>0</v>
      </c>
      <c r="CX85" s="38">
        <v>0</v>
      </c>
      <c r="CY85" s="38">
        <v>0</v>
      </c>
      <c r="CZ85" s="38">
        <v>0</v>
      </c>
      <c r="DA85" s="38">
        <v>1</v>
      </c>
      <c r="DB85" s="38">
        <v>278533856</v>
      </c>
      <c r="DC85" s="38">
        <v>0</v>
      </c>
      <c r="DD85" s="38">
        <v>0</v>
      </c>
      <c r="DE85" s="38">
        <v>67039004</v>
      </c>
      <c r="DF85" s="38">
        <v>67039004</v>
      </c>
      <c r="DG85" s="38">
        <v>10885.413</v>
      </c>
      <c r="DH85" s="38">
        <v>0</v>
      </c>
      <c r="DI85" s="38">
        <v>0</v>
      </c>
      <c r="DK85" s="38">
        <v>0</v>
      </c>
      <c r="DL85" s="38">
        <v>0</v>
      </c>
      <c r="DM85" s="38">
        <v>20325257</v>
      </c>
      <c r="DN85" s="38">
        <v>86221</v>
      </c>
      <c r="DO85" s="38">
        <v>0</v>
      </c>
      <c r="DP85" s="38">
        <v>0</v>
      </c>
      <c r="DQ85" s="38">
        <v>0</v>
      </c>
      <c r="DR85" s="38">
        <v>0</v>
      </c>
      <c r="DS85" s="38">
        <v>0</v>
      </c>
      <c r="DT85" s="38">
        <v>0</v>
      </c>
      <c r="DU85" s="38">
        <v>0</v>
      </c>
      <c r="DV85" s="38">
        <v>0</v>
      </c>
      <c r="DW85" s="38">
        <v>0</v>
      </c>
      <c r="DX85" s="38">
        <v>0</v>
      </c>
      <c r="DY85" s="38">
        <v>0</v>
      </c>
      <c r="DZ85" s="38">
        <v>0</v>
      </c>
      <c r="EA85" s="38">
        <v>0.495</v>
      </c>
      <c r="EB85" s="38">
        <v>0</v>
      </c>
      <c r="EC85" s="38">
        <v>1133.7629999999999</v>
      </c>
      <c r="ED85" s="38">
        <v>8029764</v>
      </c>
      <c r="EE85" s="38">
        <v>0</v>
      </c>
      <c r="EF85" s="38">
        <v>0</v>
      </c>
      <c r="EG85" s="38">
        <v>0</v>
      </c>
      <c r="EH85" s="38">
        <v>11528757</v>
      </c>
      <c r="EI85" s="38">
        <v>0</v>
      </c>
      <c r="EJ85" s="38">
        <v>0</v>
      </c>
      <c r="EK85" s="38">
        <v>262.52800000000002</v>
      </c>
      <c r="EL85" s="38">
        <v>6.2969999999999997</v>
      </c>
      <c r="EM85" s="38">
        <v>251.96</v>
      </c>
      <c r="EN85" s="38">
        <v>65.206999999999994</v>
      </c>
      <c r="EO85" s="38">
        <v>0</v>
      </c>
      <c r="EP85" s="38">
        <v>0</v>
      </c>
      <c r="EQ85" s="38">
        <v>580.19000000000005</v>
      </c>
      <c r="ER85" s="38">
        <v>0</v>
      </c>
      <c r="ES85" s="38">
        <v>1871.9739999999999</v>
      </c>
      <c r="ET85" s="38">
        <v>0</v>
      </c>
      <c r="EU85" s="38">
        <v>0</v>
      </c>
      <c r="EV85" s="38">
        <v>0</v>
      </c>
      <c r="EW85" s="38">
        <v>0</v>
      </c>
      <c r="EX85" s="38">
        <v>0</v>
      </c>
      <c r="EZ85" s="38">
        <v>428794280</v>
      </c>
      <c r="FA85" s="38">
        <v>0</v>
      </c>
      <c r="FB85" s="38">
        <v>438984680</v>
      </c>
      <c r="FC85" s="38">
        <v>0</v>
      </c>
      <c r="FD85" s="38">
        <v>0</v>
      </c>
      <c r="FE85" s="38">
        <v>40958750</v>
      </c>
      <c r="FF85" s="38">
        <v>8878521</v>
      </c>
      <c r="FG85" s="38">
        <v>5.8744999999999999E-2</v>
      </c>
      <c r="FH85" s="38">
        <v>2.5468000000000001E-2</v>
      </c>
      <c r="FI85" s="38">
        <v>0</v>
      </c>
      <c r="FJ85" s="38">
        <v>0</v>
      </c>
      <c r="FK85" s="38">
        <v>70741.634000000005</v>
      </c>
      <c r="FL85" s="38">
        <v>497856452</v>
      </c>
      <c r="FM85" s="38">
        <v>0</v>
      </c>
      <c r="FN85" s="38">
        <v>0</v>
      </c>
      <c r="FO85" s="38">
        <v>1668960</v>
      </c>
      <c r="FP85" s="38">
        <v>544495</v>
      </c>
      <c r="FQ85" s="38">
        <v>2213455</v>
      </c>
      <c r="FR85" s="38">
        <v>1668960</v>
      </c>
      <c r="FS85" s="38">
        <v>0</v>
      </c>
      <c r="FT85" s="38">
        <v>0</v>
      </c>
      <c r="FU85" s="38">
        <v>0</v>
      </c>
      <c r="FV85" s="38">
        <v>0</v>
      </c>
      <c r="FW85" s="38">
        <v>0</v>
      </c>
      <c r="FX85" s="38">
        <v>0</v>
      </c>
      <c r="FY85" s="38">
        <v>0</v>
      </c>
      <c r="FZ85" s="38">
        <v>0</v>
      </c>
      <c r="GA85" s="38">
        <v>0</v>
      </c>
      <c r="GB85" s="38">
        <v>0</v>
      </c>
      <c r="GC85" s="38">
        <v>0</v>
      </c>
      <c r="GD85" s="38">
        <v>0</v>
      </c>
      <c r="GF85" s="38">
        <v>0</v>
      </c>
      <c r="GG85" s="38">
        <v>0</v>
      </c>
      <c r="GH85" s="38">
        <v>0</v>
      </c>
      <c r="GI85" s="38">
        <v>0</v>
      </c>
      <c r="GJ85" s="38">
        <v>0</v>
      </c>
      <c r="GK85" s="38">
        <v>5071</v>
      </c>
      <c r="GL85" s="38">
        <v>120568</v>
      </c>
      <c r="GM85" s="38">
        <v>0</v>
      </c>
      <c r="GN85" s="38">
        <v>563496</v>
      </c>
      <c r="GO85" s="38">
        <v>0</v>
      </c>
      <c r="GP85" s="38">
        <v>0</v>
      </c>
      <c r="GQ85" s="38">
        <v>0</v>
      </c>
      <c r="GR85" s="38">
        <v>0</v>
      </c>
      <c r="GS85" s="38">
        <v>0</v>
      </c>
      <c r="GT85" s="38">
        <v>0</v>
      </c>
      <c r="HB85" s="38">
        <v>260701385</v>
      </c>
      <c r="HC85" s="38">
        <v>5.0967999999999999E-2</v>
      </c>
      <c r="HD85" s="38">
        <v>9034501</v>
      </c>
      <c r="HE85" s="38">
        <v>0</v>
      </c>
      <c r="HF85" s="38">
        <v>48087158</v>
      </c>
      <c r="HG85" s="38">
        <v>298930</v>
      </c>
      <c r="HH85" s="38">
        <v>10225139</v>
      </c>
      <c r="HI85" s="38">
        <v>0</v>
      </c>
      <c r="HJ85" s="38">
        <v>446590</v>
      </c>
      <c r="HK85" s="38">
        <v>84683</v>
      </c>
      <c r="HL85" s="38">
        <v>13880</v>
      </c>
      <c r="HM85" s="38">
        <v>659000</v>
      </c>
      <c r="HN85" s="38">
        <v>0</v>
      </c>
      <c r="HO85" s="38">
        <v>0</v>
      </c>
      <c r="HP85" s="38">
        <v>0</v>
      </c>
      <c r="HQ85" s="38">
        <v>0</v>
      </c>
      <c r="HR85" s="38">
        <v>0</v>
      </c>
      <c r="HS85" s="38">
        <v>428701682</v>
      </c>
      <c r="HT85" s="38">
        <v>0</v>
      </c>
      <c r="HU85" s="38">
        <v>0</v>
      </c>
      <c r="HV85" s="38">
        <v>0</v>
      </c>
      <c r="HW85" s="38">
        <v>0</v>
      </c>
      <c r="HX85" s="38">
        <v>4013</v>
      </c>
      <c r="HY85" s="38">
        <v>6098</v>
      </c>
      <c r="HZ85" s="38">
        <v>10775</v>
      </c>
      <c r="IA85" s="38">
        <v>12033</v>
      </c>
      <c r="IB85" s="38">
        <v>9752</v>
      </c>
      <c r="IC85" s="38">
        <v>42671</v>
      </c>
      <c r="ID85" s="38">
        <v>0</v>
      </c>
      <c r="IE85" s="38">
        <v>0</v>
      </c>
      <c r="IF85" s="38">
        <v>0</v>
      </c>
      <c r="IG85" s="38">
        <v>485.38600000000002</v>
      </c>
      <c r="IH85" s="38">
        <v>16603</v>
      </c>
      <c r="II85" s="38">
        <v>0</v>
      </c>
      <c r="IJ85" s="38">
        <v>16186.993</v>
      </c>
      <c r="IK85" s="38">
        <v>0</v>
      </c>
      <c r="IL85" s="38">
        <v>0</v>
      </c>
      <c r="IM85" s="38">
        <v>0</v>
      </c>
      <c r="IN85" s="38">
        <v>0</v>
      </c>
      <c r="IO85" s="38">
        <v>0</v>
      </c>
      <c r="IP85" s="38">
        <v>0</v>
      </c>
      <c r="IQ85" s="38">
        <v>16186.993</v>
      </c>
      <c r="IR85" s="38">
        <v>9968937</v>
      </c>
      <c r="IS85" s="38">
        <v>0</v>
      </c>
      <c r="IT85" s="38">
        <v>0</v>
      </c>
      <c r="IU85" s="38">
        <v>0</v>
      </c>
      <c r="IV85" s="38">
        <v>0</v>
      </c>
      <c r="IW85" s="38">
        <v>6159</v>
      </c>
      <c r="IX85" s="38">
        <v>0</v>
      </c>
      <c r="IY85" s="38">
        <v>0</v>
      </c>
      <c r="IZ85" s="38">
        <v>0</v>
      </c>
      <c r="JA85" s="38">
        <v>0</v>
      </c>
    </row>
    <row r="86" spans="1:261" x14ac:dyDescent="0.2">
      <c r="A86" s="38">
        <v>123807</v>
      </c>
      <c r="B86" s="38">
        <v>27549</v>
      </c>
      <c r="C86" s="38">
        <v>9</v>
      </c>
      <c r="D86" s="38">
        <v>2020</v>
      </c>
      <c r="E86" s="38">
        <v>6159</v>
      </c>
      <c r="F86" s="38">
        <v>0</v>
      </c>
      <c r="G86" s="38">
        <v>1639.4929999999999</v>
      </c>
      <c r="H86" s="38">
        <v>1434.1949999999999</v>
      </c>
      <c r="I86" s="38">
        <v>1434.1949999999999</v>
      </c>
      <c r="J86" s="38">
        <v>1639.4929999999999</v>
      </c>
      <c r="K86" s="38">
        <v>0</v>
      </c>
      <c r="L86" s="38">
        <v>6159</v>
      </c>
      <c r="M86" s="38">
        <v>0</v>
      </c>
      <c r="N86" s="38">
        <v>0</v>
      </c>
      <c r="P86" s="38">
        <v>1281.1300000000001</v>
      </c>
      <c r="Q86" s="38">
        <v>0</v>
      </c>
      <c r="R86" s="38">
        <v>332078</v>
      </c>
      <c r="S86" s="38">
        <v>259.20699999999999</v>
      </c>
      <c r="U86" s="38">
        <v>215254</v>
      </c>
      <c r="V86" s="38">
        <v>451.22300000000001</v>
      </c>
      <c r="W86" s="38">
        <v>277891</v>
      </c>
      <c r="X86" s="38">
        <v>277891</v>
      </c>
      <c r="Z86" s="38">
        <v>0</v>
      </c>
      <c r="AA86" s="38">
        <v>0</v>
      </c>
      <c r="AB86" s="38">
        <v>0</v>
      </c>
      <c r="AC86" s="38">
        <v>0</v>
      </c>
      <c r="AD86" s="38" t="s">
        <v>303</v>
      </c>
      <c r="AE86" s="38">
        <v>0</v>
      </c>
      <c r="AH86" s="38">
        <v>0</v>
      </c>
      <c r="AI86" s="38">
        <v>0</v>
      </c>
      <c r="AJ86" s="38">
        <v>6159</v>
      </c>
      <c r="AK86" s="38">
        <v>1</v>
      </c>
      <c r="AL86" s="38" t="s">
        <v>345</v>
      </c>
      <c r="AM86" s="38">
        <v>0</v>
      </c>
      <c r="AN86" s="38">
        <v>0</v>
      </c>
      <c r="AO86" s="38">
        <v>0</v>
      </c>
      <c r="AP86" s="38">
        <v>0</v>
      </c>
      <c r="AQ86" s="38">
        <v>0</v>
      </c>
      <c r="AR86" s="38">
        <v>0</v>
      </c>
      <c r="AS86" s="38">
        <v>0</v>
      </c>
      <c r="AT86" s="38">
        <v>0</v>
      </c>
      <c r="AU86" s="38">
        <v>0</v>
      </c>
      <c r="AV86" s="38">
        <v>0</v>
      </c>
      <c r="AW86" s="38">
        <v>17552164</v>
      </c>
      <c r="AX86" s="38">
        <v>17232314</v>
      </c>
      <c r="AY86" s="38">
        <v>11282906</v>
      </c>
      <c r="AZ86" s="38">
        <v>332078</v>
      </c>
      <c r="BA86" s="38">
        <v>0</v>
      </c>
      <c r="BB86" s="38">
        <v>0</v>
      </c>
      <c r="BC86" s="38">
        <v>0</v>
      </c>
      <c r="BD86" s="38">
        <v>0</v>
      </c>
      <c r="BE86" s="38">
        <v>229</v>
      </c>
      <c r="BF86" s="38">
        <v>15728249</v>
      </c>
      <c r="BG86" s="38">
        <v>0</v>
      </c>
      <c r="BH86" s="38">
        <v>0</v>
      </c>
      <c r="BI86" s="38">
        <v>0</v>
      </c>
      <c r="BJ86" s="38">
        <v>12</v>
      </c>
      <c r="BK86" s="38">
        <v>0</v>
      </c>
      <c r="BL86" s="38">
        <v>0</v>
      </c>
      <c r="BM86" s="38">
        <v>0</v>
      </c>
      <c r="BN86" s="38">
        <v>0</v>
      </c>
      <c r="BO86" s="38">
        <v>0</v>
      </c>
      <c r="BP86" s="38">
        <v>0</v>
      </c>
      <c r="BQ86" s="38">
        <v>549</v>
      </c>
      <c r="BR86" s="38">
        <v>0</v>
      </c>
      <c r="BS86" s="38">
        <v>0</v>
      </c>
      <c r="BT86" s="38">
        <v>0</v>
      </c>
      <c r="BU86" s="38">
        <v>0</v>
      </c>
      <c r="BV86" s="38">
        <v>0</v>
      </c>
      <c r="BW86" s="38">
        <v>0</v>
      </c>
      <c r="BX86" s="38">
        <v>0</v>
      </c>
      <c r="BY86" s="38">
        <v>0</v>
      </c>
      <c r="BZ86" s="38">
        <v>0</v>
      </c>
      <c r="CA86" s="38">
        <v>0</v>
      </c>
      <c r="CB86" s="38">
        <v>0</v>
      </c>
      <c r="CC86" s="38">
        <v>0</v>
      </c>
      <c r="CD86" s="38">
        <v>0</v>
      </c>
      <c r="CE86" s="38">
        <v>0</v>
      </c>
      <c r="CF86" s="38">
        <v>0</v>
      </c>
      <c r="CG86" s="38">
        <v>0</v>
      </c>
      <c r="CH86" s="38">
        <v>322382</v>
      </c>
      <c r="CI86" s="38">
        <v>0</v>
      </c>
      <c r="CJ86" s="38">
        <v>4</v>
      </c>
      <c r="CK86" s="38">
        <v>0</v>
      </c>
      <c r="CL86" s="38">
        <v>0</v>
      </c>
      <c r="CN86" s="38">
        <v>0</v>
      </c>
      <c r="CO86" s="38">
        <v>1</v>
      </c>
      <c r="CP86" s="38">
        <v>0</v>
      </c>
      <c r="CQ86" s="38">
        <v>0</v>
      </c>
      <c r="CR86" s="38">
        <v>1279.3630000000001</v>
      </c>
      <c r="CS86" s="38">
        <v>0</v>
      </c>
      <c r="CT86" s="38">
        <v>0</v>
      </c>
      <c r="CU86" s="38">
        <v>0</v>
      </c>
      <c r="CV86" s="38">
        <v>0</v>
      </c>
      <c r="CW86" s="38">
        <v>0</v>
      </c>
      <c r="CX86" s="38">
        <v>0</v>
      </c>
      <c r="CY86" s="38">
        <v>0</v>
      </c>
      <c r="CZ86" s="38">
        <v>0</v>
      </c>
      <c r="DA86" s="38">
        <v>1</v>
      </c>
      <c r="DB86" s="38">
        <v>8803154</v>
      </c>
      <c r="DC86" s="38">
        <v>0</v>
      </c>
      <c r="DD86" s="38">
        <v>0</v>
      </c>
      <c r="DE86" s="38">
        <v>2754746</v>
      </c>
      <c r="DF86" s="38">
        <v>2754746</v>
      </c>
      <c r="DG86" s="38">
        <v>447.3</v>
      </c>
      <c r="DH86" s="38">
        <v>0</v>
      </c>
      <c r="DI86" s="38">
        <v>0</v>
      </c>
      <c r="DK86" s="38">
        <v>408</v>
      </c>
      <c r="DL86" s="38">
        <v>0</v>
      </c>
      <c r="DM86" s="38">
        <v>549682</v>
      </c>
      <c r="DN86" s="38">
        <v>2303</v>
      </c>
      <c r="DO86" s="38">
        <v>0</v>
      </c>
      <c r="DP86" s="38">
        <v>0</v>
      </c>
      <c r="DQ86" s="38">
        <v>0</v>
      </c>
      <c r="DR86" s="38">
        <v>0</v>
      </c>
      <c r="DS86" s="38">
        <v>0</v>
      </c>
      <c r="DT86" s="38">
        <v>0</v>
      </c>
      <c r="DU86" s="38">
        <v>0</v>
      </c>
      <c r="DV86" s="38">
        <v>0</v>
      </c>
      <c r="DW86" s="38">
        <v>0</v>
      </c>
      <c r="DX86" s="38">
        <v>0</v>
      </c>
      <c r="DY86" s="38">
        <v>0</v>
      </c>
      <c r="DZ86" s="38">
        <v>0</v>
      </c>
      <c r="EA86" s="38">
        <v>0</v>
      </c>
      <c r="EB86" s="38">
        <v>0</v>
      </c>
      <c r="EC86" s="38">
        <v>9.7880000000000003</v>
      </c>
      <c r="ED86" s="38">
        <v>69323</v>
      </c>
      <c r="EE86" s="38">
        <v>0</v>
      </c>
      <c r="EF86" s="38">
        <v>0</v>
      </c>
      <c r="EG86" s="38">
        <v>0</v>
      </c>
      <c r="EH86" s="38">
        <v>453169</v>
      </c>
      <c r="EI86" s="38">
        <v>0</v>
      </c>
      <c r="EJ86" s="38">
        <v>0</v>
      </c>
      <c r="EK86" s="38">
        <v>15.776</v>
      </c>
      <c r="EL86" s="38">
        <v>0</v>
      </c>
      <c r="EM86" s="38">
        <v>6.5449999999999999</v>
      </c>
      <c r="EN86" s="38">
        <v>1.3240000000000001</v>
      </c>
      <c r="EO86" s="38">
        <v>0</v>
      </c>
      <c r="EP86" s="38">
        <v>0</v>
      </c>
      <c r="EQ86" s="38">
        <v>23.645</v>
      </c>
      <c r="ER86" s="38">
        <v>0</v>
      </c>
      <c r="ES86" s="38">
        <v>73.582999999999998</v>
      </c>
      <c r="ET86" s="38">
        <v>0</v>
      </c>
      <c r="EU86" s="38">
        <v>0</v>
      </c>
      <c r="EV86" s="38">
        <v>0</v>
      </c>
      <c r="EW86" s="38">
        <v>0</v>
      </c>
      <c r="EX86" s="38">
        <v>0</v>
      </c>
      <c r="EZ86" s="38">
        <v>15433124</v>
      </c>
      <c r="FA86" s="38">
        <v>0</v>
      </c>
      <c r="FB86" s="38">
        <v>15762670</v>
      </c>
      <c r="FC86" s="38">
        <v>0</v>
      </c>
      <c r="FD86" s="38">
        <v>0</v>
      </c>
      <c r="FE86" s="38">
        <v>1478664</v>
      </c>
      <c r="FF86" s="38">
        <v>320526</v>
      </c>
      <c r="FG86" s="38">
        <v>5.8744999999999999E-2</v>
      </c>
      <c r="FH86" s="38">
        <v>2.5468000000000001E-2</v>
      </c>
      <c r="FI86" s="38">
        <v>0</v>
      </c>
      <c r="FJ86" s="38">
        <v>0</v>
      </c>
      <c r="FK86" s="38">
        <v>2553.864</v>
      </c>
      <c r="FL86" s="38">
        <v>17884242</v>
      </c>
      <c r="FM86" s="38">
        <v>0</v>
      </c>
      <c r="FN86" s="38">
        <v>0</v>
      </c>
      <c r="FO86" s="38">
        <v>17850</v>
      </c>
      <c r="FP86" s="38">
        <v>7749</v>
      </c>
      <c r="FQ86" s="38">
        <v>27421</v>
      </c>
      <c r="FR86" s="38">
        <v>17850</v>
      </c>
      <c r="FS86" s="38">
        <v>1822</v>
      </c>
      <c r="FT86" s="38">
        <v>0</v>
      </c>
      <c r="FU86" s="38">
        <v>0</v>
      </c>
      <c r="FV86" s="38">
        <v>0</v>
      </c>
      <c r="FW86" s="38">
        <v>0</v>
      </c>
      <c r="FX86" s="38">
        <v>0</v>
      </c>
      <c r="FY86" s="38">
        <v>0</v>
      </c>
      <c r="FZ86" s="38">
        <v>0</v>
      </c>
      <c r="GA86" s="38">
        <v>0</v>
      </c>
      <c r="GB86" s="38">
        <v>1510285</v>
      </c>
      <c r="GC86" s="38">
        <v>1510285</v>
      </c>
      <c r="GD86" s="38">
        <v>181.65299999999999</v>
      </c>
      <c r="GF86" s="38">
        <v>0</v>
      </c>
      <c r="GG86" s="38">
        <v>0</v>
      </c>
      <c r="GH86" s="38">
        <v>0</v>
      </c>
      <c r="GI86" s="38">
        <v>0</v>
      </c>
      <c r="GJ86" s="38">
        <v>0</v>
      </c>
      <c r="GK86" s="38">
        <v>4971</v>
      </c>
      <c r="GL86" s="38">
        <v>0</v>
      </c>
      <c r="GM86" s="38">
        <v>0</v>
      </c>
      <c r="GN86" s="38">
        <v>0</v>
      </c>
      <c r="GO86" s="38">
        <v>0</v>
      </c>
      <c r="GP86" s="38">
        <v>0</v>
      </c>
      <c r="GQ86" s="38">
        <v>0</v>
      </c>
      <c r="GR86" s="38">
        <v>0</v>
      </c>
      <c r="GS86" s="38">
        <v>0</v>
      </c>
      <c r="GT86" s="38">
        <v>0</v>
      </c>
      <c r="HB86" s="38">
        <v>260701385</v>
      </c>
      <c r="HC86" s="38">
        <v>5.0967999999999999E-2</v>
      </c>
      <c r="HD86" s="38">
        <v>322382</v>
      </c>
      <c r="HE86" s="38">
        <v>0</v>
      </c>
      <c r="HF86" s="38">
        <v>1520247</v>
      </c>
      <c r="HG86" s="38">
        <v>14112</v>
      </c>
      <c r="HH86" s="38">
        <v>259893</v>
      </c>
      <c r="HI86" s="38">
        <v>0</v>
      </c>
      <c r="HJ86" s="38">
        <v>15936</v>
      </c>
      <c r="HK86" s="38">
        <v>5898</v>
      </c>
      <c r="HL86" s="38">
        <v>3634</v>
      </c>
      <c r="HM86" s="38">
        <v>20000</v>
      </c>
      <c r="HN86" s="38">
        <v>0</v>
      </c>
      <c r="HO86" s="38">
        <v>0</v>
      </c>
      <c r="HP86" s="38">
        <v>0</v>
      </c>
      <c r="HQ86" s="38">
        <v>0</v>
      </c>
      <c r="HR86" s="38">
        <v>0</v>
      </c>
      <c r="HS86" s="38">
        <v>15430592</v>
      </c>
      <c r="HT86" s="38">
        <v>0</v>
      </c>
      <c r="HU86" s="38">
        <v>0</v>
      </c>
      <c r="HV86" s="38">
        <v>0</v>
      </c>
      <c r="HW86" s="38">
        <v>0</v>
      </c>
      <c r="HX86" s="38">
        <v>194</v>
      </c>
      <c r="HY86" s="38">
        <v>245</v>
      </c>
      <c r="HZ86" s="38">
        <v>553</v>
      </c>
      <c r="IA86" s="38">
        <v>495</v>
      </c>
      <c r="IB86" s="38">
        <v>281</v>
      </c>
      <c r="IC86" s="38">
        <v>1768</v>
      </c>
      <c r="ID86" s="38">
        <v>0</v>
      </c>
      <c r="IE86" s="38">
        <v>0</v>
      </c>
      <c r="IF86" s="38">
        <v>0</v>
      </c>
      <c r="IG86" s="38">
        <v>22.914999999999999</v>
      </c>
      <c r="IH86" s="38">
        <v>422</v>
      </c>
      <c r="II86" s="38">
        <v>0</v>
      </c>
      <c r="IJ86" s="38">
        <v>451.22300000000001</v>
      </c>
      <c r="IK86" s="38">
        <v>0</v>
      </c>
      <c r="IL86" s="38">
        <v>0</v>
      </c>
      <c r="IM86" s="38">
        <v>0</v>
      </c>
      <c r="IN86" s="38">
        <v>0</v>
      </c>
      <c r="IO86" s="38">
        <v>0</v>
      </c>
      <c r="IP86" s="38">
        <v>0</v>
      </c>
      <c r="IQ86" s="38">
        <v>451.22300000000001</v>
      </c>
      <c r="IR86" s="38">
        <v>277891</v>
      </c>
      <c r="IS86" s="38">
        <v>0</v>
      </c>
      <c r="IT86" s="38">
        <v>0</v>
      </c>
      <c r="IU86" s="38">
        <v>0</v>
      </c>
      <c r="IV86" s="38">
        <v>0</v>
      </c>
      <c r="IW86" s="38">
        <v>6159</v>
      </c>
      <c r="IX86" s="38">
        <v>0</v>
      </c>
      <c r="IY86" s="38">
        <v>0</v>
      </c>
      <c r="IZ86" s="38">
        <v>0</v>
      </c>
      <c r="JA86" s="38">
        <v>0</v>
      </c>
    </row>
    <row r="87" spans="1:261" x14ac:dyDescent="0.2">
      <c r="A87" s="38">
        <v>161807</v>
      </c>
      <c r="B87" s="38">
        <v>27549</v>
      </c>
      <c r="C87" s="38">
        <v>9</v>
      </c>
      <c r="D87" s="38">
        <v>2020</v>
      </c>
      <c r="E87" s="38">
        <v>6159</v>
      </c>
      <c r="F87" s="38">
        <v>0</v>
      </c>
      <c r="G87" s="38">
        <v>9156.4750000000004</v>
      </c>
      <c r="H87" s="38">
        <v>8276.0540000000001</v>
      </c>
      <c r="I87" s="38">
        <v>8276.0540000000001</v>
      </c>
      <c r="J87" s="38">
        <v>9156.4750000000004</v>
      </c>
      <c r="K87" s="38">
        <v>0</v>
      </c>
      <c r="L87" s="38">
        <v>6159</v>
      </c>
      <c r="M87" s="38">
        <v>0</v>
      </c>
      <c r="N87" s="38">
        <v>0</v>
      </c>
      <c r="P87" s="38">
        <v>9215.3040000000001</v>
      </c>
      <c r="Q87" s="38">
        <v>0</v>
      </c>
      <c r="R87" s="38">
        <v>2388671</v>
      </c>
      <c r="S87" s="38">
        <v>259.20699999999999</v>
      </c>
      <c r="U87" s="38">
        <v>1548350</v>
      </c>
      <c r="V87" s="38">
        <v>2568.1469999999999</v>
      </c>
      <c r="W87" s="38">
        <v>1581621</v>
      </c>
      <c r="X87" s="38">
        <v>1581621</v>
      </c>
      <c r="Z87" s="38">
        <v>0</v>
      </c>
      <c r="AA87" s="38">
        <v>0</v>
      </c>
      <c r="AB87" s="38">
        <v>0</v>
      </c>
      <c r="AC87" s="38">
        <v>0</v>
      </c>
      <c r="AD87" s="38" t="s">
        <v>303</v>
      </c>
      <c r="AE87" s="38">
        <v>0</v>
      </c>
      <c r="AH87" s="38">
        <v>0</v>
      </c>
      <c r="AI87" s="38">
        <v>0</v>
      </c>
      <c r="AJ87" s="38">
        <v>6159</v>
      </c>
      <c r="AK87" s="38">
        <v>1</v>
      </c>
      <c r="AL87" s="38" t="s">
        <v>348</v>
      </c>
      <c r="AM87" s="38">
        <v>0</v>
      </c>
      <c r="AN87" s="38">
        <v>0</v>
      </c>
      <c r="AO87" s="38">
        <v>0</v>
      </c>
      <c r="AP87" s="38">
        <v>0</v>
      </c>
      <c r="AQ87" s="38">
        <v>0</v>
      </c>
      <c r="AR87" s="38">
        <v>0</v>
      </c>
      <c r="AS87" s="38">
        <v>0</v>
      </c>
      <c r="AT87" s="38">
        <v>0</v>
      </c>
      <c r="AU87" s="38">
        <v>0</v>
      </c>
      <c r="AV87" s="38">
        <v>0</v>
      </c>
      <c r="AW87" s="38">
        <v>94000836</v>
      </c>
      <c r="AX87" s="38">
        <v>92232152</v>
      </c>
      <c r="AY87" s="38">
        <v>62496655</v>
      </c>
      <c r="AZ87" s="38">
        <v>2388671</v>
      </c>
      <c r="BA87" s="38">
        <v>167.583</v>
      </c>
      <c r="BB87" s="38">
        <v>0</v>
      </c>
      <c r="BC87" s="38">
        <v>0</v>
      </c>
      <c r="BD87" s="38">
        <v>0</v>
      </c>
      <c r="BE87" s="38">
        <v>1233</v>
      </c>
      <c r="BF87" s="38">
        <v>84839782</v>
      </c>
      <c r="BG87" s="38">
        <v>0</v>
      </c>
      <c r="BH87" s="38">
        <v>0</v>
      </c>
      <c r="BI87" s="38">
        <v>0</v>
      </c>
      <c r="BJ87" s="38">
        <v>12</v>
      </c>
      <c r="BK87" s="38">
        <v>0</v>
      </c>
      <c r="BL87" s="38">
        <v>0</v>
      </c>
      <c r="BM87" s="38">
        <v>0</v>
      </c>
      <c r="BN87" s="38">
        <v>0</v>
      </c>
      <c r="BO87" s="38">
        <v>0</v>
      </c>
      <c r="BP87" s="38">
        <v>0</v>
      </c>
      <c r="BQ87" s="38">
        <v>0</v>
      </c>
      <c r="BR87" s="38">
        <v>0</v>
      </c>
      <c r="BS87" s="38">
        <v>0</v>
      </c>
      <c r="BT87" s="38">
        <v>0</v>
      </c>
      <c r="BU87" s="38">
        <v>0</v>
      </c>
      <c r="BV87" s="38">
        <v>0</v>
      </c>
      <c r="BW87" s="38">
        <v>0</v>
      </c>
      <c r="BX87" s="38">
        <v>0</v>
      </c>
      <c r="BY87" s="38">
        <v>0</v>
      </c>
      <c r="BZ87" s="38">
        <v>0</v>
      </c>
      <c r="CA87" s="38">
        <v>18.96</v>
      </c>
      <c r="CB87" s="38">
        <v>18960</v>
      </c>
      <c r="CC87" s="38">
        <v>0</v>
      </c>
      <c r="CD87" s="38">
        <v>0</v>
      </c>
      <c r="CE87" s="38">
        <v>0</v>
      </c>
      <c r="CF87" s="38">
        <v>0</v>
      </c>
      <c r="CG87" s="38">
        <v>0</v>
      </c>
      <c r="CH87" s="38">
        <v>1800488</v>
      </c>
      <c r="CI87" s="38">
        <v>0</v>
      </c>
      <c r="CJ87" s="38">
        <v>4</v>
      </c>
      <c r="CK87" s="38">
        <v>0</v>
      </c>
      <c r="CL87" s="38">
        <v>0</v>
      </c>
      <c r="CN87" s="38">
        <v>0</v>
      </c>
      <c r="CO87" s="38">
        <v>1</v>
      </c>
      <c r="CP87" s="38">
        <v>0</v>
      </c>
      <c r="CQ87" s="38">
        <v>0</v>
      </c>
      <c r="CR87" s="38">
        <v>9200.4390000000003</v>
      </c>
      <c r="CS87" s="38">
        <v>0</v>
      </c>
      <c r="CT87" s="38">
        <v>0</v>
      </c>
      <c r="CU87" s="38">
        <v>0</v>
      </c>
      <c r="CV87" s="38">
        <v>0</v>
      </c>
      <c r="CW87" s="38">
        <v>0</v>
      </c>
      <c r="CX87" s="38">
        <v>0</v>
      </c>
      <c r="CY87" s="38">
        <v>0</v>
      </c>
      <c r="CZ87" s="38">
        <v>0</v>
      </c>
      <c r="DA87" s="38">
        <v>1</v>
      </c>
      <c r="DB87" s="38">
        <v>50572285</v>
      </c>
      <c r="DC87" s="38">
        <v>0</v>
      </c>
      <c r="DD87" s="38">
        <v>0</v>
      </c>
      <c r="DE87" s="38">
        <v>9365320</v>
      </c>
      <c r="DF87" s="38">
        <v>9365320</v>
      </c>
      <c r="DG87" s="38">
        <v>1520.6880000000001</v>
      </c>
      <c r="DH87" s="38">
        <v>0</v>
      </c>
      <c r="DI87" s="38">
        <v>0</v>
      </c>
      <c r="DK87" s="38">
        <v>0</v>
      </c>
      <c r="DL87" s="38">
        <v>0</v>
      </c>
      <c r="DM87" s="38">
        <v>7300798</v>
      </c>
      <c r="DN87" s="38">
        <v>30571</v>
      </c>
      <c r="DO87" s="38">
        <v>0</v>
      </c>
      <c r="DP87" s="38">
        <v>0</v>
      </c>
      <c r="DQ87" s="38">
        <v>0</v>
      </c>
      <c r="DR87" s="38">
        <v>0</v>
      </c>
      <c r="DS87" s="38">
        <v>0</v>
      </c>
      <c r="DT87" s="38">
        <v>0</v>
      </c>
      <c r="DU87" s="38">
        <v>0</v>
      </c>
      <c r="DV87" s="38">
        <v>0</v>
      </c>
      <c r="DW87" s="38">
        <v>0</v>
      </c>
      <c r="DX87" s="38">
        <v>0</v>
      </c>
      <c r="DY87" s="38">
        <v>0</v>
      </c>
      <c r="DZ87" s="38">
        <v>0</v>
      </c>
      <c r="EA87" s="38">
        <v>0.30599999999999999</v>
      </c>
      <c r="EB87" s="38">
        <v>0</v>
      </c>
      <c r="EC87" s="38">
        <v>113.863</v>
      </c>
      <c r="ED87" s="38">
        <v>806423</v>
      </c>
      <c r="EE87" s="38">
        <v>0</v>
      </c>
      <c r="EF87" s="38">
        <v>0</v>
      </c>
      <c r="EG87" s="38">
        <v>0</v>
      </c>
      <c r="EH87" s="38">
        <v>6128247</v>
      </c>
      <c r="EI87" s="38">
        <v>0</v>
      </c>
      <c r="EJ87" s="38">
        <v>0</v>
      </c>
      <c r="EK87" s="38">
        <v>273.25700000000001</v>
      </c>
      <c r="EL87" s="38">
        <v>0</v>
      </c>
      <c r="EM87" s="38">
        <v>33.273000000000003</v>
      </c>
      <c r="EN87" s="38">
        <v>14.79</v>
      </c>
      <c r="EO87" s="38">
        <v>0</v>
      </c>
      <c r="EP87" s="38">
        <v>0</v>
      </c>
      <c r="EQ87" s="38">
        <v>321.62599999999998</v>
      </c>
      <c r="ER87" s="38">
        <v>0</v>
      </c>
      <c r="ES87" s="38">
        <v>995.07</v>
      </c>
      <c r="ET87" s="38">
        <v>0</v>
      </c>
      <c r="EU87" s="38">
        <v>0</v>
      </c>
      <c r="EV87" s="38">
        <v>0</v>
      </c>
      <c r="EW87" s="38">
        <v>0</v>
      </c>
      <c r="EX87" s="38">
        <v>0</v>
      </c>
      <c r="EZ87" s="38">
        <v>82527140</v>
      </c>
      <c r="FA87" s="38">
        <v>0</v>
      </c>
      <c r="FB87" s="38">
        <v>84884007</v>
      </c>
      <c r="FC87" s="38">
        <v>0</v>
      </c>
      <c r="FD87" s="38">
        <v>0</v>
      </c>
      <c r="FE87" s="38">
        <v>7976062</v>
      </c>
      <c r="FF87" s="38">
        <v>1728950</v>
      </c>
      <c r="FG87" s="38">
        <v>5.8744999999999999E-2</v>
      </c>
      <c r="FH87" s="38">
        <v>2.5468000000000001E-2</v>
      </c>
      <c r="FI87" s="38">
        <v>0</v>
      </c>
      <c r="FJ87" s="38">
        <v>0</v>
      </c>
      <c r="FK87" s="38">
        <v>13775.802</v>
      </c>
      <c r="FL87" s="38">
        <v>96389507</v>
      </c>
      <c r="FM87" s="38">
        <v>0</v>
      </c>
      <c r="FN87" s="38">
        <v>0</v>
      </c>
      <c r="FO87" s="38">
        <v>0</v>
      </c>
      <c r="FP87" s="38">
        <v>0</v>
      </c>
      <c r="FQ87" s="38">
        <v>0</v>
      </c>
      <c r="FR87" s="38">
        <v>0</v>
      </c>
      <c r="FS87" s="38">
        <v>0</v>
      </c>
      <c r="FT87" s="38">
        <v>0</v>
      </c>
      <c r="FU87" s="38">
        <v>0</v>
      </c>
      <c r="FV87" s="38">
        <v>0</v>
      </c>
      <c r="FW87" s="38">
        <v>0</v>
      </c>
      <c r="FX87" s="38">
        <v>0</v>
      </c>
      <c r="FY87" s="38">
        <v>0</v>
      </c>
      <c r="FZ87" s="38">
        <v>0</v>
      </c>
      <c r="GA87" s="38">
        <v>0</v>
      </c>
      <c r="GB87" s="38">
        <v>4645890</v>
      </c>
      <c r="GC87" s="38">
        <v>4645890</v>
      </c>
      <c r="GD87" s="38">
        <v>558.79499999999996</v>
      </c>
      <c r="GF87" s="38">
        <v>0</v>
      </c>
      <c r="GG87" s="38">
        <v>0</v>
      </c>
      <c r="GH87" s="38">
        <v>0</v>
      </c>
      <c r="GI87" s="38">
        <v>0</v>
      </c>
      <c r="GJ87" s="38">
        <v>0</v>
      </c>
      <c r="GK87" s="38">
        <v>5114</v>
      </c>
      <c r="GL87" s="38">
        <v>11682</v>
      </c>
      <c r="GM87" s="38">
        <v>0</v>
      </c>
      <c r="GN87" s="38">
        <v>0</v>
      </c>
      <c r="GO87" s="38">
        <v>0</v>
      </c>
      <c r="GP87" s="38">
        <v>0</v>
      </c>
      <c r="GQ87" s="38">
        <v>0</v>
      </c>
      <c r="GR87" s="38">
        <v>0</v>
      </c>
      <c r="GS87" s="38">
        <v>0</v>
      </c>
      <c r="GT87" s="38">
        <v>0</v>
      </c>
      <c r="HB87" s="38">
        <v>260701385</v>
      </c>
      <c r="HC87" s="38">
        <v>5.0967999999999999E-2</v>
      </c>
      <c r="HD87" s="38">
        <v>1800488</v>
      </c>
      <c r="HE87" s="38">
        <v>0</v>
      </c>
      <c r="HF87" s="38">
        <v>8772617</v>
      </c>
      <c r="HG87" s="38">
        <v>159728</v>
      </c>
      <c r="HH87" s="38">
        <v>1527951</v>
      </c>
      <c r="HI87" s="38">
        <v>0</v>
      </c>
      <c r="HJ87" s="38">
        <v>89001</v>
      </c>
      <c r="HK87" s="38">
        <v>32305</v>
      </c>
      <c r="HL87" s="38">
        <v>24764</v>
      </c>
      <c r="HM87" s="38">
        <v>794000</v>
      </c>
      <c r="HN87" s="38">
        <v>0</v>
      </c>
      <c r="HO87" s="38">
        <v>0</v>
      </c>
      <c r="HP87" s="38">
        <v>0</v>
      </c>
      <c r="HQ87" s="38">
        <v>0</v>
      </c>
      <c r="HR87" s="38">
        <v>0</v>
      </c>
      <c r="HS87" s="38">
        <v>82495336</v>
      </c>
      <c r="HT87" s="38">
        <v>0</v>
      </c>
      <c r="HU87" s="38">
        <v>0</v>
      </c>
      <c r="HV87" s="38">
        <v>0</v>
      </c>
      <c r="HW87" s="38">
        <v>0</v>
      </c>
      <c r="HX87" s="38">
        <v>1101</v>
      </c>
      <c r="HY87" s="38">
        <v>1266</v>
      </c>
      <c r="HZ87" s="38">
        <v>1049</v>
      </c>
      <c r="IA87" s="38">
        <v>1387</v>
      </c>
      <c r="IB87" s="38">
        <v>1258</v>
      </c>
      <c r="IC87" s="38">
        <v>6061</v>
      </c>
      <c r="ID87" s="38">
        <v>0</v>
      </c>
      <c r="IE87" s="38">
        <v>0</v>
      </c>
      <c r="IF87" s="38">
        <v>0</v>
      </c>
      <c r="IG87" s="38">
        <v>259.358</v>
      </c>
      <c r="IH87" s="38">
        <v>2481</v>
      </c>
      <c r="II87" s="38">
        <v>0</v>
      </c>
      <c r="IJ87" s="38">
        <v>2568.1469999999999</v>
      </c>
      <c r="IK87" s="38">
        <v>0</v>
      </c>
      <c r="IL87" s="38">
        <v>0</v>
      </c>
      <c r="IM87" s="38">
        <v>0</v>
      </c>
      <c r="IN87" s="38">
        <v>0</v>
      </c>
      <c r="IO87" s="38">
        <v>0</v>
      </c>
      <c r="IP87" s="38">
        <v>0</v>
      </c>
      <c r="IQ87" s="38">
        <v>2568.1469999999999</v>
      </c>
      <c r="IR87" s="38">
        <v>1581621</v>
      </c>
      <c r="IS87" s="38">
        <v>0</v>
      </c>
      <c r="IT87" s="38">
        <v>0</v>
      </c>
      <c r="IU87" s="38">
        <v>0</v>
      </c>
      <c r="IV87" s="38">
        <v>0</v>
      </c>
      <c r="IW87" s="38">
        <v>6159</v>
      </c>
      <c r="IX87" s="38">
        <v>0</v>
      </c>
      <c r="IY87" s="38">
        <v>0</v>
      </c>
      <c r="IZ87" s="38">
        <v>0</v>
      </c>
      <c r="JA87" s="38">
        <v>0</v>
      </c>
    </row>
    <row r="88" spans="1:261" x14ac:dyDescent="0.2">
      <c r="A88" s="38">
        <v>178807</v>
      </c>
      <c r="B88" s="38">
        <v>27549</v>
      </c>
      <c r="C88" s="38">
        <v>9</v>
      </c>
      <c r="D88" s="38">
        <v>2020</v>
      </c>
      <c r="E88" s="38">
        <v>6159</v>
      </c>
      <c r="F88" s="38">
        <v>0</v>
      </c>
      <c r="G88" s="38">
        <v>129.31299999999999</v>
      </c>
      <c r="H88" s="38">
        <v>125.04</v>
      </c>
      <c r="I88" s="38">
        <v>125.04</v>
      </c>
      <c r="J88" s="38">
        <v>129.31299999999999</v>
      </c>
      <c r="K88" s="38">
        <v>0</v>
      </c>
      <c r="L88" s="38">
        <v>6159</v>
      </c>
      <c r="M88" s="38">
        <v>0</v>
      </c>
      <c r="N88" s="38">
        <v>0</v>
      </c>
      <c r="P88" s="38">
        <v>126.80800000000001</v>
      </c>
      <c r="Q88" s="38">
        <v>0</v>
      </c>
      <c r="R88" s="38">
        <v>32870</v>
      </c>
      <c r="S88" s="38">
        <v>259.20699999999999</v>
      </c>
      <c r="U88" s="38">
        <v>21307</v>
      </c>
      <c r="V88" s="38">
        <v>6.1619999999999999</v>
      </c>
      <c r="W88" s="38">
        <v>3795</v>
      </c>
      <c r="X88" s="38">
        <v>3795</v>
      </c>
      <c r="Z88" s="38">
        <v>0</v>
      </c>
      <c r="AA88" s="38">
        <v>0</v>
      </c>
      <c r="AB88" s="38">
        <v>0</v>
      </c>
      <c r="AC88" s="38">
        <v>0</v>
      </c>
      <c r="AD88" s="38" t="s">
        <v>303</v>
      </c>
      <c r="AE88" s="38">
        <v>0</v>
      </c>
      <c r="AH88" s="38">
        <v>0</v>
      </c>
      <c r="AI88" s="38">
        <v>0</v>
      </c>
      <c r="AJ88" s="38">
        <v>6159</v>
      </c>
      <c r="AK88" s="38">
        <v>1</v>
      </c>
      <c r="AL88" s="38" t="s">
        <v>68</v>
      </c>
      <c r="AM88" s="38">
        <v>0</v>
      </c>
      <c r="AN88" s="38">
        <v>0</v>
      </c>
      <c r="AO88" s="38">
        <v>0</v>
      </c>
      <c r="AP88" s="38">
        <v>0</v>
      </c>
      <c r="AQ88" s="38">
        <v>0</v>
      </c>
      <c r="AR88" s="38">
        <v>0</v>
      </c>
      <c r="AS88" s="38">
        <v>0</v>
      </c>
      <c r="AT88" s="38">
        <v>0</v>
      </c>
      <c r="AU88" s="38">
        <v>0</v>
      </c>
      <c r="AV88" s="38">
        <v>0</v>
      </c>
      <c r="AW88" s="38">
        <v>1157584</v>
      </c>
      <c r="AX88" s="38">
        <v>1124746</v>
      </c>
      <c r="AY88" s="38">
        <v>774884</v>
      </c>
      <c r="AZ88" s="38">
        <v>32870</v>
      </c>
      <c r="BA88" s="38">
        <v>0</v>
      </c>
      <c r="BB88" s="38">
        <v>0</v>
      </c>
      <c r="BC88" s="38">
        <v>0</v>
      </c>
      <c r="BD88" s="38">
        <v>0</v>
      </c>
      <c r="BE88" s="38">
        <v>15</v>
      </c>
      <c r="BF88" s="38">
        <v>1038787</v>
      </c>
      <c r="BG88" s="38">
        <v>0</v>
      </c>
      <c r="BH88" s="38">
        <v>0</v>
      </c>
      <c r="BI88" s="38">
        <v>0</v>
      </c>
      <c r="BJ88" s="38">
        <v>12</v>
      </c>
      <c r="BK88" s="38">
        <v>0</v>
      </c>
      <c r="BL88" s="38">
        <v>0</v>
      </c>
      <c r="BM88" s="38">
        <v>0</v>
      </c>
      <c r="BN88" s="38">
        <v>0</v>
      </c>
      <c r="BO88" s="38">
        <v>0</v>
      </c>
      <c r="BP88" s="38">
        <v>0</v>
      </c>
      <c r="BQ88" s="38">
        <v>751</v>
      </c>
      <c r="BR88" s="38">
        <v>0</v>
      </c>
      <c r="BS88" s="38">
        <v>0</v>
      </c>
      <c r="BT88" s="38">
        <v>0</v>
      </c>
      <c r="BU88" s="38">
        <v>0</v>
      </c>
      <c r="BV88" s="38">
        <v>0</v>
      </c>
      <c r="BW88" s="38">
        <v>0</v>
      </c>
      <c r="BX88" s="38">
        <v>0</v>
      </c>
      <c r="BY88" s="38">
        <v>0</v>
      </c>
      <c r="BZ88" s="38">
        <v>0</v>
      </c>
      <c r="CA88" s="38">
        <v>0</v>
      </c>
      <c r="CB88" s="38">
        <v>0</v>
      </c>
      <c r="CC88" s="38">
        <v>0</v>
      </c>
      <c r="CD88" s="38">
        <v>0</v>
      </c>
      <c r="CE88" s="38">
        <v>0</v>
      </c>
      <c r="CF88" s="38">
        <v>0</v>
      </c>
      <c r="CG88" s="38">
        <v>0</v>
      </c>
      <c r="CH88" s="38">
        <v>33252</v>
      </c>
      <c r="CI88" s="38">
        <v>0</v>
      </c>
      <c r="CJ88" s="38">
        <v>4</v>
      </c>
      <c r="CK88" s="38">
        <v>0</v>
      </c>
      <c r="CL88" s="38">
        <v>0</v>
      </c>
      <c r="CN88" s="38">
        <v>0</v>
      </c>
      <c r="CO88" s="38">
        <v>1</v>
      </c>
      <c r="CP88" s="38">
        <v>0</v>
      </c>
      <c r="CQ88" s="38">
        <v>0</v>
      </c>
      <c r="CR88" s="38">
        <v>126.69</v>
      </c>
      <c r="CS88" s="38">
        <v>0</v>
      </c>
      <c r="CT88" s="38">
        <v>0</v>
      </c>
      <c r="CU88" s="38">
        <v>0</v>
      </c>
      <c r="CV88" s="38">
        <v>0</v>
      </c>
      <c r="CW88" s="38">
        <v>0</v>
      </c>
      <c r="CX88" s="38">
        <v>0</v>
      </c>
      <c r="CY88" s="38">
        <v>0</v>
      </c>
      <c r="CZ88" s="38">
        <v>0</v>
      </c>
      <c r="DA88" s="38">
        <v>1</v>
      </c>
      <c r="DB88" s="38">
        <v>764736</v>
      </c>
      <c r="DC88" s="38">
        <v>0</v>
      </c>
      <c r="DD88" s="38">
        <v>0</v>
      </c>
      <c r="DE88" s="38">
        <v>29484</v>
      </c>
      <c r="DF88" s="38">
        <v>29484</v>
      </c>
      <c r="DG88" s="38">
        <v>4.7880000000000003</v>
      </c>
      <c r="DH88" s="38">
        <v>0</v>
      </c>
      <c r="DI88" s="38">
        <v>0</v>
      </c>
      <c r="DK88" s="38">
        <v>3634</v>
      </c>
      <c r="DL88" s="38">
        <v>0</v>
      </c>
      <c r="DM88" s="38">
        <v>95361</v>
      </c>
      <c r="DN88" s="38">
        <v>399</v>
      </c>
      <c r="DO88" s="38">
        <v>0</v>
      </c>
      <c r="DP88" s="38">
        <v>0</v>
      </c>
      <c r="DQ88" s="38">
        <v>0</v>
      </c>
      <c r="DR88" s="38">
        <v>0</v>
      </c>
      <c r="DS88" s="38">
        <v>0</v>
      </c>
      <c r="DT88" s="38">
        <v>0</v>
      </c>
      <c r="DU88" s="38">
        <v>0</v>
      </c>
      <c r="DV88" s="38">
        <v>0</v>
      </c>
      <c r="DW88" s="38">
        <v>0</v>
      </c>
      <c r="DX88" s="38">
        <v>0</v>
      </c>
      <c r="DY88" s="38">
        <v>0</v>
      </c>
      <c r="DZ88" s="38">
        <v>0</v>
      </c>
      <c r="EA88" s="38">
        <v>0</v>
      </c>
      <c r="EB88" s="38">
        <v>0</v>
      </c>
      <c r="EC88" s="38">
        <v>0.98199999999999998</v>
      </c>
      <c r="ED88" s="38">
        <v>6955</v>
      </c>
      <c r="EE88" s="38">
        <v>0</v>
      </c>
      <c r="EF88" s="38">
        <v>0</v>
      </c>
      <c r="EG88" s="38">
        <v>0</v>
      </c>
      <c r="EH88" s="38">
        <v>83468</v>
      </c>
      <c r="EI88" s="38">
        <v>0</v>
      </c>
      <c r="EJ88" s="38">
        <v>0</v>
      </c>
      <c r="EK88" s="38">
        <v>3.9060000000000001</v>
      </c>
      <c r="EL88" s="38">
        <v>0</v>
      </c>
      <c r="EM88" s="38">
        <v>0</v>
      </c>
      <c r="EN88" s="38">
        <v>0.36699999999999999</v>
      </c>
      <c r="EO88" s="38">
        <v>0</v>
      </c>
      <c r="EP88" s="38">
        <v>0</v>
      </c>
      <c r="EQ88" s="38">
        <v>4.2729999999999997</v>
      </c>
      <c r="ER88" s="38">
        <v>0</v>
      </c>
      <c r="ES88" s="38">
        <v>13.553000000000001</v>
      </c>
      <c r="ET88" s="38">
        <v>0</v>
      </c>
      <c r="EU88" s="38">
        <v>0</v>
      </c>
      <c r="EV88" s="38">
        <v>0</v>
      </c>
      <c r="EW88" s="38">
        <v>0</v>
      </c>
      <c r="EX88" s="38">
        <v>0</v>
      </c>
      <c r="EZ88" s="38">
        <v>1005917</v>
      </c>
      <c r="FA88" s="38">
        <v>0</v>
      </c>
      <c r="FB88" s="38">
        <v>1038373</v>
      </c>
      <c r="FC88" s="38">
        <v>0</v>
      </c>
      <c r="FD88" s="38">
        <v>0</v>
      </c>
      <c r="FE88" s="38">
        <v>97660</v>
      </c>
      <c r="FF88" s="38">
        <v>21169</v>
      </c>
      <c r="FG88" s="38">
        <v>5.8744999999999999E-2</v>
      </c>
      <c r="FH88" s="38">
        <v>2.5468000000000001E-2</v>
      </c>
      <c r="FI88" s="38">
        <v>0</v>
      </c>
      <c r="FJ88" s="38">
        <v>0</v>
      </c>
      <c r="FK88" s="38">
        <v>168.672</v>
      </c>
      <c r="FL88" s="38">
        <v>1190454</v>
      </c>
      <c r="FM88" s="38">
        <v>0</v>
      </c>
      <c r="FN88" s="38">
        <v>0</v>
      </c>
      <c r="FO88" s="38">
        <v>0</v>
      </c>
      <c r="FP88" s="38">
        <v>0</v>
      </c>
      <c r="FQ88" s="38">
        <v>0</v>
      </c>
      <c r="FR88" s="38">
        <v>0</v>
      </c>
      <c r="FS88" s="38">
        <v>0</v>
      </c>
      <c r="FT88" s="38">
        <v>0</v>
      </c>
      <c r="FU88" s="38">
        <v>0</v>
      </c>
      <c r="FV88" s="38">
        <v>0</v>
      </c>
      <c r="FW88" s="38">
        <v>0</v>
      </c>
      <c r="FX88" s="38">
        <v>0</v>
      </c>
      <c r="FY88" s="38">
        <v>0</v>
      </c>
      <c r="FZ88" s="38">
        <v>0</v>
      </c>
      <c r="GA88" s="38">
        <v>0</v>
      </c>
      <c r="GB88" s="38">
        <v>0</v>
      </c>
      <c r="GC88" s="38">
        <v>0</v>
      </c>
      <c r="GD88" s="38">
        <v>0</v>
      </c>
      <c r="GF88" s="38">
        <v>0</v>
      </c>
      <c r="GG88" s="38">
        <v>0</v>
      </c>
      <c r="GH88" s="38">
        <v>0</v>
      </c>
      <c r="GI88" s="38">
        <v>0</v>
      </c>
      <c r="GJ88" s="38">
        <v>0</v>
      </c>
      <c r="GK88" s="38">
        <v>5051</v>
      </c>
      <c r="GL88" s="38">
        <v>4804</v>
      </c>
      <c r="GM88" s="38">
        <v>0</v>
      </c>
      <c r="GN88" s="38">
        <v>0</v>
      </c>
      <c r="GO88" s="38">
        <v>0</v>
      </c>
      <c r="GP88" s="38">
        <v>0</v>
      </c>
      <c r="GQ88" s="38">
        <v>0</v>
      </c>
      <c r="GR88" s="38">
        <v>0</v>
      </c>
      <c r="GS88" s="38">
        <v>0</v>
      </c>
      <c r="GT88" s="38">
        <v>0</v>
      </c>
      <c r="HB88" s="38">
        <v>260701385</v>
      </c>
      <c r="HC88" s="38">
        <v>5.0967999999999999E-2</v>
      </c>
      <c r="HD88" s="38">
        <v>25428</v>
      </c>
      <c r="HE88" s="38">
        <v>0</v>
      </c>
      <c r="HF88" s="38">
        <v>132542</v>
      </c>
      <c r="HG88" s="38">
        <v>3207</v>
      </c>
      <c r="HH88" s="38">
        <v>8006</v>
      </c>
      <c r="HI88" s="38">
        <v>0</v>
      </c>
      <c r="HJ88" s="38">
        <v>1257</v>
      </c>
      <c r="HK88" s="38">
        <v>0</v>
      </c>
      <c r="HL88" s="38">
        <v>0</v>
      </c>
      <c r="HM88" s="38">
        <v>0</v>
      </c>
      <c r="HN88" s="38">
        <v>0</v>
      </c>
      <c r="HO88" s="38">
        <v>0</v>
      </c>
      <c r="HP88" s="38">
        <v>0</v>
      </c>
      <c r="HQ88" s="38">
        <v>0</v>
      </c>
      <c r="HR88" s="38">
        <v>0</v>
      </c>
      <c r="HS88" s="38">
        <v>1005503</v>
      </c>
      <c r="HT88" s="38">
        <v>0</v>
      </c>
      <c r="HU88" s="38">
        <v>7824</v>
      </c>
      <c r="HV88" s="38">
        <v>0</v>
      </c>
      <c r="HW88" s="38">
        <v>0</v>
      </c>
      <c r="HX88" s="38">
        <v>1</v>
      </c>
      <c r="HY88" s="38">
        <v>6</v>
      </c>
      <c r="HZ88" s="38">
        <v>5</v>
      </c>
      <c r="IA88" s="38">
        <v>3</v>
      </c>
      <c r="IB88" s="38">
        <v>4</v>
      </c>
      <c r="IC88" s="38">
        <v>19</v>
      </c>
      <c r="ID88" s="38">
        <v>0</v>
      </c>
      <c r="IE88" s="38">
        <v>0</v>
      </c>
      <c r="IF88" s="38">
        <v>0</v>
      </c>
      <c r="IG88" s="38">
        <v>5.2080000000000002</v>
      </c>
      <c r="IH88" s="38">
        <v>13</v>
      </c>
      <c r="II88" s="38">
        <v>0</v>
      </c>
      <c r="IJ88" s="38">
        <v>6.1619999999999999</v>
      </c>
      <c r="IK88" s="38">
        <v>0</v>
      </c>
      <c r="IL88" s="38">
        <v>0</v>
      </c>
      <c r="IM88" s="38">
        <v>0</v>
      </c>
      <c r="IN88" s="38">
        <v>0</v>
      </c>
      <c r="IO88" s="38">
        <v>0</v>
      </c>
      <c r="IP88" s="38">
        <v>0</v>
      </c>
      <c r="IQ88" s="38">
        <v>6.1619999999999999</v>
      </c>
      <c r="IR88" s="38">
        <v>3795</v>
      </c>
      <c r="IS88" s="38">
        <v>0</v>
      </c>
      <c r="IT88" s="38">
        <v>0</v>
      </c>
      <c r="IU88" s="38">
        <v>0</v>
      </c>
      <c r="IV88" s="38">
        <v>0</v>
      </c>
      <c r="IW88" s="38">
        <v>6159</v>
      </c>
      <c r="IX88" s="38">
        <v>0</v>
      </c>
      <c r="IY88" s="38">
        <v>0</v>
      </c>
      <c r="IZ88" s="38">
        <v>0</v>
      </c>
      <c r="JA88" s="38">
        <v>0</v>
      </c>
    </row>
    <row r="89" spans="1:261" x14ac:dyDescent="0.2">
      <c r="A89" s="38">
        <v>15808</v>
      </c>
      <c r="B89" s="38">
        <v>27549</v>
      </c>
      <c r="C89" s="38">
        <v>9</v>
      </c>
      <c r="D89" s="38">
        <v>2020</v>
      </c>
      <c r="E89" s="38">
        <v>6159</v>
      </c>
      <c r="F89" s="38">
        <v>0</v>
      </c>
      <c r="G89" s="38">
        <v>776.07799999999997</v>
      </c>
      <c r="H89" s="38">
        <v>627.25199999999995</v>
      </c>
      <c r="I89" s="38">
        <v>627.25199999999995</v>
      </c>
      <c r="J89" s="38">
        <v>776.07799999999997</v>
      </c>
      <c r="K89" s="38">
        <v>0</v>
      </c>
      <c r="L89" s="38">
        <v>6159</v>
      </c>
      <c r="M89" s="38">
        <v>0</v>
      </c>
      <c r="N89" s="38">
        <v>0</v>
      </c>
      <c r="P89" s="38">
        <v>808.15700000000004</v>
      </c>
      <c r="Q89" s="38">
        <v>0</v>
      </c>
      <c r="R89" s="38">
        <v>209480</v>
      </c>
      <c r="S89" s="38">
        <v>259.20699999999999</v>
      </c>
      <c r="U89" s="38">
        <v>135787</v>
      </c>
      <c r="V89" s="38">
        <v>10.708</v>
      </c>
      <c r="W89" s="38">
        <v>6595</v>
      </c>
      <c r="X89" s="38">
        <v>6595</v>
      </c>
      <c r="Z89" s="38">
        <v>0</v>
      </c>
      <c r="AA89" s="38">
        <v>0</v>
      </c>
      <c r="AB89" s="38">
        <v>0</v>
      </c>
      <c r="AC89" s="38">
        <v>0</v>
      </c>
      <c r="AD89" s="38" t="s">
        <v>303</v>
      </c>
      <c r="AE89" s="38">
        <v>0</v>
      </c>
      <c r="AH89" s="38">
        <v>0</v>
      </c>
      <c r="AI89" s="38">
        <v>0</v>
      </c>
      <c r="AJ89" s="38">
        <v>6159</v>
      </c>
      <c r="AK89" s="38">
        <v>1</v>
      </c>
      <c r="AL89" s="38" t="s">
        <v>408</v>
      </c>
      <c r="AM89" s="38">
        <v>0</v>
      </c>
      <c r="AN89" s="38">
        <v>0</v>
      </c>
      <c r="AO89" s="38">
        <v>0</v>
      </c>
      <c r="AP89" s="38">
        <v>0</v>
      </c>
      <c r="AQ89" s="38">
        <v>0</v>
      </c>
      <c r="AR89" s="38">
        <v>0</v>
      </c>
      <c r="AS89" s="38">
        <v>0</v>
      </c>
      <c r="AT89" s="38">
        <v>0</v>
      </c>
      <c r="AU89" s="38">
        <v>0</v>
      </c>
      <c r="AV89" s="38">
        <v>0</v>
      </c>
      <c r="AW89" s="38">
        <v>10617918</v>
      </c>
      <c r="AX89" s="38">
        <v>10345343</v>
      </c>
      <c r="AY89" s="38">
        <v>6960025</v>
      </c>
      <c r="AZ89" s="38">
        <v>209480</v>
      </c>
      <c r="BA89" s="38">
        <v>0</v>
      </c>
      <c r="BB89" s="38">
        <v>0</v>
      </c>
      <c r="BC89" s="38">
        <v>0</v>
      </c>
      <c r="BD89" s="38">
        <v>0</v>
      </c>
      <c r="BE89" s="38">
        <v>138</v>
      </c>
      <c r="BF89" s="38">
        <v>9369041</v>
      </c>
      <c r="BG89" s="38">
        <v>0</v>
      </c>
      <c r="BH89" s="38">
        <v>0</v>
      </c>
      <c r="BI89" s="38">
        <v>0</v>
      </c>
      <c r="BJ89" s="38">
        <v>12</v>
      </c>
      <c r="BK89" s="38">
        <v>0</v>
      </c>
      <c r="BL89" s="38">
        <v>0</v>
      </c>
      <c r="BM89" s="38">
        <v>0</v>
      </c>
      <c r="BN89" s="38">
        <v>0</v>
      </c>
      <c r="BO89" s="38">
        <v>0</v>
      </c>
      <c r="BP89" s="38">
        <v>0</v>
      </c>
      <c r="BQ89" s="38">
        <v>673</v>
      </c>
      <c r="BR89" s="38">
        <v>0</v>
      </c>
      <c r="BS89" s="38">
        <v>0</v>
      </c>
      <c r="BT89" s="38">
        <v>0</v>
      </c>
      <c r="BU89" s="38">
        <v>0</v>
      </c>
      <c r="BV89" s="38">
        <v>0</v>
      </c>
      <c r="BW89" s="38">
        <v>0</v>
      </c>
      <c r="BX89" s="38">
        <v>0</v>
      </c>
      <c r="BY89" s="38">
        <v>0</v>
      </c>
      <c r="BZ89" s="38">
        <v>0</v>
      </c>
      <c r="CA89" s="38">
        <v>0</v>
      </c>
      <c r="CB89" s="38">
        <v>0</v>
      </c>
      <c r="CC89" s="38">
        <v>0</v>
      </c>
      <c r="CD89" s="38">
        <v>0</v>
      </c>
      <c r="CE89" s="38">
        <v>0</v>
      </c>
      <c r="CF89" s="38">
        <v>0</v>
      </c>
      <c r="CG89" s="38">
        <v>0</v>
      </c>
      <c r="CH89" s="38">
        <v>289694</v>
      </c>
      <c r="CI89" s="38">
        <v>0</v>
      </c>
      <c r="CJ89" s="38">
        <v>4</v>
      </c>
      <c r="CK89" s="38">
        <v>0</v>
      </c>
      <c r="CL89" s="38">
        <v>0</v>
      </c>
      <c r="CN89" s="38">
        <v>0</v>
      </c>
      <c r="CO89" s="38">
        <v>1</v>
      </c>
      <c r="CP89" s="38">
        <v>0</v>
      </c>
      <c r="CQ89" s="38">
        <v>0</v>
      </c>
      <c r="CR89" s="38">
        <v>806.97900000000004</v>
      </c>
      <c r="CS89" s="38">
        <v>0</v>
      </c>
      <c r="CT89" s="38">
        <v>0</v>
      </c>
      <c r="CU89" s="38">
        <v>0</v>
      </c>
      <c r="CV89" s="38">
        <v>0</v>
      </c>
      <c r="CW89" s="38">
        <v>0</v>
      </c>
      <c r="CX89" s="38">
        <v>0</v>
      </c>
      <c r="CY89" s="38">
        <v>0</v>
      </c>
      <c r="CZ89" s="38">
        <v>0</v>
      </c>
      <c r="DA89" s="38">
        <v>1</v>
      </c>
      <c r="DB89" s="38">
        <v>3632125</v>
      </c>
      <c r="DC89" s="38">
        <v>0</v>
      </c>
      <c r="DD89" s="38">
        <v>0</v>
      </c>
      <c r="DE89" s="38">
        <v>952352</v>
      </c>
      <c r="DF89" s="38">
        <v>953584</v>
      </c>
      <c r="DG89" s="38">
        <v>154.63800000000001</v>
      </c>
      <c r="DH89" s="38">
        <v>0</v>
      </c>
      <c r="DI89" s="38">
        <v>0</v>
      </c>
      <c r="DK89" s="38">
        <v>2396</v>
      </c>
      <c r="DL89" s="38">
        <v>0</v>
      </c>
      <c r="DM89" s="38">
        <v>4066103</v>
      </c>
      <c r="DN89" s="38">
        <v>16982</v>
      </c>
      <c r="DO89" s="38">
        <v>0</v>
      </c>
      <c r="DP89" s="38">
        <v>0</v>
      </c>
      <c r="DQ89" s="38">
        <v>0</v>
      </c>
      <c r="DR89" s="38">
        <v>0</v>
      </c>
      <c r="DS89" s="38">
        <v>0</v>
      </c>
      <c r="DT89" s="38">
        <v>0</v>
      </c>
      <c r="DU89" s="38">
        <v>0</v>
      </c>
      <c r="DV89" s="38">
        <v>0</v>
      </c>
      <c r="DW89" s="38">
        <v>0</v>
      </c>
      <c r="DX89" s="38">
        <v>0</v>
      </c>
      <c r="DY89" s="38">
        <v>0</v>
      </c>
      <c r="DZ89" s="38">
        <v>0</v>
      </c>
      <c r="EA89" s="38">
        <v>5.7000000000000002E-2</v>
      </c>
      <c r="EB89" s="38">
        <v>0</v>
      </c>
      <c r="EC89" s="38">
        <v>31.132999999999999</v>
      </c>
      <c r="ED89" s="38">
        <v>220496</v>
      </c>
      <c r="EE89" s="38">
        <v>0</v>
      </c>
      <c r="EF89" s="38">
        <v>0</v>
      </c>
      <c r="EG89" s="38">
        <v>0</v>
      </c>
      <c r="EH89" s="38">
        <v>171930</v>
      </c>
      <c r="EI89" s="38">
        <v>3459784</v>
      </c>
      <c r="EJ89" s="38">
        <v>140.44499999999999</v>
      </c>
      <c r="EK89" s="38">
        <v>6.9939999999999998</v>
      </c>
      <c r="EL89" s="38">
        <v>0</v>
      </c>
      <c r="EM89" s="38">
        <v>0</v>
      </c>
      <c r="EN89" s="38">
        <v>1.33</v>
      </c>
      <c r="EO89" s="38">
        <v>0</v>
      </c>
      <c r="EP89" s="38">
        <v>0</v>
      </c>
      <c r="EQ89" s="38">
        <v>148.82599999999999</v>
      </c>
      <c r="ER89" s="38">
        <v>0</v>
      </c>
      <c r="ES89" s="38">
        <v>27.917000000000002</v>
      </c>
      <c r="ET89" s="38">
        <v>0</v>
      </c>
      <c r="EU89" s="38">
        <v>0</v>
      </c>
      <c r="EV89" s="38">
        <v>0</v>
      </c>
      <c r="EW89" s="38">
        <v>0</v>
      </c>
      <c r="EX89" s="38">
        <v>0</v>
      </c>
      <c r="EZ89" s="38">
        <v>9273597</v>
      </c>
      <c r="FA89" s="38">
        <v>0</v>
      </c>
      <c r="FB89" s="38">
        <v>9465958</v>
      </c>
      <c r="FC89" s="38">
        <v>0</v>
      </c>
      <c r="FD89" s="38">
        <v>0</v>
      </c>
      <c r="FE89" s="38">
        <v>880814</v>
      </c>
      <c r="FF89" s="38">
        <v>190932</v>
      </c>
      <c r="FG89" s="38">
        <v>5.8744999999999999E-2</v>
      </c>
      <c r="FH89" s="38">
        <v>2.5468000000000001E-2</v>
      </c>
      <c r="FI89" s="38">
        <v>0</v>
      </c>
      <c r="FJ89" s="38">
        <v>0</v>
      </c>
      <c r="FK89" s="38">
        <v>1521.2919999999999</v>
      </c>
      <c r="FL89" s="38">
        <v>10827398</v>
      </c>
      <c r="FM89" s="38">
        <v>0</v>
      </c>
      <c r="FN89" s="38">
        <v>0</v>
      </c>
      <c r="FO89" s="38">
        <v>0</v>
      </c>
      <c r="FP89" s="38">
        <v>0</v>
      </c>
      <c r="FQ89" s="38">
        <v>0</v>
      </c>
      <c r="FR89" s="38">
        <v>0</v>
      </c>
      <c r="FS89" s="38">
        <v>0</v>
      </c>
      <c r="FT89" s="38">
        <v>0</v>
      </c>
      <c r="FU89" s="38">
        <v>0</v>
      </c>
      <c r="FV89" s="38">
        <v>0</v>
      </c>
      <c r="FW89" s="38">
        <v>0</v>
      </c>
      <c r="FX89" s="38">
        <v>0</v>
      </c>
      <c r="FY89" s="38">
        <v>0</v>
      </c>
      <c r="FZ89" s="38">
        <v>0</v>
      </c>
      <c r="GA89" s="38">
        <v>0</v>
      </c>
      <c r="GB89" s="38">
        <v>0</v>
      </c>
      <c r="GC89" s="38">
        <v>0</v>
      </c>
      <c r="GD89" s="38">
        <v>0</v>
      </c>
      <c r="GF89" s="38">
        <v>0</v>
      </c>
      <c r="GG89" s="38">
        <v>0</v>
      </c>
      <c r="GH89" s="38">
        <v>0</v>
      </c>
      <c r="GI89" s="38">
        <v>0</v>
      </c>
      <c r="GJ89" s="38">
        <v>0</v>
      </c>
      <c r="GK89" s="38">
        <v>5115</v>
      </c>
      <c r="GL89" s="38">
        <v>21253</v>
      </c>
      <c r="GM89" s="38">
        <v>0</v>
      </c>
      <c r="GN89" s="38">
        <v>0</v>
      </c>
      <c r="GO89" s="38">
        <v>0</v>
      </c>
      <c r="GP89" s="38">
        <v>0</v>
      </c>
      <c r="GQ89" s="38">
        <v>0</v>
      </c>
      <c r="GR89" s="38">
        <v>0</v>
      </c>
      <c r="GS89" s="38">
        <v>0</v>
      </c>
      <c r="GT89" s="38">
        <v>0</v>
      </c>
      <c r="HB89" s="38">
        <v>260701385</v>
      </c>
      <c r="HC89" s="38">
        <v>5.0967999999999999E-2</v>
      </c>
      <c r="HD89" s="38">
        <v>152604</v>
      </c>
      <c r="HE89" s="38">
        <v>0</v>
      </c>
      <c r="HF89" s="38">
        <v>664887</v>
      </c>
      <c r="HG89" s="38">
        <v>7057</v>
      </c>
      <c r="HH89" s="38">
        <v>14165</v>
      </c>
      <c r="HI89" s="38">
        <v>0</v>
      </c>
      <c r="HJ89" s="38">
        <v>7543</v>
      </c>
      <c r="HK89" s="38">
        <v>5320</v>
      </c>
      <c r="HL89" s="38">
        <v>630</v>
      </c>
      <c r="HM89" s="38">
        <v>0</v>
      </c>
      <c r="HN89" s="38">
        <v>0</v>
      </c>
      <c r="HO89" s="38">
        <v>0</v>
      </c>
      <c r="HP89" s="38">
        <v>108086</v>
      </c>
      <c r="HQ89" s="38">
        <v>0</v>
      </c>
      <c r="HR89" s="38">
        <v>0</v>
      </c>
      <c r="HS89" s="38">
        <v>9256478</v>
      </c>
      <c r="HT89" s="38">
        <v>0</v>
      </c>
      <c r="HU89" s="38">
        <v>137090</v>
      </c>
      <c r="HV89" s="38">
        <v>0</v>
      </c>
      <c r="HW89" s="38">
        <v>0</v>
      </c>
      <c r="HX89" s="38">
        <v>66</v>
      </c>
      <c r="HY89" s="38">
        <v>33</v>
      </c>
      <c r="HZ89" s="38">
        <v>151</v>
      </c>
      <c r="IA89" s="38">
        <v>10</v>
      </c>
      <c r="IB89" s="38">
        <v>333</v>
      </c>
      <c r="IC89" s="38">
        <v>593</v>
      </c>
      <c r="ID89" s="38">
        <v>1</v>
      </c>
      <c r="IE89" s="38">
        <v>0</v>
      </c>
      <c r="IF89" s="38">
        <v>0</v>
      </c>
      <c r="IG89" s="38">
        <v>11.458</v>
      </c>
      <c r="IH89" s="38">
        <v>23</v>
      </c>
      <c r="II89" s="38">
        <v>393.03899999999999</v>
      </c>
      <c r="IJ89" s="38">
        <v>10.708</v>
      </c>
      <c r="IK89" s="38">
        <v>0</v>
      </c>
      <c r="IL89" s="38">
        <v>0</v>
      </c>
      <c r="IM89" s="38">
        <v>0</v>
      </c>
      <c r="IN89" s="38">
        <v>0</v>
      </c>
      <c r="IO89" s="38">
        <v>0</v>
      </c>
      <c r="IP89" s="38">
        <v>0</v>
      </c>
      <c r="IQ89" s="38">
        <v>10.708</v>
      </c>
      <c r="IR89" s="38">
        <v>6595</v>
      </c>
      <c r="IS89" s="38">
        <v>0</v>
      </c>
      <c r="IT89" s="38">
        <v>0</v>
      </c>
      <c r="IU89" s="38">
        <v>0</v>
      </c>
      <c r="IV89" s="38">
        <v>0</v>
      </c>
      <c r="IW89" s="38">
        <v>6159</v>
      </c>
      <c r="IX89" s="38">
        <v>0</v>
      </c>
      <c r="IY89" s="38">
        <v>0</v>
      </c>
      <c r="IZ89" s="38">
        <v>108086</v>
      </c>
      <c r="JA89" s="38">
        <v>1232</v>
      </c>
    </row>
    <row r="90" spans="1:261" x14ac:dyDescent="0.2">
      <c r="A90" s="38">
        <v>57808</v>
      </c>
      <c r="B90" s="38">
        <v>27549</v>
      </c>
      <c r="C90" s="38">
        <v>9</v>
      </c>
      <c r="D90" s="38">
        <v>2020</v>
      </c>
      <c r="E90" s="38">
        <v>6159</v>
      </c>
      <c r="F90" s="38">
        <v>0</v>
      </c>
      <c r="G90" s="38">
        <v>2051.4549999999999</v>
      </c>
      <c r="H90" s="38">
        <v>2027.808</v>
      </c>
      <c r="I90" s="38">
        <v>2027.808</v>
      </c>
      <c r="J90" s="38">
        <v>2051.4549999999999</v>
      </c>
      <c r="K90" s="38">
        <v>0</v>
      </c>
      <c r="L90" s="38">
        <v>6159</v>
      </c>
      <c r="M90" s="38">
        <v>0</v>
      </c>
      <c r="N90" s="38">
        <v>0</v>
      </c>
      <c r="P90" s="38">
        <v>1917.915</v>
      </c>
      <c r="Q90" s="38">
        <v>0</v>
      </c>
      <c r="R90" s="38">
        <v>497137</v>
      </c>
      <c r="S90" s="38">
        <v>259.20699999999999</v>
      </c>
      <c r="U90" s="38">
        <v>322246</v>
      </c>
      <c r="V90" s="38">
        <v>666.49199999999996</v>
      </c>
      <c r="W90" s="38">
        <v>410466</v>
      </c>
      <c r="X90" s="38">
        <v>410466</v>
      </c>
      <c r="Z90" s="38">
        <v>0</v>
      </c>
      <c r="AA90" s="38">
        <v>0</v>
      </c>
      <c r="AB90" s="38">
        <v>0</v>
      </c>
      <c r="AC90" s="38">
        <v>0</v>
      </c>
      <c r="AD90" s="38" t="s">
        <v>303</v>
      </c>
      <c r="AE90" s="38">
        <v>0</v>
      </c>
      <c r="AH90" s="38">
        <v>0</v>
      </c>
      <c r="AI90" s="38">
        <v>0</v>
      </c>
      <c r="AJ90" s="38">
        <v>6159</v>
      </c>
      <c r="AK90" s="38">
        <v>1</v>
      </c>
      <c r="AL90" s="38" t="s">
        <v>43</v>
      </c>
      <c r="AM90" s="38">
        <v>0</v>
      </c>
      <c r="AN90" s="38">
        <v>0</v>
      </c>
      <c r="AO90" s="38">
        <v>0</v>
      </c>
      <c r="AP90" s="38">
        <v>0</v>
      </c>
      <c r="AQ90" s="38">
        <v>0</v>
      </c>
      <c r="AR90" s="38">
        <v>0</v>
      </c>
      <c r="AS90" s="38">
        <v>0</v>
      </c>
      <c r="AT90" s="38">
        <v>0</v>
      </c>
      <c r="AU90" s="38">
        <v>0</v>
      </c>
      <c r="AV90" s="38">
        <v>0</v>
      </c>
      <c r="AW90" s="38">
        <v>19164574</v>
      </c>
      <c r="AX90" s="38">
        <v>18762882</v>
      </c>
      <c r="AY90" s="38">
        <v>12675465</v>
      </c>
      <c r="AZ90" s="38">
        <v>497137</v>
      </c>
      <c r="BA90" s="38">
        <v>34.582999999999998</v>
      </c>
      <c r="BB90" s="38">
        <v>0</v>
      </c>
      <c r="BC90" s="38">
        <v>0</v>
      </c>
      <c r="BD90" s="38">
        <v>0</v>
      </c>
      <c r="BE90" s="38">
        <v>251</v>
      </c>
      <c r="BF90" s="38">
        <v>17016794</v>
      </c>
      <c r="BG90" s="38">
        <v>0</v>
      </c>
      <c r="BH90" s="38">
        <v>0</v>
      </c>
      <c r="BI90" s="38">
        <v>0</v>
      </c>
      <c r="BJ90" s="38">
        <v>12</v>
      </c>
      <c r="BK90" s="38">
        <v>0</v>
      </c>
      <c r="BL90" s="38">
        <v>0</v>
      </c>
      <c r="BM90" s="38">
        <v>0</v>
      </c>
      <c r="BN90" s="38">
        <v>0</v>
      </c>
      <c r="BO90" s="38">
        <v>0</v>
      </c>
      <c r="BP90" s="38">
        <v>0</v>
      </c>
      <c r="BQ90" s="38">
        <v>458</v>
      </c>
      <c r="BR90" s="38">
        <v>0</v>
      </c>
      <c r="BS90" s="38">
        <v>0</v>
      </c>
      <c r="BT90" s="38">
        <v>0</v>
      </c>
      <c r="BU90" s="38">
        <v>0</v>
      </c>
      <c r="BV90" s="38">
        <v>0</v>
      </c>
      <c r="BW90" s="38">
        <v>0</v>
      </c>
      <c r="BX90" s="38">
        <v>0</v>
      </c>
      <c r="BY90" s="38">
        <v>0</v>
      </c>
      <c r="BZ90" s="38">
        <v>0</v>
      </c>
      <c r="CA90" s="38">
        <v>0</v>
      </c>
      <c r="CB90" s="38">
        <v>0</v>
      </c>
      <c r="CC90" s="38">
        <v>0</v>
      </c>
      <c r="CD90" s="38">
        <v>0</v>
      </c>
      <c r="CE90" s="38">
        <v>0</v>
      </c>
      <c r="CF90" s="38">
        <v>0</v>
      </c>
      <c r="CG90" s="38">
        <v>0</v>
      </c>
      <c r="CH90" s="38">
        <v>403389</v>
      </c>
      <c r="CI90" s="38">
        <v>0</v>
      </c>
      <c r="CJ90" s="38">
        <v>4</v>
      </c>
      <c r="CK90" s="38">
        <v>0</v>
      </c>
      <c r="CL90" s="38">
        <v>0</v>
      </c>
      <c r="CN90" s="38">
        <v>0</v>
      </c>
      <c r="CO90" s="38">
        <v>1</v>
      </c>
      <c r="CP90" s="38">
        <v>0</v>
      </c>
      <c r="CQ90" s="38">
        <v>11.25</v>
      </c>
      <c r="CR90" s="38">
        <v>1910.569</v>
      </c>
      <c r="CS90" s="38">
        <v>0</v>
      </c>
      <c r="CT90" s="38">
        <v>0</v>
      </c>
      <c r="CU90" s="38">
        <v>0</v>
      </c>
      <c r="CV90" s="38">
        <v>0</v>
      </c>
      <c r="CW90" s="38">
        <v>0</v>
      </c>
      <c r="CX90" s="38">
        <v>0</v>
      </c>
      <c r="CY90" s="38">
        <v>0</v>
      </c>
      <c r="CZ90" s="38">
        <v>0</v>
      </c>
      <c r="DA90" s="38">
        <v>1</v>
      </c>
      <c r="DB90" s="38">
        <v>12471151</v>
      </c>
      <c r="DC90" s="38">
        <v>0</v>
      </c>
      <c r="DD90" s="38">
        <v>0</v>
      </c>
      <c r="DE90" s="38">
        <v>1139497</v>
      </c>
      <c r="DF90" s="38">
        <v>1139497</v>
      </c>
      <c r="DG90" s="38">
        <v>185.02500000000001</v>
      </c>
      <c r="DH90" s="38">
        <v>0</v>
      </c>
      <c r="DI90" s="38">
        <v>0</v>
      </c>
      <c r="DK90" s="38">
        <v>0</v>
      </c>
      <c r="DL90" s="38">
        <v>0</v>
      </c>
      <c r="DM90" s="38">
        <v>343777</v>
      </c>
      <c r="DN90" s="38">
        <v>1445</v>
      </c>
      <c r="DO90" s="38">
        <v>0</v>
      </c>
      <c r="DP90" s="38">
        <v>0</v>
      </c>
      <c r="DQ90" s="38">
        <v>0</v>
      </c>
      <c r="DR90" s="38">
        <v>0</v>
      </c>
      <c r="DS90" s="38">
        <v>0</v>
      </c>
      <c r="DT90" s="38">
        <v>0</v>
      </c>
      <c r="DU90" s="38">
        <v>0</v>
      </c>
      <c r="DV90" s="38">
        <v>0</v>
      </c>
      <c r="DW90" s="38">
        <v>0</v>
      </c>
      <c r="DX90" s="38">
        <v>0</v>
      </c>
      <c r="DY90" s="38">
        <v>0</v>
      </c>
      <c r="DZ90" s="38">
        <v>0</v>
      </c>
      <c r="EA90" s="38">
        <v>0</v>
      </c>
      <c r="EB90" s="38">
        <v>0</v>
      </c>
      <c r="EC90" s="38">
        <v>9.76</v>
      </c>
      <c r="ED90" s="38">
        <v>69124</v>
      </c>
      <c r="EE90" s="38">
        <v>0</v>
      </c>
      <c r="EF90" s="38">
        <v>0</v>
      </c>
      <c r="EG90" s="38">
        <v>0.68</v>
      </c>
      <c r="EH90" s="38">
        <v>258772</v>
      </c>
      <c r="EI90" s="38">
        <v>0</v>
      </c>
      <c r="EJ90" s="38">
        <v>0</v>
      </c>
      <c r="EK90" s="38">
        <v>11.319000000000001</v>
      </c>
      <c r="EL90" s="38">
        <v>0</v>
      </c>
      <c r="EM90" s="38">
        <v>0.03</v>
      </c>
      <c r="EN90" s="38">
        <v>1.2270000000000001</v>
      </c>
      <c r="EO90" s="38">
        <v>0</v>
      </c>
      <c r="EP90" s="38">
        <v>0</v>
      </c>
      <c r="EQ90" s="38">
        <v>13.256</v>
      </c>
      <c r="ER90" s="38">
        <v>0</v>
      </c>
      <c r="ES90" s="38">
        <v>42.018000000000001</v>
      </c>
      <c r="ET90" s="38">
        <v>0</v>
      </c>
      <c r="EU90" s="38">
        <v>0</v>
      </c>
      <c r="EV90" s="38">
        <v>0</v>
      </c>
      <c r="EW90" s="38">
        <v>0</v>
      </c>
      <c r="EX90" s="38">
        <v>0</v>
      </c>
      <c r="EZ90" s="38">
        <v>16816294</v>
      </c>
      <c r="FA90" s="38">
        <v>0</v>
      </c>
      <c r="FB90" s="38">
        <v>17311734</v>
      </c>
      <c r="FC90" s="38">
        <v>0</v>
      </c>
      <c r="FD90" s="38">
        <v>0</v>
      </c>
      <c r="FE90" s="38">
        <v>1599803</v>
      </c>
      <c r="FF90" s="38">
        <v>346785</v>
      </c>
      <c r="FG90" s="38">
        <v>5.8744999999999999E-2</v>
      </c>
      <c r="FH90" s="38">
        <v>2.5468000000000001E-2</v>
      </c>
      <c r="FI90" s="38">
        <v>0</v>
      </c>
      <c r="FJ90" s="38">
        <v>0</v>
      </c>
      <c r="FK90" s="38">
        <v>2763.09</v>
      </c>
      <c r="FL90" s="38">
        <v>19661711</v>
      </c>
      <c r="FM90" s="38">
        <v>0</v>
      </c>
      <c r="FN90" s="38">
        <v>0</v>
      </c>
      <c r="FO90" s="38">
        <v>293763</v>
      </c>
      <c r="FP90" s="38">
        <v>0</v>
      </c>
      <c r="FQ90" s="38">
        <v>293763</v>
      </c>
      <c r="FR90" s="38">
        <v>293763</v>
      </c>
      <c r="FS90" s="38">
        <v>0</v>
      </c>
      <c r="FT90" s="38">
        <v>0</v>
      </c>
      <c r="FU90" s="38">
        <v>0</v>
      </c>
      <c r="FV90" s="38">
        <v>0</v>
      </c>
      <c r="FW90" s="38">
        <v>0</v>
      </c>
      <c r="FX90" s="38">
        <v>0</v>
      </c>
      <c r="FY90" s="38">
        <v>0</v>
      </c>
      <c r="FZ90" s="38">
        <v>0</v>
      </c>
      <c r="GA90" s="38">
        <v>0</v>
      </c>
      <c r="GB90" s="38">
        <v>86392</v>
      </c>
      <c r="GC90" s="38">
        <v>86392</v>
      </c>
      <c r="GD90" s="38">
        <v>10.391</v>
      </c>
      <c r="GF90" s="38">
        <v>0</v>
      </c>
      <c r="GG90" s="38">
        <v>0</v>
      </c>
      <c r="GH90" s="38">
        <v>0</v>
      </c>
      <c r="GI90" s="38">
        <v>0</v>
      </c>
      <c r="GJ90" s="38">
        <v>0</v>
      </c>
      <c r="GK90" s="38">
        <v>5260</v>
      </c>
      <c r="GL90" s="38">
        <v>42070</v>
      </c>
      <c r="GM90" s="38">
        <v>0</v>
      </c>
      <c r="GN90" s="38">
        <v>68530</v>
      </c>
      <c r="GO90" s="38">
        <v>0</v>
      </c>
      <c r="GP90" s="38">
        <v>0</v>
      </c>
      <c r="GQ90" s="38">
        <v>0</v>
      </c>
      <c r="GR90" s="38">
        <v>0</v>
      </c>
      <c r="GS90" s="38">
        <v>0</v>
      </c>
      <c r="GT90" s="38">
        <v>0</v>
      </c>
      <c r="HB90" s="38">
        <v>260701385</v>
      </c>
      <c r="HC90" s="38">
        <v>5.0967999999999999E-2</v>
      </c>
      <c r="HD90" s="38">
        <v>403389</v>
      </c>
      <c r="HE90" s="38">
        <v>0</v>
      </c>
      <c r="HF90" s="38">
        <v>2149476</v>
      </c>
      <c r="HG90" s="38">
        <v>3207</v>
      </c>
      <c r="HH90" s="38">
        <v>374443</v>
      </c>
      <c r="HI90" s="38">
        <v>0</v>
      </c>
      <c r="HJ90" s="38">
        <v>19940</v>
      </c>
      <c r="HK90" s="38">
        <v>2100</v>
      </c>
      <c r="HL90" s="38">
        <v>774</v>
      </c>
      <c r="HM90" s="38">
        <v>17000</v>
      </c>
      <c r="HN90" s="38">
        <v>0</v>
      </c>
      <c r="HO90" s="38">
        <v>0</v>
      </c>
      <c r="HP90" s="38">
        <v>0</v>
      </c>
      <c r="HQ90" s="38">
        <v>0</v>
      </c>
      <c r="HR90" s="38">
        <v>0</v>
      </c>
      <c r="HS90" s="38">
        <v>16814597</v>
      </c>
      <c r="HT90" s="38">
        <v>0</v>
      </c>
      <c r="HU90" s="38">
        <v>0</v>
      </c>
      <c r="HV90" s="38">
        <v>0</v>
      </c>
      <c r="HW90" s="38">
        <v>0</v>
      </c>
      <c r="HX90" s="38">
        <v>63</v>
      </c>
      <c r="HY90" s="38">
        <v>134</v>
      </c>
      <c r="HZ90" s="38">
        <v>166</v>
      </c>
      <c r="IA90" s="38">
        <v>140</v>
      </c>
      <c r="IB90" s="38">
        <v>221</v>
      </c>
      <c r="IC90" s="38">
        <v>724</v>
      </c>
      <c r="ID90" s="38">
        <v>0</v>
      </c>
      <c r="IE90" s="38">
        <v>0</v>
      </c>
      <c r="IF90" s="38">
        <v>0</v>
      </c>
      <c r="IG90" s="38">
        <v>5.2080000000000002</v>
      </c>
      <c r="IH90" s="38">
        <v>608</v>
      </c>
      <c r="II90" s="38">
        <v>0</v>
      </c>
      <c r="IJ90" s="38">
        <v>666.49199999999996</v>
      </c>
      <c r="IK90" s="38">
        <v>0</v>
      </c>
      <c r="IL90" s="38">
        <v>0</v>
      </c>
      <c r="IM90" s="38">
        <v>0</v>
      </c>
      <c r="IN90" s="38">
        <v>0</v>
      </c>
      <c r="IO90" s="38">
        <v>0</v>
      </c>
      <c r="IP90" s="38">
        <v>0</v>
      </c>
      <c r="IQ90" s="38">
        <v>666.49199999999996</v>
      </c>
      <c r="IR90" s="38">
        <v>410466</v>
      </c>
      <c r="IS90" s="38">
        <v>0</v>
      </c>
      <c r="IT90" s="38">
        <v>0</v>
      </c>
      <c r="IU90" s="38">
        <v>0</v>
      </c>
      <c r="IV90" s="38">
        <v>0</v>
      </c>
      <c r="IW90" s="38">
        <v>6159</v>
      </c>
      <c r="IX90" s="38">
        <v>0</v>
      </c>
      <c r="IY90" s="38">
        <v>0</v>
      </c>
      <c r="IZ90" s="38">
        <v>0</v>
      </c>
      <c r="JA90" s="38">
        <v>0</v>
      </c>
    </row>
    <row r="91" spans="1:261" x14ac:dyDescent="0.2">
      <c r="A91" s="38">
        <v>108808</v>
      </c>
      <c r="B91" s="38">
        <v>27549</v>
      </c>
      <c r="C91" s="38">
        <v>9</v>
      </c>
      <c r="D91" s="38">
        <v>2020</v>
      </c>
      <c r="E91" s="38">
        <v>6159</v>
      </c>
      <c r="F91" s="38">
        <v>0</v>
      </c>
      <c r="G91" s="38">
        <v>4041.17</v>
      </c>
      <c r="H91" s="38">
        <v>3764.1660000000002</v>
      </c>
      <c r="I91" s="38">
        <v>3764.1660000000002</v>
      </c>
      <c r="J91" s="38">
        <v>4041.17</v>
      </c>
      <c r="K91" s="38">
        <v>0</v>
      </c>
      <c r="L91" s="38">
        <v>6159</v>
      </c>
      <c r="M91" s="38">
        <v>0</v>
      </c>
      <c r="N91" s="38">
        <v>0</v>
      </c>
      <c r="P91" s="38">
        <v>3776.34</v>
      </c>
      <c r="Q91" s="38">
        <v>0</v>
      </c>
      <c r="R91" s="38">
        <v>978854</v>
      </c>
      <c r="S91" s="38">
        <v>259.20699999999999</v>
      </c>
      <c r="U91" s="38">
        <v>634497</v>
      </c>
      <c r="V91" s="38">
        <v>1474.848</v>
      </c>
      <c r="W91" s="38">
        <v>908301</v>
      </c>
      <c r="X91" s="38">
        <v>908301</v>
      </c>
      <c r="Z91" s="38">
        <v>0</v>
      </c>
      <c r="AA91" s="38">
        <v>0</v>
      </c>
      <c r="AB91" s="38">
        <v>0</v>
      </c>
      <c r="AC91" s="38">
        <v>0</v>
      </c>
      <c r="AD91" s="38" t="s">
        <v>303</v>
      </c>
      <c r="AE91" s="38">
        <v>0</v>
      </c>
      <c r="AH91" s="38">
        <v>0</v>
      </c>
      <c r="AI91" s="38">
        <v>0</v>
      </c>
      <c r="AJ91" s="38">
        <v>6159</v>
      </c>
      <c r="AK91" s="38">
        <v>1</v>
      </c>
      <c r="AL91" s="38" t="s">
        <v>87</v>
      </c>
      <c r="AM91" s="38">
        <v>0</v>
      </c>
      <c r="AN91" s="38">
        <v>0</v>
      </c>
      <c r="AO91" s="38">
        <v>0</v>
      </c>
      <c r="AP91" s="38">
        <v>0</v>
      </c>
      <c r="AQ91" s="38">
        <v>0</v>
      </c>
      <c r="AR91" s="38">
        <v>0</v>
      </c>
      <c r="AS91" s="38">
        <v>0</v>
      </c>
      <c r="AT91" s="38">
        <v>0</v>
      </c>
      <c r="AU91" s="38">
        <v>0</v>
      </c>
      <c r="AV91" s="38">
        <v>0</v>
      </c>
      <c r="AW91" s="38">
        <v>41865490</v>
      </c>
      <c r="AX91" s="38">
        <v>41078660</v>
      </c>
      <c r="AY91" s="38">
        <v>28174386</v>
      </c>
      <c r="AZ91" s="38">
        <v>978854</v>
      </c>
      <c r="BA91" s="38">
        <v>0</v>
      </c>
      <c r="BB91" s="38">
        <v>0</v>
      </c>
      <c r="BC91" s="38">
        <v>0</v>
      </c>
      <c r="BD91" s="38">
        <v>0</v>
      </c>
      <c r="BE91" s="38">
        <v>548</v>
      </c>
      <c r="BF91" s="38">
        <v>37727661</v>
      </c>
      <c r="BG91" s="38">
        <v>0</v>
      </c>
      <c r="BH91" s="38">
        <v>0</v>
      </c>
      <c r="BI91" s="38">
        <v>0</v>
      </c>
      <c r="BJ91" s="38">
        <v>12</v>
      </c>
      <c r="BK91" s="38">
        <v>0</v>
      </c>
      <c r="BL91" s="38">
        <v>0</v>
      </c>
      <c r="BM91" s="38">
        <v>0</v>
      </c>
      <c r="BN91" s="38">
        <v>0</v>
      </c>
      <c r="BO91" s="38">
        <v>0</v>
      </c>
      <c r="BP91" s="38">
        <v>0</v>
      </c>
      <c r="BQ91" s="38">
        <v>190</v>
      </c>
      <c r="BR91" s="38">
        <v>0</v>
      </c>
      <c r="BS91" s="38">
        <v>0</v>
      </c>
      <c r="BT91" s="38">
        <v>0</v>
      </c>
      <c r="BU91" s="38">
        <v>0</v>
      </c>
      <c r="BV91" s="38">
        <v>0</v>
      </c>
      <c r="BW91" s="38">
        <v>0</v>
      </c>
      <c r="BX91" s="38">
        <v>0</v>
      </c>
      <c r="BY91" s="38">
        <v>0</v>
      </c>
      <c r="BZ91" s="38">
        <v>0</v>
      </c>
      <c r="CA91" s="38">
        <v>0</v>
      </c>
      <c r="CB91" s="38">
        <v>0</v>
      </c>
      <c r="CC91" s="38">
        <v>0</v>
      </c>
      <c r="CD91" s="38">
        <v>0</v>
      </c>
      <c r="CE91" s="38">
        <v>0</v>
      </c>
      <c r="CF91" s="38">
        <v>0</v>
      </c>
      <c r="CG91" s="38">
        <v>0</v>
      </c>
      <c r="CH91" s="38">
        <v>794637</v>
      </c>
      <c r="CI91" s="38">
        <v>0</v>
      </c>
      <c r="CJ91" s="38">
        <v>4</v>
      </c>
      <c r="CK91" s="38">
        <v>0</v>
      </c>
      <c r="CL91" s="38">
        <v>0</v>
      </c>
      <c r="CN91" s="38">
        <v>0</v>
      </c>
      <c r="CO91" s="38">
        <v>1</v>
      </c>
      <c r="CP91" s="38">
        <v>0</v>
      </c>
      <c r="CQ91" s="38">
        <v>0</v>
      </c>
      <c r="CR91" s="38">
        <v>3764.5929999999998</v>
      </c>
      <c r="CS91" s="38">
        <v>0</v>
      </c>
      <c r="CT91" s="38">
        <v>0</v>
      </c>
      <c r="CU91" s="38">
        <v>0</v>
      </c>
      <c r="CV91" s="38">
        <v>0</v>
      </c>
      <c r="CW91" s="38">
        <v>0</v>
      </c>
      <c r="CX91" s="38">
        <v>0</v>
      </c>
      <c r="CY91" s="38">
        <v>0</v>
      </c>
      <c r="CZ91" s="38">
        <v>0</v>
      </c>
      <c r="DA91" s="38">
        <v>1</v>
      </c>
      <c r="DB91" s="38">
        <v>23083713</v>
      </c>
      <c r="DC91" s="38">
        <v>0</v>
      </c>
      <c r="DD91" s="38">
        <v>0</v>
      </c>
      <c r="DE91" s="38">
        <v>5144440</v>
      </c>
      <c r="DF91" s="38">
        <v>5144440</v>
      </c>
      <c r="DG91" s="38">
        <v>835.32500000000005</v>
      </c>
      <c r="DH91" s="38">
        <v>0</v>
      </c>
      <c r="DI91" s="38">
        <v>0</v>
      </c>
      <c r="DK91" s="38">
        <v>0</v>
      </c>
      <c r="DL91" s="38">
        <v>0</v>
      </c>
      <c r="DM91" s="38">
        <v>1737718</v>
      </c>
      <c r="DN91" s="38">
        <v>7259</v>
      </c>
      <c r="DO91" s="38">
        <v>0</v>
      </c>
      <c r="DP91" s="38">
        <v>0</v>
      </c>
      <c r="DQ91" s="38">
        <v>0</v>
      </c>
      <c r="DR91" s="38">
        <v>0</v>
      </c>
      <c r="DS91" s="38">
        <v>0</v>
      </c>
      <c r="DT91" s="38">
        <v>0</v>
      </c>
      <c r="DU91" s="38">
        <v>0</v>
      </c>
      <c r="DV91" s="38">
        <v>0</v>
      </c>
      <c r="DW91" s="38">
        <v>0</v>
      </c>
      <c r="DX91" s="38">
        <v>0</v>
      </c>
      <c r="DY91" s="38">
        <v>0</v>
      </c>
      <c r="DZ91" s="38">
        <v>0</v>
      </c>
      <c r="EA91" s="38">
        <v>3.0000000000000001E-3</v>
      </c>
      <c r="EB91" s="38">
        <v>0</v>
      </c>
      <c r="EC91" s="38">
        <v>14.45</v>
      </c>
      <c r="ED91" s="38">
        <v>102341</v>
      </c>
      <c r="EE91" s="38">
        <v>0</v>
      </c>
      <c r="EF91" s="38">
        <v>0</v>
      </c>
      <c r="EG91" s="38">
        <v>0</v>
      </c>
      <c r="EH91" s="38">
        <v>1544321</v>
      </c>
      <c r="EI91" s="38">
        <v>0</v>
      </c>
      <c r="EJ91" s="38">
        <v>0</v>
      </c>
      <c r="EK91" s="38">
        <v>67.88</v>
      </c>
      <c r="EL91" s="38">
        <v>0</v>
      </c>
      <c r="EM91" s="38">
        <v>6.5960000000000001</v>
      </c>
      <c r="EN91" s="38">
        <v>5.4630000000000001</v>
      </c>
      <c r="EO91" s="38">
        <v>0</v>
      </c>
      <c r="EP91" s="38">
        <v>0</v>
      </c>
      <c r="EQ91" s="38">
        <v>79.941999999999993</v>
      </c>
      <c r="ER91" s="38">
        <v>0</v>
      </c>
      <c r="ES91" s="38">
        <v>250.75800000000001</v>
      </c>
      <c r="ET91" s="38">
        <v>0</v>
      </c>
      <c r="EU91" s="38">
        <v>0</v>
      </c>
      <c r="EV91" s="38">
        <v>0</v>
      </c>
      <c r="EW91" s="38">
        <v>0</v>
      </c>
      <c r="EX91" s="38">
        <v>0</v>
      </c>
      <c r="EZ91" s="38">
        <v>36762909</v>
      </c>
      <c r="FA91" s="38">
        <v>0</v>
      </c>
      <c r="FB91" s="38">
        <v>37733956</v>
      </c>
      <c r="FC91" s="38">
        <v>0</v>
      </c>
      <c r="FD91" s="38">
        <v>0</v>
      </c>
      <c r="FE91" s="38">
        <v>3546899</v>
      </c>
      <c r="FF91" s="38">
        <v>768852</v>
      </c>
      <c r="FG91" s="38">
        <v>5.8744999999999999E-2</v>
      </c>
      <c r="FH91" s="38">
        <v>2.5468000000000001E-2</v>
      </c>
      <c r="FI91" s="38">
        <v>0</v>
      </c>
      <c r="FJ91" s="38">
        <v>0</v>
      </c>
      <c r="FK91" s="38">
        <v>6126.0029999999997</v>
      </c>
      <c r="FL91" s="38">
        <v>42844344</v>
      </c>
      <c r="FM91" s="38">
        <v>0</v>
      </c>
      <c r="FN91" s="38">
        <v>0</v>
      </c>
      <c r="FO91" s="38">
        <v>0</v>
      </c>
      <c r="FP91" s="38">
        <v>0</v>
      </c>
      <c r="FQ91" s="38">
        <v>0</v>
      </c>
      <c r="FR91" s="38">
        <v>0</v>
      </c>
      <c r="FS91" s="38">
        <v>0</v>
      </c>
      <c r="FT91" s="38">
        <v>0</v>
      </c>
      <c r="FU91" s="38">
        <v>0</v>
      </c>
      <c r="FV91" s="38">
        <v>0</v>
      </c>
      <c r="FW91" s="38">
        <v>0</v>
      </c>
      <c r="FX91" s="38">
        <v>0</v>
      </c>
      <c r="FY91" s="38">
        <v>0</v>
      </c>
      <c r="FZ91" s="38">
        <v>0</v>
      </c>
      <c r="GA91" s="38">
        <v>0</v>
      </c>
      <c r="GB91" s="38">
        <v>1638398</v>
      </c>
      <c r="GC91" s="38">
        <v>1638398</v>
      </c>
      <c r="GD91" s="38">
        <v>197.06200000000001</v>
      </c>
      <c r="GF91" s="38">
        <v>0</v>
      </c>
      <c r="GG91" s="38">
        <v>0</v>
      </c>
      <c r="GH91" s="38">
        <v>0</v>
      </c>
      <c r="GI91" s="38">
        <v>0</v>
      </c>
      <c r="GJ91" s="38">
        <v>0</v>
      </c>
      <c r="GK91" s="38">
        <v>4955</v>
      </c>
      <c r="GL91" s="38">
        <v>19656</v>
      </c>
      <c r="GM91" s="38">
        <v>0</v>
      </c>
      <c r="GN91" s="38">
        <v>0</v>
      </c>
      <c r="GO91" s="38">
        <v>0</v>
      </c>
      <c r="GP91" s="38">
        <v>0</v>
      </c>
      <c r="GQ91" s="38">
        <v>0</v>
      </c>
      <c r="GR91" s="38">
        <v>0</v>
      </c>
      <c r="GS91" s="38">
        <v>0</v>
      </c>
      <c r="GT91" s="38">
        <v>0</v>
      </c>
      <c r="HB91" s="38">
        <v>260701385</v>
      </c>
      <c r="HC91" s="38">
        <v>5.0967999999999999E-2</v>
      </c>
      <c r="HD91" s="38">
        <v>794637</v>
      </c>
      <c r="HE91" s="38">
        <v>0</v>
      </c>
      <c r="HF91" s="38">
        <v>3990016</v>
      </c>
      <c r="HG91" s="38">
        <v>21810</v>
      </c>
      <c r="HH91" s="38">
        <v>1037726</v>
      </c>
      <c r="HI91" s="38">
        <v>0</v>
      </c>
      <c r="HJ91" s="38">
        <v>39280</v>
      </c>
      <c r="HK91" s="38">
        <v>7175</v>
      </c>
      <c r="HL91" s="38">
        <v>6927</v>
      </c>
      <c r="HM91" s="38">
        <v>119000</v>
      </c>
      <c r="HN91" s="38">
        <v>0</v>
      </c>
      <c r="HO91" s="38">
        <v>0</v>
      </c>
      <c r="HP91" s="38">
        <v>0</v>
      </c>
      <c r="HQ91" s="38">
        <v>0</v>
      </c>
      <c r="HR91" s="38">
        <v>0</v>
      </c>
      <c r="HS91" s="38">
        <v>36755102</v>
      </c>
      <c r="HT91" s="38">
        <v>0</v>
      </c>
      <c r="HU91" s="38">
        <v>0</v>
      </c>
      <c r="HV91" s="38">
        <v>0</v>
      </c>
      <c r="HW91" s="38">
        <v>0</v>
      </c>
      <c r="HX91" s="38">
        <v>259</v>
      </c>
      <c r="HY91" s="38">
        <v>609</v>
      </c>
      <c r="HZ91" s="38">
        <v>1149</v>
      </c>
      <c r="IA91" s="38">
        <v>899</v>
      </c>
      <c r="IB91" s="38">
        <v>397</v>
      </c>
      <c r="IC91" s="38">
        <v>3313</v>
      </c>
      <c r="ID91" s="38">
        <v>0</v>
      </c>
      <c r="IE91" s="38">
        <v>0</v>
      </c>
      <c r="IF91" s="38">
        <v>0</v>
      </c>
      <c r="IG91" s="38">
        <v>35.414000000000001</v>
      </c>
      <c r="IH91" s="38">
        <v>1685</v>
      </c>
      <c r="II91" s="38">
        <v>0</v>
      </c>
      <c r="IJ91" s="38">
        <v>1474.848</v>
      </c>
      <c r="IK91" s="38">
        <v>0</v>
      </c>
      <c r="IL91" s="38">
        <v>0</v>
      </c>
      <c r="IM91" s="38">
        <v>0</v>
      </c>
      <c r="IN91" s="38">
        <v>0</v>
      </c>
      <c r="IO91" s="38">
        <v>0</v>
      </c>
      <c r="IP91" s="38">
        <v>0</v>
      </c>
      <c r="IQ91" s="38">
        <v>1474.848</v>
      </c>
      <c r="IR91" s="38">
        <v>908301</v>
      </c>
      <c r="IS91" s="38">
        <v>0</v>
      </c>
      <c r="IT91" s="38">
        <v>0</v>
      </c>
      <c r="IU91" s="38">
        <v>0</v>
      </c>
      <c r="IV91" s="38">
        <v>0</v>
      </c>
      <c r="IW91" s="38">
        <v>6159</v>
      </c>
      <c r="IX91" s="38">
        <v>0</v>
      </c>
      <c r="IY91" s="38">
        <v>0</v>
      </c>
      <c r="IZ91" s="38">
        <v>0</v>
      </c>
      <c r="JA91" s="38">
        <v>0</v>
      </c>
    </row>
    <row r="92" spans="1:261" x14ac:dyDescent="0.2">
      <c r="A92" s="38">
        <v>178808</v>
      </c>
      <c r="B92" s="38">
        <v>27549</v>
      </c>
      <c r="C92" s="38">
        <v>9</v>
      </c>
      <c r="D92" s="38">
        <v>2020</v>
      </c>
      <c r="E92" s="38">
        <v>6159</v>
      </c>
      <c r="F92" s="38">
        <v>0</v>
      </c>
      <c r="G92" s="38">
        <v>478.08</v>
      </c>
      <c r="H92" s="38">
        <v>469.94600000000003</v>
      </c>
      <c r="I92" s="38">
        <v>469.94600000000003</v>
      </c>
      <c r="J92" s="38">
        <v>478.08</v>
      </c>
      <c r="K92" s="38">
        <v>0</v>
      </c>
      <c r="L92" s="38">
        <v>6159</v>
      </c>
      <c r="M92" s="38">
        <v>0</v>
      </c>
      <c r="N92" s="38">
        <v>0</v>
      </c>
      <c r="P92" s="38">
        <v>460.88799999999998</v>
      </c>
      <c r="Q92" s="38">
        <v>0</v>
      </c>
      <c r="R92" s="38">
        <v>119465</v>
      </c>
      <c r="S92" s="38">
        <v>259.20699999999999</v>
      </c>
      <c r="U92" s="38">
        <v>77437</v>
      </c>
      <c r="V92" s="38">
        <v>7.75</v>
      </c>
      <c r="W92" s="38">
        <v>4773</v>
      </c>
      <c r="X92" s="38">
        <v>4773</v>
      </c>
      <c r="Z92" s="38">
        <v>0</v>
      </c>
      <c r="AA92" s="38">
        <v>0</v>
      </c>
      <c r="AB92" s="38">
        <v>0</v>
      </c>
      <c r="AC92" s="38">
        <v>0</v>
      </c>
      <c r="AD92" s="38" t="s">
        <v>303</v>
      </c>
      <c r="AE92" s="38">
        <v>0</v>
      </c>
      <c r="AH92" s="38">
        <v>0</v>
      </c>
      <c r="AI92" s="38">
        <v>0</v>
      </c>
      <c r="AJ92" s="38">
        <v>6159</v>
      </c>
      <c r="AK92" s="38">
        <v>1</v>
      </c>
      <c r="AL92" s="38" t="s">
        <v>99</v>
      </c>
      <c r="AM92" s="38">
        <v>0</v>
      </c>
      <c r="AN92" s="38">
        <v>0</v>
      </c>
      <c r="AO92" s="38">
        <v>0</v>
      </c>
      <c r="AP92" s="38">
        <v>0</v>
      </c>
      <c r="AQ92" s="38">
        <v>0</v>
      </c>
      <c r="AR92" s="38">
        <v>0</v>
      </c>
      <c r="AS92" s="38">
        <v>0</v>
      </c>
      <c r="AT92" s="38">
        <v>0</v>
      </c>
      <c r="AU92" s="38">
        <v>0</v>
      </c>
      <c r="AV92" s="38">
        <v>0</v>
      </c>
      <c r="AW92" s="38">
        <v>4070764</v>
      </c>
      <c r="AX92" s="38">
        <v>3977860</v>
      </c>
      <c r="AY92" s="38">
        <v>2708619</v>
      </c>
      <c r="AZ92" s="38">
        <v>119465</v>
      </c>
      <c r="BA92" s="38">
        <v>0</v>
      </c>
      <c r="BB92" s="38">
        <v>0</v>
      </c>
      <c r="BC92" s="38">
        <v>0</v>
      </c>
      <c r="BD92" s="38">
        <v>0</v>
      </c>
      <c r="BE92" s="38">
        <v>53</v>
      </c>
      <c r="BF92" s="38">
        <v>3676491</v>
      </c>
      <c r="BG92" s="38">
        <v>0</v>
      </c>
      <c r="BH92" s="38">
        <v>0</v>
      </c>
      <c r="BI92" s="38">
        <v>0</v>
      </c>
      <c r="BJ92" s="38">
        <v>12</v>
      </c>
      <c r="BK92" s="38">
        <v>0</v>
      </c>
      <c r="BL92" s="38">
        <v>0</v>
      </c>
      <c r="BM92" s="38">
        <v>0</v>
      </c>
      <c r="BN92" s="38">
        <v>0</v>
      </c>
      <c r="BO92" s="38">
        <v>0</v>
      </c>
      <c r="BP92" s="38">
        <v>0</v>
      </c>
      <c r="BQ92" s="38">
        <v>698</v>
      </c>
      <c r="BR92" s="38">
        <v>0</v>
      </c>
      <c r="BS92" s="38">
        <v>0</v>
      </c>
      <c r="BT92" s="38">
        <v>0</v>
      </c>
      <c r="BU92" s="38">
        <v>0</v>
      </c>
      <c r="BV92" s="38">
        <v>0</v>
      </c>
      <c r="BW92" s="38">
        <v>0</v>
      </c>
      <c r="BX92" s="38">
        <v>0</v>
      </c>
      <c r="BY92" s="38">
        <v>0</v>
      </c>
      <c r="BZ92" s="38">
        <v>0</v>
      </c>
      <c r="CA92" s="38">
        <v>0</v>
      </c>
      <c r="CB92" s="38">
        <v>0</v>
      </c>
      <c r="CC92" s="38">
        <v>0</v>
      </c>
      <c r="CD92" s="38">
        <v>0</v>
      </c>
      <c r="CE92" s="38">
        <v>0</v>
      </c>
      <c r="CF92" s="38">
        <v>0</v>
      </c>
      <c r="CG92" s="38">
        <v>0</v>
      </c>
      <c r="CH92" s="38">
        <v>94007</v>
      </c>
      <c r="CI92" s="38">
        <v>0</v>
      </c>
      <c r="CJ92" s="38">
        <v>4</v>
      </c>
      <c r="CK92" s="38">
        <v>0</v>
      </c>
      <c r="CL92" s="38">
        <v>0</v>
      </c>
      <c r="CN92" s="38">
        <v>0</v>
      </c>
      <c r="CO92" s="38">
        <v>1</v>
      </c>
      <c r="CP92" s="38">
        <v>0</v>
      </c>
      <c r="CQ92" s="38">
        <v>0</v>
      </c>
      <c r="CR92" s="38">
        <v>465.16800000000001</v>
      </c>
      <c r="CS92" s="38">
        <v>0</v>
      </c>
      <c r="CT92" s="38">
        <v>0</v>
      </c>
      <c r="CU92" s="38">
        <v>0</v>
      </c>
      <c r="CV92" s="38">
        <v>0</v>
      </c>
      <c r="CW92" s="38">
        <v>0</v>
      </c>
      <c r="CX92" s="38">
        <v>0</v>
      </c>
      <c r="CY92" s="38">
        <v>0</v>
      </c>
      <c r="CZ92" s="38">
        <v>0</v>
      </c>
      <c r="DA92" s="38">
        <v>1</v>
      </c>
      <c r="DB92" s="38">
        <v>2882803</v>
      </c>
      <c r="DC92" s="38">
        <v>0</v>
      </c>
      <c r="DD92" s="38">
        <v>0</v>
      </c>
      <c r="DE92" s="38">
        <v>9854</v>
      </c>
      <c r="DF92" s="38">
        <v>9854</v>
      </c>
      <c r="DG92" s="38">
        <v>1.6</v>
      </c>
      <c r="DH92" s="38">
        <v>0</v>
      </c>
      <c r="DI92" s="38">
        <v>0</v>
      </c>
      <c r="DK92" s="38">
        <v>2784</v>
      </c>
      <c r="DL92" s="38">
        <v>0</v>
      </c>
      <c r="DM92" s="38">
        <v>248484</v>
      </c>
      <c r="DN92" s="38">
        <v>1050</v>
      </c>
      <c r="DO92" s="38">
        <v>0</v>
      </c>
      <c r="DP92" s="38">
        <v>0</v>
      </c>
      <c r="DQ92" s="38">
        <v>0</v>
      </c>
      <c r="DR92" s="38">
        <v>0</v>
      </c>
      <c r="DS92" s="38">
        <v>0</v>
      </c>
      <c r="DT92" s="38">
        <v>0</v>
      </c>
      <c r="DU92" s="38">
        <v>0</v>
      </c>
      <c r="DV92" s="38">
        <v>0</v>
      </c>
      <c r="DW92" s="38">
        <v>0</v>
      </c>
      <c r="DX92" s="38">
        <v>0</v>
      </c>
      <c r="DY92" s="38">
        <v>0</v>
      </c>
      <c r="DZ92" s="38">
        <v>0</v>
      </c>
      <c r="EA92" s="38">
        <v>0</v>
      </c>
      <c r="EB92" s="38">
        <v>0</v>
      </c>
      <c r="EC92" s="38">
        <v>10.667</v>
      </c>
      <c r="ED92" s="38">
        <v>75548</v>
      </c>
      <c r="EE92" s="38">
        <v>0</v>
      </c>
      <c r="EF92" s="38">
        <v>0</v>
      </c>
      <c r="EG92" s="38">
        <v>0</v>
      </c>
      <c r="EH92" s="38">
        <v>162575</v>
      </c>
      <c r="EI92" s="38">
        <v>0</v>
      </c>
      <c r="EJ92" s="38">
        <v>0</v>
      </c>
      <c r="EK92" s="38">
        <v>7.1360000000000001</v>
      </c>
      <c r="EL92" s="38">
        <v>0</v>
      </c>
      <c r="EM92" s="38">
        <v>0</v>
      </c>
      <c r="EN92" s="38">
        <v>0.998</v>
      </c>
      <c r="EO92" s="38">
        <v>0</v>
      </c>
      <c r="EP92" s="38">
        <v>0</v>
      </c>
      <c r="EQ92" s="38">
        <v>8.1340000000000003</v>
      </c>
      <c r="ER92" s="38">
        <v>0</v>
      </c>
      <c r="ES92" s="38">
        <v>26.398</v>
      </c>
      <c r="ET92" s="38">
        <v>0</v>
      </c>
      <c r="EU92" s="38">
        <v>0</v>
      </c>
      <c r="EV92" s="38">
        <v>0</v>
      </c>
      <c r="EW92" s="38">
        <v>0</v>
      </c>
      <c r="EX92" s="38">
        <v>0</v>
      </c>
      <c r="EZ92" s="38">
        <v>3557298</v>
      </c>
      <c r="FA92" s="38">
        <v>0</v>
      </c>
      <c r="FB92" s="38">
        <v>3675660</v>
      </c>
      <c r="FC92" s="38">
        <v>0</v>
      </c>
      <c r="FD92" s="38">
        <v>0</v>
      </c>
      <c r="FE92" s="38">
        <v>345639</v>
      </c>
      <c r="FF92" s="38">
        <v>74923</v>
      </c>
      <c r="FG92" s="38">
        <v>5.8744999999999999E-2</v>
      </c>
      <c r="FH92" s="38">
        <v>2.5468000000000001E-2</v>
      </c>
      <c r="FI92" s="38">
        <v>0</v>
      </c>
      <c r="FJ92" s="38">
        <v>0</v>
      </c>
      <c r="FK92" s="38">
        <v>596.96799999999996</v>
      </c>
      <c r="FL92" s="38">
        <v>4190229</v>
      </c>
      <c r="FM92" s="38">
        <v>0</v>
      </c>
      <c r="FN92" s="38">
        <v>0</v>
      </c>
      <c r="FO92" s="38">
        <v>0</v>
      </c>
      <c r="FP92" s="38">
        <v>0</v>
      </c>
      <c r="FQ92" s="38">
        <v>0</v>
      </c>
      <c r="FR92" s="38">
        <v>0</v>
      </c>
      <c r="FS92" s="38">
        <v>0</v>
      </c>
      <c r="FT92" s="38">
        <v>0</v>
      </c>
      <c r="FU92" s="38">
        <v>0</v>
      </c>
      <c r="FV92" s="38">
        <v>0</v>
      </c>
      <c r="FW92" s="38">
        <v>0</v>
      </c>
      <c r="FX92" s="38">
        <v>0</v>
      </c>
      <c r="FY92" s="38">
        <v>0</v>
      </c>
      <c r="FZ92" s="38">
        <v>0</v>
      </c>
      <c r="GA92" s="38">
        <v>0</v>
      </c>
      <c r="GB92" s="38">
        <v>0</v>
      </c>
      <c r="GC92" s="38">
        <v>0</v>
      </c>
      <c r="GD92" s="38">
        <v>0</v>
      </c>
      <c r="GF92" s="38">
        <v>0</v>
      </c>
      <c r="GG92" s="38">
        <v>0</v>
      </c>
      <c r="GH92" s="38">
        <v>0</v>
      </c>
      <c r="GI92" s="38">
        <v>0</v>
      </c>
      <c r="GJ92" s="38">
        <v>0</v>
      </c>
      <c r="GK92" s="38">
        <v>5073.7610000000004</v>
      </c>
      <c r="GL92" s="38">
        <v>3679</v>
      </c>
      <c r="GM92" s="38">
        <v>0</v>
      </c>
      <c r="GN92" s="38">
        <v>0</v>
      </c>
      <c r="GO92" s="38">
        <v>0</v>
      </c>
      <c r="GP92" s="38">
        <v>0</v>
      </c>
      <c r="GQ92" s="38">
        <v>0</v>
      </c>
      <c r="GR92" s="38">
        <v>0</v>
      </c>
      <c r="GS92" s="38">
        <v>0</v>
      </c>
      <c r="GT92" s="38">
        <v>0</v>
      </c>
      <c r="HB92" s="38">
        <v>260701385</v>
      </c>
      <c r="HC92" s="38">
        <v>5.0967999999999999E-2</v>
      </c>
      <c r="HD92" s="38">
        <v>94007</v>
      </c>
      <c r="HE92" s="38">
        <v>0</v>
      </c>
      <c r="HF92" s="38">
        <v>498143</v>
      </c>
      <c r="HG92" s="38">
        <v>21810</v>
      </c>
      <c r="HH92" s="38">
        <v>4927</v>
      </c>
      <c r="HI92" s="38">
        <v>0</v>
      </c>
      <c r="HJ92" s="38">
        <v>4647</v>
      </c>
      <c r="HK92" s="38">
        <v>0</v>
      </c>
      <c r="HL92" s="38">
        <v>272</v>
      </c>
      <c r="HM92" s="38">
        <v>0</v>
      </c>
      <c r="HN92" s="38">
        <v>0</v>
      </c>
      <c r="HO92" s="38">
        <v>0</v>
      </c>
      <c r="HP92" s="38">
        <v>0</v>
      </c>
      <c r="HQ92" s="38">
        <v>0</v>
      </c>
      <c r="HR92" s="38">
        <v>0</v>
      </c>
      <c r="HS92" s="38">
        <v>3556195</v>
      </c>
      <c r="HT92" s="38">
        <v>0</v>
      </c>
      <c r="HU92" s="38">
        <v>0</v>
      </c>
      <c r="HV92" s="38">
        <v>0</v>
      </c>
      <c r="HW92" s="38">
        <v>0</v>
      </c>
      <c r="HX92" s="38">
        <v>5</v>
      </c>
      <c r="HY92" s="38">
        <v>2</v>
      </c>
      <c r="HZ92" s="38">
        <v>0</v>
      </c>
      <c r="IA92" s="38">
        <v>0</v>
      </c>
      <c r="IB92" s="38">
        <v>0</v>
      </c>
      <c r="IC92" s="38">
        <v>7</v>
      </c>
      <c r="ID92" s="38">
        <v>0</v>
      </c>
      <c r="IE92" s="38">
        <v>0</v>
      </c>
      <c r="IF92" s="38">
        <v>0</v>
      </c>
      <c r="IG92" s="38">
        <v>35.414000000000001</v>
      </c>
      <c r="IH92" s="38">
        <v>8</v>
      </c>
      <c r="II92" s="38">
        <v>0</v>
      </c>
      <c r="IJ92" s="38">
        <v>7.75</v>
      </c>
      <c r="IK92" s="38">
        <v>0</v>
      </c>
      <c r="IL92" s="38">
        <v>0</v>
      </c>
      <c r="IM92" s="38">
        <v>0</v>
      </c>
      <c r="IN92" s="38">
        <v>0</v>
      </c>
      <c r="IO92" s="38">
        <v>0</v>
      </c>
      <c r="IP92" s="38">
        <v>0</v>
      </c>
      <c r="IQ92" s="38">
        <v>7.75</v>
      </c>
      <c r="IR92" s="38">
        <v>4773</v>
      </c>
      <c r="IS92" s="38">
        <v>0</v>
      </c>
      <c r="IT92" s="38">
        <v>0</v>
      </c>
      <c r="IU92" s="38">
        <v>0</v>
      </c>
      <c r="IV92" s="38">
        <v>0</v>
      </c>
      <c r="IW92" s="38">
        <v>6159</v>
      </c>
      <c r="IX92" s="38">
        <v>0</v>
      </c>
      <c r="IY92" s="38">
        <v>0</v>
      </c>
      <c r="IZ92" s="38">
        <v>0</v>
      </c>
      <c r="JA92" s="38">
        <v>0</v>
      </c>
    </row>
    <row r="93" spans="1:261" x14ac:dyDescent="0.2">
      <c r="A93" s="38">
        <v>15809</v>
      </c>
      <c r="B93" s="38">
        <v>27549</v>
      </c>
      <c r="C93" s="38">
        <v>9</v>
      </c>
      <c r="D93" s="38">
        <v>2020</v>
      </c>
      <c r="E93" s="38">
        <v>6159</v>
      </c>
      <c r="F93" s="38">
        <v>0</v>
      </c>
      <c r="G93" s="38">
        <v>278.04000000000002</v>
      </c>
      <c r="H93" s="38">
        <v>266.76</v>
      </c>
      <c r="I93" s="38">
        <v>266.76</v>
      </c>
      <c r="J93" s="38">
        <v>278.04000000000002</v>
      </c>
      <c r="K93" s="38">
        <v>0</v>
      </c>
      <c r="L93" s="38">
        <v>6159</v>
      </c>
      <c r="M93" s="38">
        <v>0</v>
      </c>
      <c r="N93" s="38">
        <v>0</v>
      </c>
      <c r="P93" s="38">
        <v>272.108</v>
      </c>
      <c r="Q93" s="38">
        <v>0</v>
      </c>
      <c r="R93" s="38">
        <v>70532</v>
      </c>
      <c r="S93" s="38">
        <v>259.20699999999999</v>
      </c>
      <c r="U93" s="38">
        <v>45720</v>
      </c>
      <c r="V93" s="38">
        <v>66.522000000000006</v>
      </c>
      <c r="W93" s="38">
        <v>40968</v>
      </c>
      <c r="X93" s="38">
        <v>40968</v>
      </c>
      <c r="Z93" s="38">
        <v>0</v>
      </c>
      <c r="AA93" s="38">
        <v>0</v>
      </c>
      <c r="AB93" s="38">
        <v>0</v>
      </c>
      <c r="AC93" s="38">
        <v>0</v>
      </c>
      <c r="AD93" s="38" t="s">
        <v>303</v>
      </c>
      <c r="AE93" s="38">
        <v>0</v>
      </c>
      <c r="AH93" s="38">
        <v>0</v>
      </c>
      <c r="AI93" s="38">
        <v>0</v>
      </c>
      <c r="AJ93" s="38">
        <v>6159</v>
      </c>
      <c r="AK93" s="38">
        <v>1</v>
      </c>
      <c r="AL93" s="38" t="s">
        <v>38</v>
      </c>
      <c r="AM93" s="38">
        <v>0</v>
      </c>
      <c r="AN93" s="38">
        <v>0</v>
      </c>
      <c r="AO93" s="38">
        <v>0</v>
      </c>
      <c r="AP93" s="38">
        <v>0</v>
      </c>
      <c r="AQ93" s="38">
        <v>0</v>
      </c>
      <c r="AR93" s="38">
        <v>0</v>
      </c>
      <c r="AS93" s="38">
        <v>0</v>
      </c>
      <c r="AT93" s="38">
        <v>0</v>
      </c>
      <c r="AU93" s="38">
        <v>0</v>
      </c>
      <c r="AV93" s="38">
        <v>0</v>
      </c>
      <c r="AW93" s="38">
        <v>3224892</v>
      </c>
      <c r="AX93" s="38">
        <v>3171344</v>
      </c>
      <c r="AY93" s="38">
        <v>2124848</v>
      </c>
      <c r="AZ93" s="38">
        <v>70532</v>
      </c>
      <c r="BA93" s="38">
        <v>0</v>
      </c>
      <c r="BB93" s="38">
        <v>0</v>
      </c>
      <c r="BC93" s="38">
        <v>0</v>
      </c>
      <c r="BD93" s="38">
        <v>0</v>
      </c>
      <c r="BE93" s="38">
        <v>42</v>
      </c>
      <c r="BF93" s="38">
        <v>2909097</v>
      </c>
      <c r="BG93" s="38">
        <v>0</v>
      </c>
      <c r="BH93" s="38">
        <v>0</v>
      </c>
      <c r="BI93" s="38">
        <v>0</v>
      </c>
      <c r="BJ93" s="38">
        <v>12</v>
      </c>
      <c r="BK93" s="38">
        <v>0</v>
      </c>
      <c r="BL93" s="38">
        <v>0</v>
      </c>
      <c r="BM93" s="38">
        <v>0</v>
      </c>
      <c r="BN93" s="38">
        <v>0</v>
      </c>
      <c r="BO93" s="38">
        <v>0</v>
      </c>
      <c r="BP93" s="38">
        <v>0</v>
      </c>
      <c r="BQ93" s="38">
        <v>729</v>
      </c>
      <c r="BR93" s="38">
        <v>0</v>
      </c>
      <c r="BS93" s="38">
        <v>0</v>
      </c>
      <c r="BT93" s="38">
        <v>0</v>
      </c>
      <c r="BU93" s="38">
        <v>0</v>
      </c>
      <c r="BV93" s="38">
        <v>0</v>
      </c>
      <c r="BW93" s="38">
        <v>0</v>
      </c>
      <c r="BX93" s="38">
        <v>0</v>
      </c>
      <c r="BY93" s="38">
        <v>0</v>
      </c>
      <c r="BZ93" s="38">
        <v>0</v>
      </c>
      <c r="CA93" s="38">
        <v>0</v>
      </c>
      <c r="CB93" s="38">
        <v>0</v>
      </c>
      <c r="CC93" s="38">
        <v>0</v>
      </c>
      <c r="CD93" s="38">
        <v>0</v>
      </c>
      <c r="CE93" s="38">
        <v>0</v>
      </c>
      <c r="CF93" s="38">
        <v>0</v>
      </c>
      <c r="CG93" s="38">
        <v>0</v>
      </c>
      <c r="CH93" s="38">
        <v>54673</v>
      </c>
      <c r="CI93" s="38">
        <v>0</v>
      </c>
      <c r="CJ93" s="38">
        <v>4</v>
      </c>
      <c r="CK93" s="38">
        <v>0</v>
      </c>
      <c r="CL93" s="38">
        <v>0</v>
      </c>
      <c r="CN93" s="38">
        <v>0</v>
      </c>
      <c r="CO93" s="38">
        <v>1</v>
      </c>
      <c r="CP93" s="38">
        <v>0</v>
      </c>
      <c r="CQ93" s="38">
        <v>0</v>
      </c>
      <c r="CR93" s="38">
        <v>270.78300000000002</v>
      </c>
      <c r="CS93" s="38">
        <v>0</v>
      </c>
      <c r="CT93" s="38">
        <v>0</v>
      </c>
      <c r="CU93" s="38">
        <v>0</v>
      </c>
      <c r="CV93" s="38">
        <v>0</v>
      </c>
      <c r="CW93" s="38">
        <v>0</v>
      </c>
      <c r="CX93" s="38">
        <v>0</v>
      </c>
      <c r="CY93" s="38">
        <v>0</v>
      </c>
      <c r="CZ93" s="38">
        <v>0</v>
      </c>
      <c r="DA93" s="38">
        <v>1</v>
      </c>
      <c r="DB93" s="38">
        <v>1628834</v>
      </c>
      <c r="DC93" s="38">
        <v>0</v>
      </c>
      <c r="DD93" s="38">
        <v>0</v>
      </c>
      <c r="DE93" s="38">
        <v>573059</v>
      </c>
      <c r="DF93" s="38">
        <v>573059</v>
      </c>
      <c r="DG93" s="38">
        <v>93.05</v>
      </c>
      <c r="DH93" s="38">
        <v>0</v>
      </c>
      <c r="DI93" s="38">
        <v>0</v>
      </c>
      <c r="DK93" s="38">
        <v>3285</v>
      </c>
      <c r="DL93" s="38">
        <v>0</v>
      </c>
      <c r="DM93" s="38">
        <v>258565</v>
      </c>
      <c r="DN93" s="38">
        <v>1083</v>
      </c>
      <c r="DO93" s="38">
        <v>0</v>
      </c>
      <c r="DP93" s="38">
        <v>0</v>
      </c>
      <c r="DQ93" s="38">
        <v>0</v>
      </c>
      <c r="DR93" s="38">
        <v>0</v>
      </c>
      <c r="DS93" s="38">
        <v>0</v>
      </c>
      <c r="DT93" s="38">
        <v>0</v>
      </c>
      <c r="DU93" s="38">
        <v>0</v>
      </c>
      <c r="DV93" s="38">
        <v>0</v>
      </c>
      <c r="DW93" s="38">
        <v>0</v>
      </c>
      <c r="DX93" s="38">
        <v>0</v>
      </c>
      <c r="DY93" s="38">
        <v>0</v>
      </c>
      <c r="DZ93" s="38">
        <v>0</v>
      </c>
      <c r="EA93" s="38">
        <v>0</v>
      </c>
      <c r="EB93" s="38">
        <v>0</v>
      </c>
      <c r="EC93" s="38">
        <v>4.0720000000000001</v>
      </c>
      <c r="ED93" s="38">
        <v>28840</v>
      </c>
      <c r="EE93" s="38">
        <v>0</v>
      </c>
      <c r="EF93" s="38">
        <v>0</v>
      </c>
      <c r="EG93" s="38">
        <v>0</v>
      </c>
      <c r="EH93" s="38">
        <v>216771</v>
      </c>
      <c r="EI93" s="38">
        <v>0</v>
      </c>
      <c r="EJ93" s="38">
        <v>0</v>
      </c>
      <c r="EK93" s="38">
        <v>10.497999999999999</v>
      </c>
      <c r="EL93" s="38">
        <v>0</v>
      </c>
      <c r="EM93" s="38">
        <v>0.10299999999999999</v>
      </c>
      <c r="EN93" s="38">
        <v>0.67900000000000005</v>
      </c>
      <c r="EO93" s="38">
        <v>0</v>
      </c>
      <c r="EP93" s="38">
        <v>0</v>
      </c>
      <c r="EQ93" s="38">
        <v>11.28</v>
      </c>
      <c r="ER93" s="38">
        <v>0</v>
      </c>
      <c r="ES93" s="38">
        <v>35.198</v>
      </c>
      <c r="ET93" s="38">
        <v>0</v>
      </c>
      <c r="EU93" s="38">
        <v>0</v>
      </c>
      <c r="EV93" s="38">
        <v>0</v>
      </c>
      <c r="EW93" s="38">
        <v>0</v>
      </c>
      <c r="EX93" s="38">
        <v>0</v>
      </c>
      <c r="EZ93" s="38">
        <v>2838565</v>
      </c>
      <c r="FA93" s="38">
        <v>0</v>
      </c>
      <c r="FB93" s="38">
        <v>2907972</v>
      </c>
      <c r="FC93" s="38">
        <v>0</v>
      </c>
      <c r="FD93" s="38">
        <v>0</v>
      </c>
      <c r="FE93" s="38">
        <v>273494</v>
      </c>
      <c r="FF93" s="38">
        <v>59285</v>
      </c>
      <c r="FG93" s="38">
        <v>5.8744999999999999E-2</v>
      </c>
      <c r="FH93" s="38">
        <v>2.5468000000000001E-2</v>
      </c>
      <c r="FI93" s="38">
        <v>0</v>
      </c>
      <c r="FJ93" s="38">
        <v>0</v>
      </c>
      <c r="FK93" s="38">
        <v>472.363</v>
      </c>
      <c r="FL93" s="38">
        <v>3295424</v>
      </c>
      <c r="FM93" s="38">
        <v>0</v>
      </c>
      <c r="FN93" s="38">
        <v>0</v>
      </c>
      <c r="FO93" s="38">
        <v>0</v>
      </c>
      <c r="FP93" s="38">
        <v>0</v>
      </c>
      <c r="FQ93" s="38">
        <v>0</v>
      </c>
      <c r="FR93" s="38">
        <v>0</v>
      </c>
      <c r="FS93" s="38">
        <v>0</v>
      </c>
      <c r="FT93" s="38">
        <v>0</v>
      </c>
      <c r="FU93" s="38">
        <v>0</v>
      </c>
      <c r="FV93" s="38">
        <v>0</v>
      </c>
      <c r="FW93" s="38">
        <v>0</v>
      </c>
      <c r="FX93" s="38">
        <v>0</v>
      </c>
      <c r="FY93" s="38">
        <v>0</v>
      </c>
      <c r="FZ93" s="38">
        <v>0</v>
      </c>
      <c r="GA93" s="38">
        <v>0</v>
      </c>
      <c r="GB93" s="38">
        <v>0</v>
      </c>
      <c r="GC93" s="38">
        <v>0</v>
      </c>
      <c r="GD93" s="38">
        <v>0</v>
      </c>
      <c r="GF93" s="38">
        <v>0</v>
      </c>
      <c r="GG93" s="38">
        <v>0</v>
      </c>
      <c r="GH93" s="38">
        <v>0</v>
      </c>
      <c r="GI93" s="38">
        <v>0</v>
      </c>
      <c r="GJ93" s="38">
        <v>0</v>
      </c>
      <c r="GK93" s="38">
        <v>4886</v>
      </c>
      <c r="GL93" s="38">
        <v>12553</v>
      </c>
      <c r="GM93" s="38">
        <v>0</v>
      </c>
      <c r="GN93" s="38">
        <v>0</v>
      </c>
      <c r="GO93" s="38">
        <v>0</v>
      </c>
      <c r="GP93" s="38">
        <v>0</v>
      </c>
      <c r="GQ93" s="38">
        <v>0</v>
      </c>
      <c r="GR93" s="38">
        <v>0</v>
      </c>
      <c r="GS93" s="38">
        <v>0</v>
      </c>
      <c r="GT93" s="38">
        <v>0</v>
      </c>
      <c r="HB93" s="38">
        <v>260701385</v>
      </c>
      <c r="HC93" s="38">
        <v>5.0967999999999999E-2</v>
      </c>
      <c r="HD93" s="38">
        <v>54673</v>
      </c>
      <c r="HE93" s="38">
        <v>0</v>
      </c>
      <c r="HF93" s="38">
        <v>282766</v>
      </c>
      <c r="HG93" s="38">
        <v>10264</v>
      </c>
      <c r="HH93" s="38">
        <v>110855</v>
      </c>
      <c r="HI93" s="38">
        <v>0</v>
      </c>
      <c r="HJ93" s="38">
        <v>2703</v>
      </c>
      <c r="HK93" s="38">
        <v>0</v>
      </c>
      <c r="HL93" s="38">
        <v>0</v>
      </c>
      <c r="HM93" s="38">
        <v>0</v>
      </c>
      <c r="HN93" s="38">
        <v>0</v>
      </c>
      <c r="HO93" s="38">
        <v>0</v>
      </c>
      <c r="HP93" s="38">
        <v>0</v>
      </c>
      <c r="HQ93" s="38">
        <v>0</v>
      </c>
      <c r="HR93" s="38">
        <v>0</v>
      </c>
      <c r="HS93" s="38">
        <v>2837440</v>
      </c>
      <c r="HT93" s="38">
        <v>0</v>
      </c>
      <c r="HU93" s="38">
        <v>0</v>
      </c>
      <c r="HV93" s="38">
        <v>0</v>
      </c>
      <c r="HW93" s="38">
        <v>0</v>
      </c>
      <c r="HX93" s="38">
        <v>14</v>
      </c>
      <c r="HY93" s="38">
        <v>25</v>
      </c>
      <c r="HZ93" s="38">
        <v>49</v>
      </c>
      <c r="IA93" s="38">
        <v>93</v>
      </c>
      <c r="IB93" s="38">
        <v>172</v>
      </c>
      <c r="IC93" s="38">
        <v>353</v>
      </c>
      <c r="ID93" s="38">
        <v>0</v>
      </c>
      <c r="IE93" s="38">
        <v>0</v>
      </c>
      <c r="IF93" s="38">
        <v>0</v>
      </c>
      <c r="IG93" s="38">
        <v>16.666</v>
      </c>
      <c r="IH93" s="38">
        <v>180</v>
      </c>
      <c r="II93" s="38">
        <v>0</v>
      </c>
      <c r="IJ93" s="38">
        <v>66.522000000000006</v>
      </c>
      <c r="IK93" s="38">
        <v>0</v>
      </c>
      <c r="IL93" s="38">
        <v>0</v>
      </c>
      <c r="IM93" s="38">
        <v>0</v>
      </c>
      <c r="IN93" s="38">
        <v>0</v>
      </c>
      <c r="IO93" s="38">
        <v>0</v>
      </c>
      <c r="IP93" s="38">
        <v>0</v>
      </c>
      <c r="IQ93" s="38">
        <v>66.522000000000006</v>
      </c>
      <c r="IR93" s="38">
        <v>40968</v>
      </c>
      <c r="IS93" s="38">
        <v>0</v>
      </c>
      <c r="IT93" s="38">
        <v>0</v>
      </c>
      <c r="IU93" s="38">
        <v>0</v>
      </c>
      <c r="IV93" s="38">
        <v>0</v>
      </c>
      <c r="IW93" s="38">
        <v>6159</v>
      </c>
      <c r="IX93" s="38">
        <v>0</v>
      </c>
      <c r="IY93" s="38">
        <v>0</v>
      </c>
      <c r="IZ93" s="38">
        <v>0</v>
      </c>
      <c r="JA93" s="38">
        <v>0</v>
      </c>
    </row>
    <row r="94" spans="1:261" x14ac:dyDescent="0.2">
      <c r="A94" s="38">
        <v>57809</v>
      </c>
      <c r="B94" s="38">
        <v>27549</v>
      </c>
      <c r="C94" s="38">
        <v>9</v>
      </c>
      <c r="D94" s="38">
        <v>2020</v>
      </c>
      <c r="E94" s="38">
        <v>6159</v>
      </c>
      <c r="F94" s="38">
        <v>0</v>
      </c>
      <c r="G94" s="38">
        <v>99.147999999999996</v>
      </c>
      <c r="H94" s="38">
        <v>99.111000000000004</v>
      </c>
      <c r="I94" s="38">
        <v>99.111000000000004</v>
      </c>
      <c r="J94" s="38">
        <v>99.147999999999996</v>
      </c>
      <c r="K94" s="38">
        <v>0</v>
      </c>
      <c r="L94" s="38">
        <v>6159</v>
      </c>
      <c r="M94" s="38">
        <v>0</v>
      </c>
      <c r="N94" s="38">
        <v>0</v>
      </c>
      <c r="P94" s="38">
        <v>108.17</v>
      </c>
      <c r="Q94" s="38">
        <v>0</v>
      </c>
      <c r="R94" s="38">
        <v>28038</v>
      </c>
      <c r="S94" s="38">
        <v>259.20699999999999</v>
      </c>
      <c r="U94" s="38">
        <v>18175</v>
      </c>
      <c r="V94" s="38">
        <v>13.813000000000001</v>
      </c>
      <c r="W94" s="38">
        <v>8507</v>
      </c>
      <c r="X94" s="38">
        <v>8507</v>
      </c>
      <c r="Z94" s="38">
        <v>0</v>
      </c>
      <c r="AA94" s="38">
        <v>0</v>
      </c>
      <c r="AB94" s="38">
        <v>0</v>
      </c>
      <c r="AC94" s="38">
        <v>0</v>
      </c>
      <c r="AD94" s="38" t="s">
        <v>303</v>
      </c>
      <c r="AE94" s="38">
        <v>0</v>
      </c>
      <c r="AH94" s="38">
        <v>0</v>
      </c>
      <c r="AI94" s="38">
        <v>0</v>
      </c>
      <c r="AJ94" s="38">
        <v>6159</v>
      </c>
      <c r="AK94" s="38">
        <v>1</v>
      </c>
      <c r="AL94" s="38" t="s">
        <v>314</v>
      </c>
      <c r="AM94" s="38">
        <v>0</v>
      </c>
      <c r="AN94" s="38">
        <v>0</v>
      </c>
      <c r="AO94" s="38">
        <v>0</v>
      </c>
      <c r="AP94" s="38">
        <v>0</v>
      </c>
      <c r="AQ94" s="38">
        <v>0</v>
      </c>
      <c r="AR94" s="38">
        <v>0</v>
      </c>
      <c r="AS94" s="38">
        <v>0</v>
      </c>
      <c r="AT94" s="38">
        <v>0</v>
      </c>
      <c r="AU94" s="38">
        <v>0</v>
      </c>
      <c r="AV94" s="38">
        <v>-2549</v>
      </c>
      <c r="AW94" s="38">
        <v>1166338</v>
      </c>
      <c r="AX94" s="38">
        <v>1146951</v>
      </c>
      <c r="AY94" s="38">
        <v>773059</v>
      </c>
      <c r="AZ94" s="38">
        <v>28038</v>
      </c>
      <c r="BA94" s="38">
        <v>7</v>
      </c>
      <c r="BB94" s="38">
        <v>0</v>
      </c>
      <c r="BC94" s="38">
        <v>0</v>
      </c>
      <c r="BD94" s="38">
        <v>0</v>
      </c>
      <c r="BE94" s="38">
        <v>15</v>
      </c>
      <c r="BF94" s="38">
        <v>1054376</v>
      </c>
      <c r="BG94" s="38">
        <v>0</v>
      </c>
      <c r="BH94" s="38">
        <v>0</v>
      </c>
      <c r="BI94" s="38">
        <v>0</v>
      </c>
      <c r="BJ94" s="38">
        <v>12</v>
      </c>
      <c r="BK94" s="38">
        <v>0</v>
      </c>
      <c r="BL94" s="38">
        <v>0</v>
      </c>
      <c r="BM94" s="38">
        <v>0</v>
      </c>
      <c r="BN94" s="38">
        <v>0</v>
      </c>
      <c r="BO94" s="38">
        <v>0</v>
      </c>
      <c r="BP94" s="38">
        <v>0</v>
      </c>
      <c r="BQ94" s="38">
        <v>755</v>
      </c>
      <c r="BR94" s="38">
        <v>0</v>
      </c>
      <c r="BS94" s="38">
        <v>0</v>
      </c>
      <c r="BT94" s="38">
        <v>0</v>
      </c>
      <c r="BU94" s="38">
        <v>0</v>
      </c>
      <c r="BV94" s="38">
        <v>0</v>
      </c>
      <c r="BW94" s="38">
        <v>0</v>
      </c>
      <c r="BX94" s="38">
        <v>0</v>
      </c>
      <c r="BY94" s="38">
        <v>0</v>
      </c>
      <c r="BZ94" s="38">
        <v>0</v>
      </c>
      <c r="CA94" s="38">
        <v>0</v>
      </c>
      <c r="CB94" s="38">
        <v>0</v>
      </c>
      <c r="CC94" s="38">
        <v>0</v>
      </c>
      <c r="CD94" s="38">
        <v>0</v>
      </c>
      <c r="CE94" s="38">
        <v>0</v>
      </c>
      <c r="CF94" s="38">
        <v>0</v>
      </c>
      <c r="CG94" s="38">
        <v>0</v>
      </c>
      <c r="CH94" s="38">
        <v>19496</v>
      </c>
      <c r="CI94" s="38">
        <v>0</v>
      </c>
      <c r="CJ94" s="38">
        <v>4</v>
      </c>
      <c r="CK94" s="38">
        <v>0</v>
      </c>
      <c r="CL94" s="38">
        <v>0</v>
      </c>
      <c r="CN94" s="38">
        <v>0</v>
      </c>
      <c r="CO94" s="38">
        <v>1</v>
      </c>
      <c r="CP94" s="38">
        <v>0</v>
      </c>
      <c r="CQ94" s="38">
        <v>0</v>
      </c>
      <c r="CR94" s="38">
        <v>107.518</v>
      </c>
      <c r="CS94" s="38">
        <v>0</v>
      </c>
      <c r="CT94" s="38">
        <v>0</v>
      </c>
      <c r="CU94" s="38">
        <v>0</v>
      </c>
      <c r="CV94" s="38">
        <v>0</v>
      </c>
      <c r="CW94" s="38">
        <v>0</v>
      </c>
      <c r="CX94" s="38">
        <v>0</v>
      </c>
      <c r="CY94" s="38">
        <v>0</v>
      </c>
      <c r="CZ94" s="38">
        <v>0</v>
      </c>
      <c r="DA94" s="38">
        <v>1</v>
      </c>
      <c r="DB94" s="38">
        <v>609984</v>
      </c>
      <c r="DC94" s="38">
        <v>0</v>
      </c>
      <c r="DD94" s="38">
        <v>0</v>
      </c>
      <c r="DE94" s="38">
        <v>216398</v>
      </c>
      <c r="DF94" s="38">
        <v>216398</v>
      </c>
      <c r="DG94" s="38">
        <v>35.137999999999998</v>
      </c>
      <c r="DH94" s="38">
        <v>0</v>
      </c>
      <c r="DI94" s="38">
        <v>0</v>
      </c>
      <c r="DK94" s="38">
        <v>3698</v>
      </c>
      <c r="DL94" s="38">
        <v>0</v>
      </c>
      <c r="DM94" s="38">
        <v>21582</v>
      </c>
      <c r="DN94" s="38">
        <v>94</v>
      </c>
      <c r="DO94" s="38">
        <v>0</v>
      </c>
      <c r="DP94" s="38">
        <v>0</v>
      </c>
      <c r="DQ94" s="38">
        <v>0</v>
      </c>
      <c r="DR94" s="38">
        <v>0</v>
      </c>
      <c r="DS94" s="38">
        <v>0</v>
      </c>
      <c r="DT94" s="38">
        <v>0</v>
      </c>
      <c r="DU94" s="38">
        <v>0</v>
      </c>
      <c r="DV94" s="38">
        <v>0</v>
      </c>
      <c r="DW94" s="38">
        <v>0</v>
      </c>
      <c r="DX94" s="38">
        <v>0</v>
      </c>
      <c r="DY94" s="38">
        <v>0</v>
      </c>
      <c r="DZ94" s="38">
        <v>0</v>
      </c>
      <c r="EA94" s="38">
        <v>0</v>
      </c>
      <c r="EB94" s="38">
        <v>0</v>
      </c>
      <c r="EC94" s="38">
        <v>2.843</v>
      </c>
      <c r="ED94" s="38">
        <v>20135</v>
      </c>
      <c r="EE94" s="38">
        <v>0</v>
      </c>
      <c r="EF94" s="38">
        <v>0</v>
      </c>
      <c r="EG94" s="38">
        <v>0</v>
      </c>
      <c r="EH94" s="38">
        <v>1139</v>
      </c>
      <c r="EI94" s="38">
        <v>0</v>
      </c>
      <c r="EJ94" s="38">
        <v>0</v>
      </c>
      <c r="EK94" s="38">
        <v>0</v>
      </c>
      <c r="EL94" s="38">
        <v>0</v>
      </c>
      <c r="EM94" s="38">
        <v>0</v>
      </c>
      <c r="EN94" s="38">
        <v>3.6999999999999998E-2</v>
      </c>
      <c r="EO94" s="38">
        <v>0</v>
      </c>
      <c r="EP94" s="38">
        <v>0</v>
      </c>
      <c r="EQ94" s="38">
        <v>3.6999999999999998E-2</v>
      </c>
      <c r="ER94" s="38">
        <v>0</v>
      </c>
      <c r="ES94" s="38">
        <v>0.185</v>
      </c>
      <c r="ET94" s="38">
        <v>0</v>
      </c>
      <c r="EU94" s="38">
        <v>0</v>
      </c>
      <c r="EV94" s="38">
        <v>0</v>
      </c>
      <c r="EW94" s="38">
        <v>0</v>
      </c>
      <c r="EX94" s="38">
        <v>0</v>
      </c>
      <c r="EZ94" s="38">
        <v>1026338</v>
      </c>
      <c r="FA94" s="38">
        <v>0</v>
      </c>
      <c r="FB94" s="38">
        <v>1054267</v>
      </c>
      <c r="FC94" s="38">
        <v>0</v>
      </c>
      <c r="FD94" s="38">
        <v>0</v>
      </c>
      <c r="FE94" s="38">
        <v>99126</v>
      </c>
      <c r="FF94" s="38">
        <v>21487</v>
      </c>
      <c r="FG94" s="38">
        <v>5.8744999999999999E-2</v>
      </c>
      <c r="FH94" s="38">
        <v>2.5468000000000001E-2</v>
      </c>
      <c r="FI94" s="38">
        <v>0</v>
      </c>
      <c r="FJ94" s="38">
        <v>0</v>
      </c>
      <c r="FK94" s="38">
        <v>171.20400000000001</v>
      </c>
      <c r="FL94" s="38">
        <v>1194376</v>
      </c>
      <c r="FM94" s="38">
        <v>0</v>
      </c>
      <c r="FN94" s="38">
        <v>0</v>
      </c>
      <c r="FO94" s="38">
        <v>0</v>
      </c>
      <c r="FP94" s="38">
        <v>0</v>
      </c>
      <c r="FQ94" s="38">
        <v>0</v>
      </c>
      <c r="FR94" s="38">
        <v>0</v>
      </c>
      <c r="FS94" s="38">
        <v>0</v>
      </c>
      <c r="FT94" s="38">
        <v>0</v>
      </c>
      <c r="FU94" s="38">
        <v>0</v>
      </c>
      <c r="FV94" s="38">
        <v>0</v>
      </c>
      <c r="FW94" s="38">
        <v>0</v>
      </c>
      <c r="FX94" s="38">
        <v>0</v>
      </c>
      <c r="FY94" s="38">
        <v>0</v>
      </c>
      <c r="FZ94" s="38">
        <v>0</v>
      </c>
      <c r="GA94" s="38">
        <v>0</v>
      </c>
      <c r="GB94" s="38">
        <v>0</v>
      </c>
      <c r="GC94" s="38">
        <v>0</v>
      </c>
      <c r="GD94" s="38">
        <v>0</v>
      </c>
      <c r="GF94" s="38">
        <v>0</v>
      </c>
      <c r="GG94" s="38">
        <v>0</v>
      </c>
      <c r="GH94" s="38">
        <v>0</v>
      </c>
      <c r="GI94" s="38">
        <v>0</v>
      </c>
      <c r="GJ94" s="38">
        <v>0</v>
      </c>
      <c r="GK94" s="38">
        <v>5247</v>
      </c>
      <c r="GL94" s="38">
        <v>6421</v>
      </c>
      <c r="GM94" s="38">
        <v>0</v>
      </c>
      <c r="GN94" s="38">
        <v>0</v>
      </c>
      <c r="GO94" s="38">
        <v>0</v>
      </c>
      <c r="GP94" s="38">
        <v>0</v>
      </c>
      <c r="GQ94" s="38">
        <v>0</v>
      </c>
      <c r="GR94" s="38">
        <v>0</v>
      </c>
      <c r="GS94" s="38">
        <v>0</v>
      </c>
      <c r="GT94" s="38">
        <v>0</v>
      </c>
      <c r="HB94" s="38">
        <v>260701385</v>
      </c>
      <c r="HC94" s="38">
        <v>5.0967999999999999E-2</v>
      </c>
      <c r="HD94" s="38">
        <v>19496</v>
      </c>
      <c r="HE94" s="38">
        <v>0</v>
      </c>
      <c r="HF94" s="38">
        <v>105058</v>
      </c>
      <c r="HG94" s="38">
        <v>642</v>
      </c>
      <c r="HH94" s="38">
        <v>91147</v>
      </c>
      <c r="HI94" s="38">
        <v>0</v>
      </c>
      <c r="HJ94" s="38">
        <v>964</v>
      </c>
      <c r="HK94" s="38">
        <v>0</v>
      </c>
      <c r="HL94" s="38">
        <v>0</v>
      </c>
      <c r="HM94" s="38">
        <v>0</v>
      </c>
      <c r="HN94" s="38">
        <v>0</v>
      </c>
      <c r="HO94" s="38">
        <v>0</v>
      </c>
      <c r="HP94" s="38">
        <v>0</v>
      </c>
      <c r="HQ94" s="38">
        <v>0</v>
      </c>
      <c r="HR94" s="38">
        <v>0</v>
      </c>
      <c r="HS94" s="38">
        <v>1026229</v>
      </c>
      <c r="HT94" s="38">
        <v>0</v>
      </c>
      <c r="HU94" s="38">
        <v>0</v>
      </c>
      <c r="HV94" s="38">
        <v>0</v>
      </c>
      <c r="HW94" s="38">
        <v>0</v>
      </c>
      <c r="HX94" s="38">
        <v>9</v>
      </c>
      <c r="HY94" s="38">
        <v>12</v>
      </c>
      <c r="HZ94" s="38">
        <v>33</v>
      </c>
      <c r="IA94" s="38">
        <v>21</v>
      </c>
      <c r="IB94" s="38">
        <v>60</v>
      </c>
      <c r="IC94" s="38">
        <v>135</v>
      </c>
      <c r="ID94" s="38">
        <v>0</v>
      </c>
      <c r="IE94" s="38">
        <v>0</v>
      </c>
      <c r="IF94" s="38">
        <v>0</v>
      </c>
      <c r="IG94" s="38">
        <v>1.042</v>
      </c>
      <c r="IH94" s="38">
        <v>148</v>
      </c>
      <c r="II94" s="38">
        <v>0</v>
      </c>
      <c r="IJ94" s="38">
        <v>13.813000000000001</v>
      </c>
      <c r="IK94" s="38">
        <v>0</v>
      </c>
      <c r="IL94" s="38">
        <v>0</v>
      </c>
      <c r="IM94" s="38">
        <v>0</v>
      </c>
      <c r="IN94" s="38">
        <v>0</v>
      </c>
      <c r="IO94" s="38">
        <v>0</v>
      </c>
      <c r="IP94" s="38">
        <v>0</v>
      </c>
      <c r="IQ94" s="38">
        <v>13.813000000000001</v>
      </c>
      <c r="IR94" s="38">
        <v>8507</v>
      </c>
      <c r="IS94" s="38">
        <v>0</v>
      </c>
      <c r="IT94" s="38">
        <v>0</v>
      </c>
      <c r="IU94" s="38">
        <v>0</v>
      </c>
      <c r="IV94" s="38">
        <v>0</v>
      </c>
      <c r="IW94" s="38">
        <v>6159</v>
      </c>
      <c r="IX94" s="38">
        <v>0</v>
      </c>
      <c r="IY94" s="38">
        <v>0</v>
      </c>
      <c r="IZ94" s="38">
        <v>0</v>
      </c>
      <c r="JA94" s="38">
        <v>0</v>
      </c>
    </row>
    <row r="95" spans="1:261" x14ac:dyDescent="0.2">
      <c r="A95" s="38">
        <v>71809</v>
      </c>
      <c r="B95" s="38">
        <v>27549</v>
      </c>
      <c r="C95" s="38">
        <v>9</v>
      </c>
      <c r="D95" s="38">
        <v>2020</v>
      </c>
      <c r="E95" s="38">
        <v>6159</v>
      </c>
      <c r="F95" s="38">
        <v>0</v>
      </c>
      <c r="G95" s="38">
        <v>277.21699999999998</v>
      </c>
      <c r="H95" s="38">
        <v>276.76600000000002</v>
      </c>
      <c r="I95" s="38">
        <v>276.76600000000002</v>
      </c>
      <c r="J95" s="38">
        <v>277.21699999999998</v>
      </c>
      <c r="K95" s="38">
        <v>0</v>
      </c>
      <c r="L95" s="38">
        <v>6159</v>
      </c>
      <c r="M95" s="38">
        <v>0</v>
      </c>
      <c r="N95" s="38">
        <v>0</v>
      </c>
      <c r="P95" s="38">
        <v>350.66500000000002</v>
      </c>
      <c r="Q95" s="38">
        <v>0</v>
      </c>
      <c r="R95" s="38">
        <v>90895</v>
      </c>
      <c r="S95" s="38">
        <v>259.20699999999999</v>
      </c>
      <c r="U95" s="38">
        <v>58919</v>
      </c>
      <c r="V95" s="38">
        <v>93.498000000000005</v>
      </c>
      <c r="W95" s="38">
        <v>57582</v>
      </c>
      <c r="X95" s="38">
        <v>57582</v>
      </c>
      <c r="Z95" s="38">
        <v>0</v>
      </c>
      <c r="AA95" s="38">
        <v>0</v>
      </c>
      <c r="AB95" s="38">
        <v>0</v>
      </c>
      <c r="AC95" s="38">
        <v>0</v>
      </c>
      <c r="AD95" s="38" t="s">
        <v>303</v>
      </c>
      <c r="AE95" s="38">
        <v>0</v>
      </c>
      <c r="AH95" s="38">
        <v>0</v>
      </c>
      <c r="AI95" s="38">
        <v>0</v>
      </c>
      <c r="AJ95" s="38">
        <v>6159</v>
      </c>
      <c r="AK95" s="38">
        <v>1</v>
      </c>
      <c r="AL95" s="38" t="s">
        <v>328</v>
      </c>
      <c r="AM95" s="38">
        <v>0</v>
      </c>
      <c r="AN95" s="38">
        <v>0</v>
      </c>
      <c r="AO95" s="38">
        <v>0</v>
      </c>
      <c r="AP95" s="38">
        <v>0</v>
      </c>
      <c r="AQ95" s="38">
        <v>0</v>
      </c>
      <c r="AR95" s="38">
        <v>0</v>
      </c>
      <c r="AS95" s="38">
        <v>0</v>
      </c>
      <c r="AT95" s="38">
        <v>0</v>
      </c>
      <c r="AU95" s="38">
        <v>0</v>
      </c>
      <c r="AV95" s="38">
        <v>0</v>
      </c>
      <c r="AW95" s="38">
        <v>2735627</v>
      </c>
      <c r="AX95" s="38">
        <v>2681461</v>
      </c>
      <c r="AY95" s="38">
        <v>1841323</v>
      </c>
      <c r="AZ95" s="38">
        <v>90895</v>
      </c>
      <c r="BA95" s="38">
        <v>11.25</v>
      </c>
      <c r="BB95" s="38">
        <v>0</v>
      </c>
      <c r="BC95" s="38">
        <v>0</v>
      </c>
      <c r="BD95" s="38">
        <v>0</v>
      </c>
      <c r="BE95" s="38">
        <v>36</v>
      </c>
      <c r="BF95" s="38">
        <v>2487774</v>
      </c>
      <c r="BG95" s="38">
        <v>0</v>
      </c>
      <c r="BH95" s="38">
        <v>0</v>
      </c>
      <c r="BI95" s="38">
        <v>0</v>
      </c>
      <c r="BJ95" s="38">
        <v>12</v>
      </c>
      <c r="BK95" s="38">
        <v>0</v>
      </c>
      <c r="BL95" s="38">
        <v>0</v>
      </c>
      <c r="BM95" s="38">
        <v>0</v>
      </c>
      <c r="BN95" s="38">
        <v>0</v>
      </c>
      <c r="BO95" s="38">
        <v>0</v>
      </c>
      <c r="BP95" s="38">
        <v>0</v>
      </c>
      <c r="BQ95" s="38">
        <v>727</v>
      </c>
      <c r="BR95" s="38">
        <v>0</v>
      </c>
      <c r="BS95" s="38">
        <v>0</v>
      </c>
      <c r="BT95" s="38">
        <v>0</v>
      </c>
      <c r="BU95" s="38">
        <v>0</v>
      </c>
      <c r="BV95" s="38">
        <v>0</v>
      </c>
      <c r="BW95" s="38">
        <v>0</v>
      </c>
      <c r="BX95" s="38">
        <v>0</v>
      </c>
      <c r="BY95" s="38">
        <v>0</v>
      </c>
      <c r="BZ95" s="38">
        <v>0</v>
      </c>
      <c r="CA95" s="38">
        <v>0</v>
      </c>
      <c r="CB95" s="38">
        <v>0</v>
      </c>
      <c r="CC95" s="38">
        <v>0</v>
      </c>
      <c r="CD95" s="38">
        <v>0</v>
      </c>
      <c r="CE95" s="38">
        <v>0</v>
      </c>
      <c r="CF95" s="38">
        <v>0</v>
      </c>
      <c r="CG95" s="38">
        <v>0</v>
      </c>
      <c r="CH95" s="38">
        <v>54511</v>
      </c>
      <c r="CI95" s="38">
        <v>0</v>
      </c>
      <c r="CJ95" s="38">
        <v>4</v>
      </c>
      <c r="CK95" s="38">
        <v>0</v>
      </c>
      <c r="CL95" s="38">
        <v>0</v>
      </c>
      <c r="CN95" s="38">
        <v>0</v>
      </c>
      <c r="CO95" s="38">
        <v>1</v>
      </c>
      <c r="CP95" s="38">
        <v>0</v>
      </c>
      <c r="CQ95" s="38">
        <v>0</v>
      </c>
      <c r="CR95" s="38">
        <v>318.13099999999997</v>
      </c>
      <c r="CS95" s="38">
        <v>0</v>
      </c>
      <c r="CT95" s="38">
        <v>0</v>
      </c>
      <c r="CU95" s="38">
        <v>0</v>
      </c>
      <c r="CV95" s="38">
        <v>0</v>
      </c>
      <c r="CW95" s="38">
        <v>0</v>
      </c>
      <c r="CX95" s="38">
        <v>0</v>
      </c>
      <c r="CY95" s="38">
        <v>0</v>
      </c>
      <c r="CZ95" s="38">
        <v>0</v>
      </c>
      <c r="DA95" s="38">
        <v>1</v>
      </c>
      <c r="DB95" s="38">
        <v>1702704</v>
      </c>
      <c r="DC95" s="38">
        <v>0</v>
      </c>
      <c r="DD95" s="38">
        <v>0</v>
      </c>
      <c r="DE95" s="38">
        <v>287376</v>
      </c>
      <c r="DF95" s="38">
        <v>287376</v>
      </c>
      <c r="DG95" s="38">
        <v>46.662999999999997</v>
      </c>
      <c r="DH95" s="38">
        <v>0</v>
      </c>
      <c r="DI95" s="38">
        <v>0</v>
      </c>
      <c r="DK95" s="38">
        <v>3260</v>
      </c>
      <c r="DL95" s="38">
        <v>0</v>
      </c>
      <c r="DM95" s="38">
        <v>71603</v>
      </c>
      <c r="DN95" s="38">
        <v>309</v>
      </c>
      <c r="DO95" s="38">
        <v>0</v>
      </c>
      <c r="DP95" s="38">
        <v>0</v>
      </c>
      <c r="DQ95" s="38">
        <v>0</v>
      </c>
      <c r="DR95" s="38">
        <v>0</v>
      </c>
      <c r="DS95" s="38">
        <v>0</v>
      </c>
      <c r="DT95" s="38">
        <v>0</v>
      </c>
      <c r="DU95" s="38">
        <v>0</v>
      </c>
      <c r="DV95" s="38">
        <v>0</v>
      </c>
      <c r="DW95" s="38">
        <v>0</v>
      </c>
      <c r="DX95" s="38">
        <v>0</v>
      </c>
      <c r="DY95" s="38">
        <v>0</v>
      </c>
      <c r="DZ95" s="38">
        <v>0</v>
      </c>
      <c r="EA95" s="38">
        <v>0</v>
      </c>
      <c r="EB95" s="38">
        <v>0</v>
      </c>
      <c r="EC95" s="38">
        <v>7.94</v>
      </c>
      <c r="ED95" s="38">
        <v>56234</v>
      </c>
      <c r="EE95" s="38">
        <v>0</v>
      </c>
      <c r="EF95" s="38">
        <v>0</v>
      </c>
      <c r="EG95" s="38">
        <v>0</v>
      </c>
      <c r="EH95" s="38">
        <v>13888</v>
      </c>
      <c r="EI95" s="38">
        <v>0</v>
      </c>
      <c r="EJ95" s="38">
        <v>0</v>
      </c>
      <c r="EK95" s="38">
        <v>0</v>
      </c>
      <c r="EL95" s="38">
        <v>0</v>
      </c>
      <c r="EM95" s="38">
        <v>0</v>
      </c>
      <c r="EN95" s="38">
        <v>0.45100000000000001</v>
      </c>
      <c r="EO95" s="38">
        <v>0</v>
      </c>
      <c r="EP95" s="38">
        <v>0</v>
      </c>
      <c r="EQ95" s="38">
        <v>0.45100000000000001</v>
      </c>
      <c r="ER95" s="38">
        <v>0</v>
      </c>
      <c r="ES95" s="38">
        <v>2.2549999999999999</v>
      </c>
      <c r="ET95" s="38">
        <v>0</v>
      </c>
      <c r="EU95" s="38">
        <v>0</v>
      </c>
      <c r="EV95" s="38">
        <v>0</v>
      </c>
      <c r="EW95" s="38">
        <v>0</v>
      </c>
      <c r="EX95" s="38">
        <v>0</v>
      </c>
      <c r="EZ95" s="38">
        <v>2396879</v>
      </c>
      <c r="FA95" s="38">
        <v>0</v>
      </c>
      <c r="FB95" s="38">
        <v>2487429</v>
      </c>
      <c r="FC95" s="38">
        <v>0</v>
      </c>
      <c r="FD95" s="38">
        <v>0</v>
      </c>
      <c r="FE95" s="38">
        <v>233884</v>
      </c>
      <c r="FF95" s="38">
        <v>50698</v>
      </c>
      <c r="FG95" s="38">
        <v>5.8744999999999999E-2</v>
      </c>
      <c r="FH95" s="38">
        <v>2.5468000000000001E-2</v>
      </c>
      <c r="FI95" s="38">
        <v>0</v>
      </c>
      <c r="FJ95" s="38">
        <v>0</v>
      </c>
      <c r="FK95" s="38">
        <v>403.95100000000002</v>
      </c>
      <c r="FL95" s="38">
        <v>2826522</v>
      </c>
      <c r="FM95" s="38">
        <v>0</v>
      </c>
      <c r="FN95" s="38">
        <v>0</v>
      </c>
      <c r="FO95" s="38">
        <v>0</v>
      </c>
      <c r="FP95" s="38">
        <v>0</v>
      </c>
      <c r="FQ95" s="38">
        <v>0</v>
      </c>
      <c r="FR95" s="38">
        <v>0</v>
      </c>
      <c r="FS95" s="38">
        <v>0</v>
      </c>
      <c r="FT95" s="38">
        <v>0</v>
      </c>
      <c r="FU95" s="38">
        <v>0</v>
      </c>
      <c r="FV95" s="38">
        <v>0</v>
      </c>
      <c r="FW95" s="38">
        <v>0</v>
      </c>
      <c r="FX95" s="38">
        <v>0</v>
      </c>
      <c r="FY95" s="38">
        <v>0</v>
      </c>
      <c r="FZ95" s="38">
        <v>0</v>
      </c>
      <c r="GA95" s="38">
        <v>0</v>
      </c>
      <c r="GB95" s="38">
        <v>0</v>
      </c>
      <c r="GC95" s="38">
        <v>0</v>
      </c>
      <c r="GD95" s="38">
        <v>0</v>
      </c>
      <c r="GF95" s="38">
        <v>0</v>
      </c>
      <c r="GG95" s="38">
        <v>0</v>
      </c>
      <c r="GH95" s="38">
        <v>0</v>
      </c>
      <c r="GI95" s="38">
        <v>0</v>
      </c>
      <c r="GJ95" s="38">
        <v>0</v>
      </c>
      <c r="GK95" s="38">
        <v>4971</v>
      </c>
      <c r="GL95" s="38">
        <v>0</v>
      </c>
      <c r="GM95" s="38">
        <v>0</v>
      </c>
      <c r="GN95" s="38">
        <v>0</v>
      </c>
      <c r="GO95" s="38">
        <v>0</v>
      </c>
      <c r="GP95" s="38">
        <v>0</v>
      </c>
      <c r="GQ95" s="38">
        <v>0</v>
      </c>
      <c r="GR95" s="38">
        <v>0</v>
      </c>
      <c r="GS95" s="38">
        <v>0</v>
      </c>
      <c r="GT95" s="38">
        <v>0</v>
      </c>
      <c r="HB95" s="38">
        <v>260701385</v>
      </c>
      <c r="HC95" s="38">
        <v>5.0967999999999999E-2</v>
      </c>
      <c r="HD95" s="38">
        <v>54511</v>
      </c>
      <c r="HE95" s="38">
        <v>0</v>
      </c>
      <c r="HF95" s="38">
        <v>293372</v>
      </c>
      <c r="HG95" s="38">
        <v>1925</v>
      </c>
      <c r="HH95" s="38">
        <v>70208</v>
      </c>
      <c r="HI95" s="38">
        <v>0</v>
      </c>
      <c r="HJ95" s="38">
        <v>2695</v>
      </c>
      <c r="HK95" s="38">
        <v>0</v>
      </c>
      <c r="HL95" s="38">
        <v>0</v>
      </c>
      <c r="HM95" s="38">
        <v>0</v>
      </c>
      <c r="HN95" s="38">
        <v>0</v>
      </c>
      <c r="HO95" s="38">
        <v>0</v>
      </c>
      <c r="HP95" s="38">
        <v>0</v>
      </c>
      <c r="HQ95" s="38">
        <v>0</v>
      </c>
      <c r="HR95" s="38">
        <v>0</v>
      </c>
      <c r="HS95" s="38">
        <v>2396534</v>
      </c>
      <c r="HT95" s="38">
        <v>0</v>
      </c>
      <c r="HU95" s="38">
        <v>0</v>
      </c>
      <c r="HV95" s="38">
        <v>0</v>
      </c>
      <c r="HW95" s="38">
        <v>0</v>
      </c>
      <c r="HX95" s="38">
        <v>59</v>
      </c>
      <c r="HY95" s="38">
        <v>58</v>
      </c>
      <c r="HZ95" s="38">
        <v>57</v>
      </c>
      <c r="IA95" s="38">
        <v>11</v>
      </c>
      <c r="IB95" s="38">
        <v>9</v>
      </c>
      <c r="IC95" s="38">
        <v>194</v>
      </c>
      <c r="ID95" s="38">
        <v>0</v>
      </c>
      <c r="IE95" s="38">
        <v>0</v>
      </c>
      <c r="IF95" s="38">
        <v>0</v>
      </c>
      <c r="IG95" s="38">
        <v>3.125</v>
      </c>
      <c r="IH95" s="38">
        <v>114</v>
      </c>
      <c r="II95" s="38">
        <v>0</v>
      </c>
      <c r="IJ95" s="38">
        <v>93.498000000000005</v>
      </c>
      <c r="IK95" s="38">
        <v>0</v>
      </c>
      <c r="IL95" s="38">
        <v>0</v>
      </c>
      <c r="IM95" s="38">
        <v>0</v>
      </c>
      <c r="IN95" s="38">
        <v>0</v>
      </c>
      <c r="IO95" s="38">
        <v>0</v>
      </c>
      <c r="IP95" s="38">
        <v>0</v>
      </c>
      <c r="IQ95" s="38">
        <v>93.498000000000005</v>
      </c>
      <c r="IR95" s="38">
        <v>57582</v>
      </c>
      <c r="IS95" s="38">
        <v>0</v>
      </c>
      <c r="IT95" s="38">
        <v>0</v>
      </c>
      <c r="IU95" s="38">
        <v>0</v>
      </c>
      <c r="IV95" s="38">
        <v>0</v>
      </c>
      <c r="IW95" s="38">
        <v>6159</v>
      </c>
      <c r="IX95" s="38">
        <v>0</v>
      </c>
      <c r="IY95" s="38">
        <v>0</v>
      </c>
      <c r="IZ95" s="38">
        <v>0</v>
      </c>
      <c r="JA95" s="38">
        <v>0</v>
      </c>
    </row>
    <row r="96" spans="1:261" x14ac:dyDescent="0.2">
      <c r="A96" s="38">
        <v>108809</v>
      </c>
      <c r="B96" s="38">
        <v>27549</v>
      </c>
      <c r="C96" s="38">
        <v>9</v>
      </c>
      <c r="D96" s="38">
        <v>2020</v>
      </c>
      <c r="E96" s="38">
        <v>6159</v>
      </c>
      <c r="F96" s="38">
        <v>0</v>
      </c>
      <c r="G96" s="38">
        <v>270.60599999999999</v>
      </c>
      <c r="H96" s="38">
        <v>259.93599999999998</v>
      </c>
      <c r="I96" s="38">
        <v>259.93599999999998</v>
      </c>
      <c r="J96" s="38">
        <v>270.60599999999999</v>
      </c>
      <c r="K96" s="38">
        <v>0</v>
      </c>
      <c r="L96" s="38">
        <v>6159</v>
      </c>
      <c r="M96" s="38">
        <v>0</v>
      </c>
      <c r="N96" s="38">
        <v>0</v>
      </c>
      <c r="P96" s="38">
        <v>219.60400000000001</v>
      </c>
      <c r="Q96" s="38">
        <v>0</v>
      </c>
      <c r="R96" s="38">
        <v>56923</v>
      </c>
      <c r="S96" s="38">
        <v>259.20699999999999</v>
      </c>
      <c r="U96" s="38">
        <v>36900</v>
      </c>
      <c r="V96" s="38">
        <v>171.13300000000001</v>
      </c>
      <c r="W96" s="38">
        <v>105394</v>
      </c>
      <c r="X96" s="38">
        <v>105394</v>
      </c>
      <c r="Z96" s="38">
        <v>0</v>
      </c>
      <c r="AA96" s="38">
        <v>0</v>
      </c>
      <c r="AB96" s="38">
        <v>0</v>
      </c>
      <c r="AC96" s="38">
        <v>0</v>
      </c>
      <c r="AD96" s="38" t="s">
        <v>303</v>
      </c>
      <c r="AE96" s="38">
        <v>0</v>
      </c>
      <c r="AH96" s="38">
        <v>0</v>
      </c>
      <c r="AI96" s="38">
        <v>0</v>
      </c>
      <c r="AJ96" s="38">
        <v>6159</v>
      </c>
      <c r="AK96" s="38">
        <v>1</v>
      </c>
      <c r="AL96" s="38" t="s">
        <v>104</v>
      </c>
      <c r="AM96" s="38">
        <v>0</v>
      </c>
      <c r="AN96" s="38">
        <v>0</v>
      </c>
      <c r="AO96" s="38">
        <v>0</v>
      </c>
      <c r="AP96" s="38">
        <v>0</v>
      </c>
      <c r="AQ96" s="38">
        <v>0</v>
      </c>
      <c r="AR96" s="38">
        <v>0</v>
      </c>
      <c r="AS96" s="38">
        <v>0</v>
      </c>
      <c r="AT96" s="38">
        <v>0</v>
      </c>
      <c r="AU96" s="38">
        <v>0</v>
      </c>
      <c r="AV96" s="38">
        <v>0</v>
      </c>
      <c r="AW96" s="38">
        <v>3036900</v>
      </c>
      <c r="AX96" s="38">
        <v>2984691</v>
      </c>
      <c r="AY96" s="38">
        <v>1983045</v>
      </c>
      <c r="AZ96" s="38">
        <v>56923</v>
      </c>
      <c r="BA96" s="38">
        <v>0</v>
      </c>
      <c r="BB96" s="38">
        <v>0</v>
      </c>
      <c r="BC96" s="38">
        <v>0</v>
      </c>
      <c r="BD96" s="38">
        <v>0</v>
      </c>
      <c r="BE96" s="38">
        <v>40</v>
      </c>
      <c r="BF96" s="38">
        <v>2729393</v>
      </c>
      <c r="BG96" s="38">
        <v>0</v>
      </c>
      <c r="BH96" s="38">
        <v>0</v>
      </c>
      <c r="BI96" s="38">
        <v>0</v>
      </c>
      <c r="BJ96" s="38">
        <v>12</v>
      </c>
      <c r="BK96" s="38">
        <v>0</v>
      </c>
      <c r="BL96" s="38">
        <v>0</v>
      </c>
      <c r="BM96" s="38">
        <v>0</v>
      </c>
      <c r="BN96" s="38">
        <v>0</v>
      </c>
      <c r="BO96" s="38">
        <v>0</v>
      </c>
      <c r="BP96" s="38">
        <v>0</v>
      </c>
      <c r="BQ96" s="38">
        <v>730</v>
      </c>
      <c r="BR96" s="38">
        <v>0</v>
      </c>
      <c r="BS96" s="38">
        <v>0</v>
      </c>
      <c r="BT96" s="38">
        <v>0</v>
      </c>
      <c r="BU96" s="38">
        <v>0</v>
      </c>
      <c r="BV96" s="38">
        <v>0</v>
      </c>
      <c r="BW96" s="38">
        <v>0</v>
      </c>
      <c r="BX96" s="38">
        <v>0</v>
      </c>
      <c r="BY96" s="38">
        <v>0</v>
      </c>
      <c r="BZ96" s="38">
        <v>0</v>
      </c>
      <c r="CA96" s="38">
        <v>0</v>
      </c>
      <c r="CB96" s="38">
        <v>0</v>
      </c>
      <c r="CC96" s="38">
        <v>0</v>
      </c>
      <c r="CD96" s="38">
        <v>0</v>
      </c>
      <c r="CE96" s="38">
        <v>0</v>
      </c>
      <c r="CF96" s="38">
        <v>0</v>
      </c>
      <c r="CG96" s="38">
        <v>0</v>
      </c>
      <c r="CH96" s="38">
        <v>53211</v>
      </c>
      <c r="CI96" s="38">
        <v>0</v>
      </c>
      <c r="CJ96" s="38">
        <v>4</v>
      </c>
      <c r="CK96" s="38">
        <v>0</v>
      </c>
      <c r="CL96" s="38">
        <v>0</v>
      </c>
      <c r="CN96" s="38">
        <v>0</v>
      </c>
      <c r="CO96" s="38">
        <v>1</v>
      </c>
      <c r="CP96" s="38">
        <v>0</v>
      </c>
      <c r="CQ96" s="38">
        <v>0</v>
      </c>
      <c r="CR96" s="38">
        <v>219.833</v>
      </c>
      <c r="CS96" s="38">
        <v>0</v>
      </c>
      <c r="CT96" s="38">
        <v>0</v>
      </c>
      <c r="CU96" s="38">
        <v>0</v>
      </c>
      <c r="CV96" s="38">
        <v>0</v>
      </c>
      <c r="CW96" s="38">
        <v>0</v>
      </c>
      <c r="CX96" s="38">
        <v>0</v>
      </c>
      <c r="CY96" s="38">
        <v>0</v>
      </c>
      <c r="CZ96" s="38">
        <v>0</v>
      </c>
      <c r="DA96" s="38">
        <v>1</v>
      </c>
      <c r="DB96" s="38">
        <v>1587732</v>
      </c>
      <c r="DC96" s="38">
        <v>0</v>
      </c>
      <c r="DD96" s="38">
        <v>0</v>
      </c>
      <c r="DE96" s="38">
        <v>408393</v>
      </c>
      <c r="DF96" s="38">
        <v>408393</v>
      </c>
      <c r="DG96" s="38">
        <v>66.313000000000002</v>
      </c>
      <c r="DH96" s="38">
        <v>0</v>
      </c>
      <c r="DI96" s="38">
        <v>0</v>
      </c>
      <c r="DK96" s="38">
        <v>3301</v>
      </c>
      <c r="DL96" s="38">
        <v>0</v>
      </c>
      <c r="DM96" s="38">
        <v>230427</v>
      </c>
      <c r="DN96" s="38">
        <v>962</v>
      </c>
      <c r="DO96" s="38">
        <v>0</v>
      </c>
      <c r="DP96" s="38">
        <v>0</v>
      </c>
      <c r="DQ96" s="38">
        <v>0</v>
      </c>
      <c r="DR96" s="38">
        <v>0</v>
      </c>
      <c r="DS96" s="38">
        <v>0</v>
      </c>
      <c r="DT96" s="38">
        <v>0</v>
      </c>
      <c r="DU96" s="38">
        <v>0</v>
      </c>
      <c r="DV96" s="38">
        <v>0</v>
      </c>
      <c r="DW96" s="38">
        <v>0</v>
      </c>
      <c r="DX96" s="38">
        <v>0</v>
      </c>
      <c r="DY96" s="38">
        <v>0</v>
      </c>
      <c r="DZ96" s="38">
        <v>0</v>
      </c>
      <c r="EA96" s="38">
        <v>0</v>
      </c>
      <c r="EB96" s="38">
        <v>0</v>
      </c>
      <c r="EC96" s="38">
        <v>1.67</v>
      </c>
      <c r="ED96" s="38">
        <v>11828</v>
      </c>
      <c r="EE96" s="38">
        <v>0</v>
      </c>
      <c r="EF96" s="38">
        <v>0</v>
      </c>
      <c r="EG96" s="38">
        <v>0</v>
      </c>
      <c r="EH96" s="38">
        <v>206449</v>
      </c>
      <c r="EI96" s="38">
        <v>0</v>
      </c>
      <c r="EJ96" s="38">
        <v>0</v>
      </c>
      <c r="EK96" s="38">
        <v>9.9139999999999997</v>
      </c>
      <c r="EL96" s="38">
        <v>0</v>
      </c>
      <c r="EM96" s="38">
        <v>0</v>
      </c>
      <c r="EN96" s="38">
        <v>0.75600000000000001</v>
      </c>
      <c r="EO96" s="38">
        <v>0</v>
      </c>
      <c r="EP96" s="38">
        <v>0</v>
      </c>
      <c r="EQ96" s="38">
        <v>10.67</v>
      </c>
      <c r="ER96" s="38">
        <v>0</v>
      </c>
      <c r="ES96" s="38">
        <v>33.521999999999998</v>
      </c>
      <c r="ET96" s="38">
        <v>0</v>
      </c>
      <c r="EU96" s="38">
        <v>0</v>
      </c>
      <c r="EV96" s="38">
        <v>0</v>
      </c>
      <c r="EW96" s="38">
        <v>0</v>
      </c>
      <c r="EX96" s="38">
        <v>0</v>
      </c>
      <c r="EZ96" s="38">
        <v>2672470</v>
      </c>
      <c r="FA96" s="38">
        <v>0</v>
      </c>
      <c r="FB96" s="38">
        <v>2728391</v>
      </c>
      <c r="FC96" s="38">
        <v>0</v>
      </c>
      <c r="FD96" s="38">
        <v>0</v>
      </c>
      <c r="FE96" s="38">
        <v>256599</v>
      </c>
      <c r="FF96" s="38">
        <v>55622</v>
      </c>
      <c r="FG96" s="38">
        <v>5.8744999999999999E-2</v>
      </c>
      <c r="FH96" s="38">
        <v>2.5468000000000001E-2</v>
      </c>
      <c r="FI96" s="38">
        <v>0</v>
      </c>
      <c r="FJ96" s="38">
        <v>0</v>
      </c>
      <c r="FK96" s="38">
        <v>443.18299999999999</v>
      </c>
      <c r="FL96" s="38">
        <v>3093823</v>
      </c>
      <c r="FM96" s="38">
        <v>0</v>
      </c>
      <c r="FN96" s="38">
        <v>0</v>
      </c>
      <c r="FO96" s="38">
        <v>0</v>
      </c>
      <c r="FP96" s="38">
        <v>0</v>
      </c>
      <c r="FQ96" s="38">
        <v>0</v>
      </c>
      <c r="FR96" s="38">
        <v>0</v>
      </c>
      <c r="FS96" s="38">
        <v>0</v>
      </c>
      <c r="FT96" s="38">
        <v>0</v>
      </c>
      <c r="FU96" s="38">
        <v>0</v>
      </c>
      <c r="FV96" s="38">
        <v>0</v>
      </c>
      <c r="FW96" s="38">
        <v>0</v>
      </c>
      <c r="FX96" s="38">
        <v>0</v>
      </c>
      <c r="FY96" s="38">
        <v>0</v>
      </c>
      <c r="FZ96" s="38">
        <v>0</v>
      </c>
      <c r="GA96" s="38">
        <v>0</v>
      </c>
      <c r="GB96" s="38">
        <v>0</v>
      </c>
      <c r="GC96" s="38">
        <v>0</v>
      </c>
      <c r="GD96" s="38">
        <v>0</v>
      </c>
      <c r="GF96" s="38">
        <v>0</v>
      </c>
      <c r="GG96" s="38">
        <v>0</v>
      </c>
      <c r="GH96" s="38">
        <v>0</v>
      </c>
      <c r="GI96" s="38">
        <v>0</v>
      </c>
      <c r="GJ96" s="38">
        <v>0</v>
      </c>
      <c r="GK96" s="38">
        <v>4971</v>
      </c>
      <c r="GL96" s="38">
        <v>0</v>
      </c>
      <c r="GM96" s="38">
        <v>0</v>
      </c>
      <c r="GN96" s="38">
        <v>0</v>
      </c>
      <c r="GO96" s="38">
        <v>0</v>
      </c>
      <c r="GP96" s="38">
        <v>0</v>
      </c>
      <c r="GQ96" s="38">
        <v>0</v>
      </c>
      <c r="GR96" s="38">
        <v>0</v>
      </c>
      <c r="GS96" s="38">
        <v>0</v>
      </c>
      <c r="GT96" s="38">
        <v>0</v>
      </c>
      <c r="HB96" s="38">
        <v>260701385</v>
      </c>
      <c r="HC96" s="38">
        <v>5.0967999999999999E-2</v>
      </c>
      <c r="HD96" s="38">
        <v>53211</v>
      </c>
      <c r="HE96" s="38">
        <v>0</v>
      </c>
      <c r="HF96" s="38">
        <v>275532</v>
      </c>
      <c r="HG96" s="38">
        <v>1925</v>
      </c>
      <c r="HH96" s="38">
        <v>116398</v>
      </c>
      <c r="HI96" s="38">
        <v>0</v>
      </c>
      <c r="HJ96" s="38">
        <v>2630</v>
      </c>
      <c r="HK96" s="38">
        <v>0</v>
      </c>
      <c r="HL96" s="38">
        <v>0</v>
      </c>
      <c r="HM96" s="38">
        <v>0</v>
      </c>
      <c r="HN96" s="38">
        <v>0</v>
      </c>
      <c r="HO96" s="38">
        <v>0</v>
      </c>
      <c r="HP96" s="38">
        <v>0</v>
      </c>
      <c r="HQ96" s="38">
        <v>0</v>
      </c>
      <c r="HR96" s="38">
        <v>0</v>
      </c>
      <c r="HS96" s="38">
        <v>2671468</v>
      </c>
      <c r="HT96" s="38">
        <v>0</v>
      </c>
      <c r="HU96" s="38">
        <v>0</v>
      </c>
      <c r="HV96" s="38">
        <v>0</v>
      </c>
      <c r="HW96" s="38">
        <v>0</v>
      </c>
      <c r="HX96" s="38">
        <v>12</v>
      </c>
      <c r="HY96" s="38">
        <v>28</v>
      </c>
      <c r="HZ96" s="38">
        <v>87</v>
      </c>
      <c r="IA96" s="38">
        <v>65</v>
      </c>
      <c r="IB96" s="38">
        <v>66</v>
      </c>
      <c r="IC96" s="38">
        <v>258</v>
      </c>
      <c r="ID96" s="38">
        <v>0</v>
      </c>
      <c r="IE96" s="38">
        <v>0</v>
      </c>
      <c r="IF96" s="38">
        <v>0</v>
      </c>
      <c r="IG96" s="38">
        <v>3.125</v>
      </c>
      <c r="IH96" s="38">
        <v>189</v>
      </c>
      <c r="II96" s="38">
        <v>0</v>
      </c>
      <c r="IJ96" s="38">
        <v>171.13300000000001</v>
      </c>
      <c r="IK96" s="38">
        <v>0</v>
      </c>
      <c r="IL96" s="38">
        <v>0</v>
      </c>
      <c r="IM96" s="38">
        <v>0</v>
      </c>
      <c r="IN96" s="38">
        <v>0</v>
      </c>
      <c r="IO96" s="38">
        <v>0</v>
      </c>
      <c r="IP96" s="38">
        <v>0</v>
      </c>
      <c r="IQ96" s="38">
        <v>171.13300000000001</v>
      </c>
      <c r="IR96" s="38">
        <v>105394</v>
      </c>
      <c r="IS96" s="38">
        <v>0</v>
      </c>
      <c r="IT96" s="38">
        <v>0</v>
      </c>
      <c r="IU96" s="38">
        <v>0</v>
      </c>
      <c r="IV96" s="38">
        <v>0</v>
      </c>
      <c r="IW96" s="38">
        <v>6159</v>
      </c>
      <c r="IX96" s="38">
        <v>0</v>
      </c>
      <c r="IY96" s="38">
        <v>0</v>
      </c>
      <c r="IZ96" s="38">
        <v>0</v>
      </c>
      <c r="JA96" s="38">
        <v>0</v>
      </c>
    </row>
    <row r="97" spans="1:261" x14ac:dyDescent="0.2">
      <c r="A97" s="38">
        <v>220809</v>
      </c>
      <c r="B97" s="38">
        <v>27549</v>
      </c>
      <c r="C97" s="38">
        <v>9</v>
      </c>
      <c r="D97" s="38">
        <v>2020</v>
      </c>
      <c r="E97" s="38">
        <v>6159</v>
      </c>
      <c r="F97" s="38">
        <v>0</v>
      </c>
      <c r="G97" s="38">
        <v>503.28699999999998</v>
      </c>
      <c r="H97" s="38">
        <v>497.721</v>
      </c>
      <c r="I97" s="38">
        <v>497.721</v>
      </c>
      <c r="J97" s="38">
        <v>503.28699999999998</v>
      </c>
      <c r="K97" s="38">
        <v>0</v>
      </c>
      <c r="L97" s="38">
        <v>6159</v>
      </c>
      <c r="M97" s="38">
        <v>0</v>
      </c>
      <c r="N97" s="38">
        <v>0</v>
      </c>
      <c r="P97" s="38">
        <v>552.46299999999997</v>
      </c>
      <c r="Q97" s="38">
        <v>0</v>
      </c>
      <c r="R97" s="38">
        <v>143202</v>
      </c>
      <c r="S97" s="38">
        <v>259.20699999999999</v>
      </c>
      <c r="U97" s="38">
        <v>92824</v>
      </c>
      <c r="V97" s="38">
        <v>3.7669999999999999</v>
      </c>
      <c r="W97" s="38">
        <v>2320</v>
      </c>
      <c r="X97" s="38">
        <v>2320</v>
      </c>
      <c r="Z97" s="38">
        <v>0</v>
      </c>
      <c r="AA97" s="38">
        <v>0</v>
      </c>
      <c r="AB97" s="38">
        <v>0</v>
      </c>
      <c r="AC97" s="38">
        <v>0</v>
      </c>
      <c r="AD97" s="38" t="s">
        <v>303</v>
      </c>
      <c r="AE97" s="38">
        <v>0</v>
      </c>
      <c r="AH97" s="38">
        <v>0</v>
      </c>
      <c r="AI97" s="38">
        <v>0</v>
      </c>
      <c r="AJ97" s="38">
        <v>6159</v>
      </c>
      <c r="AK97" s="38">
        <v>1</v>
      </c>
      <c r="AL97" s="38" t="s">
        <v>76</v>
      </c>
      <c r="AM97" s="38">
        <v>0</v>
      </c>
      <c r="AN97" s="38">
        <v>0</v>
      </c>
      <c r="AO97" s="38">
        <v>0</v>
      </c>
      <c r="AP97" s="38">
        <v>0</v>
      </c>
      <c r="AQ97" s="38">
        <v>0</v>
      </c>
      <c r="AR97" s="38">
        <v>0</v>
      </c>
      <c r="AS97" s="38">
        <v>0</v>
      </c>
      <c r="AT97" s="38">
        <v>0</v>
      </c>
      <c r="AU97" s="38">
        <v>0</v>
      </c>
      <c r="AV97" s="38">
        <v>0</v>
      </c>
      <c r="AW97" s="38">
        <v>4382051</v>
      </c>
      <c r="AX97" s="38">
        <v>4283932</v>
      </c>
      <c r="AY97" s="38">
        <v>2910346</v>
      </c>
      <c r="AZ97" s="38">
        <v>143202</v>
      </c>
      <c r="BA97" s="38">
        <v>8</v>
      </c>
      <c r="BB97" s="38">
        <v>0</v>
      </c>
      <c r="BC97" s="38">
        <v>0</v>
      </c>
      <c r="BD97" s="38">
        <v>0</v>
      </c>
      <c r="BE97" s="38">
        <v>58</v>
      </c>
      <c r="BF97" s="38">
        <v>3970224</v>
      </c>
      <c r="BG97" s="38">
        <v>0</v>
      </c>
      <c r="BH97" s="38">
        <v>0</v>
      </c>
      <c r="BI97" s="38">
        <v>0</v>
      </c>
      <c r="BJ97" s="38">
        <v>12</v>
      </c>
      <c r="BK97" s="38">
        <v>0</v>
      </c>
      <c r="BL97" s="38">
        <v>0</v>
      </c>
      <c r="BM97" s="38">
        <v>0</v>
      </c>
      <c r="BN97" s="38">
        <v>0</v>
      </c>
      <c r="BO97" s="38">
        <v>0</v>
      </c>
      <c r="BP97" s="38">
        <v>0</v>
      </c>
      <c r="BQ97" s="38">
        <v>693</v>
      </c>
      <c r="BR97" s="38">
        <v>0</v>
      </c>
      <c r="BS97" s="38">
        <v>0</v>
      </c>
      <c r="BT97" s="38">
        <v>0</v>
      </c>
      <c r="BU97" s="38">
        <v>0</v>
      </c>
      <c r="BV97" s="38">
        <v>0</v>
      </c>
      <c r="BW97" s="38">
        <v>0</v>
      </c>
      <c r="BX97" s="38">
        <v>0</v>
      </c>
      <c r="BY97" s="38">
        <v>0</v>
      </c>
      <c r="BZ97" s="38">
        <v>0</v>
      </c>
      <c r="CA97" s="38">
        <v>0</v>
      </c>
      <c r="CB97" s="38">
        <v>0</v>
      </c>
      <c r="CC97" s="38">
        <v>0</v>
      </c>
      <c r="CD97" s="38">
        <v>0</v>
      </c>
      <c r="CE97" s="38">
        <v>0</v>
      </c>
      <c r="CF97" s="38">
        <v>0</v>
      </c>
      <c r="CG97" s="38">
        <v>0</v>
      </c>
      <c r="CH97" s="38">
        <v>98964</v>
      </c>
      <c r="CI97" s="38">
        <v>0</v>
      </c>
      <c r="CJ97" s="38">
        <v>4</v>
      </c>
      <c r="CK97" s="38">
        <v>0</v>
      </c>
      <c r="CL97" s="38">
        <v>0</v>
      </c>
      <c r="CN97" s="38">
        <v>0</v>
      </c>
      <c r="CO97" s="38">
        <v>1</v>
      </c>
      <c r="CP97" s="38">
        <v>0</v>
      </c>
      <c r="CQ97" s="38">
        <v>1.83</v>
      </c>
      <c r="CR97" s="38">
        <v>551.28200000000004</v>
      </c>
      <c r="CS97" s="38">
        <v>0</v>
      </c>
      <c r="CT97" s="38">
        <v>0</v>
      </c>
      <c r="CU97" s="38">
        <v>0</v>
      </c>
      <c r="CV97" s="38">
        <v>0</v>
      </c>
      <c r="CW97" s="38">
        <v>0</v>
      </c>
      <c r="CX97" s="38">
        <v>0</v>
      </c>
      <c r="CY97" s="38">
        <v>0</v>
      </c>
      <c r="CZ97" s="38">
        <v>0</v>
      </c>
      <c r="DA97" s="38">
        <v>1</v>
      </c>
      <c r="DB97" s="38">
        <v>3057432</v>
      </c>
      <c r="DC97" s="38">
        <v>0</v>
      </c>
      <c r="DD97" s="38">
        <v>0</v>
      </c>
      <c r="DE97" s="38">
        <v>106082</v>
      </c>
      <c r="DF97" s="38">
        <v>106082</v>
      </c>
      <c r="DG97" s="38">
        <v>17.225000000000001</v>
      </c>
      <c r="DH97" s="38">
        <v>0</v>
      </c>
      <c r="DI97" s="38">
        <v>0</v>
      </c>
      <c r="DK97" s="38">
        <v>2716</v>
      </c>
      <c r="DL97" s="38">
        <v>0</v>
      </c>
      <c r="DM97" s="38">
        <v>185552</v>
      </c>
      <c r="DN97" s="38">
        <v>787</v>
      </c>
      <c r="DO97" s="38">
        <v>0</v>
      </c>
      <c r="DP97" s="38">
        <v>0</v>
      </c>
      <c r="DQ97" s="38">
        <v>0</v>
      </c>
      <c r="DR97" s="38">
        <v>0</v>
      </c>
      <c r="DS97" s="38">
        <v>0</v>
      </c>
      <c r="DT97" s="38">
        <v>0</v>
      </c>
      <c r="DU97" s="38">
        <v>0</v>
      </c>
      <c r="DV97" s="38">
        <v>0</v>
      </c>
      <c r="DW97" s="38">
        <v>0</v>
      </c>
      <c r="DX97" s="38">
        <v>0</v>
      </c>
      <c r="DY97" s="38">
        <v>0</v>
      </c>
      <c r="DZ97" s="38">
        <v>0</v>
      </c>
      <c r="EA97" s="38">
        <v>0</v>
      </c>
      <c r="EB97" s="38">
        <v>0</v>
      </c>
      <c r="EC97" s="38">
        <v>10.188000000000001</v>
      </c>
      <c r="ED97" s="38">
        <v>72155</v>
      </c>
      <c r="EE97" s="38">
        <v>0</v>
      </c>
      <c r="EF97" s="38">
        <v>0</v>
      </c>
      <c r="EG97" s="38">
        <v>0</v>
      </c>
      <c r="EH97" s="38">
        <v>106347</v>
      </c>
      <c r="EI97" s="38">
        <v>0</v>
      </c>
      <c r="EJ97" s="38">
        <v>0</v>
      </c>
      <c r="EK97" s="38">
        <v>5.2809999999999997</v>
      </c>
      <c r="EL97" s="38">
        <v>0</v>
      </c>
      <c r="EM97" s="38">
        <v>0</v>
      </c>
      <c r="EN97" s="38">
        <v>0.28499999999999998</v>
      </c>
      <c r="EO97" s="38">
        <v>0</v>
      </c>
      <c r="EP97" s="38">
        <v>0</v>
      </c>
      <c r="EQ97" s="38">
        <v>5.5659999999999998</v>
      </c>
      <c r="ER97" s="38">
        <v>0</v>
      </c>
      <c r="ES97" s="38">
        <v>17.268000000000001</v>
      </c>
      <c r="ET97" s="38">
        <v>0</v>
      </c>
      <c r="EU97" s="38">
        <v>0</v>
      </c>
      <c r="EV97" s="38">
        <v>0</v>
      </c>
      <c r="EW97" s="38">
        <v>0</v>
      </c>
      <c r="EX97" s="38">
        <v>0</v>
      </c>
      <c r="EZ97" s="38">
        <v>3829770</v>
      </c>
      <c r="FA97" s="38">
        <v>0</v>
      </c>
      <c r="FB97" s="38">
        <v>3972127</v>
      </c>
      <c r="FC97" s="38">
        <v>0</v>
      </c>
      <c r="FD97" s="38">
        <v>0</v>
      </c>
      <c r="FE97" s="38">
        <v>373253</v>
      </c>
      <c r="FF97" s="38">
        <v>80909</v>
      </c>
      <c r="FG97" s="38">
        <v>5.8744999999999999E-2</v>
      </c>
      <c r="FH97" s="38">
        <v>2.5468000000000001E-2</v>
      </c>
      <c r="FI97" s="38">
        <v>0</v>
      </c>
      <c r="FJ97" s="38">
        <v>0</v>
      </c>
      <c r="FK97" s="38">
        <v>644.66200000000003</v>
      </c>
      <c r="FL97" s="38">
        <v>4525253</v>
      </c>
      <c r="FM97" s="38">
        <v>0</v>
      </c>
      <c r="FN97" s="38">
        <v>0</v>
      </c>
      <c r="FO97" s="38">
        <v>0</v>
      </c>
      <c r="FP97" s="38">
        <v>0</v>
      </c>
      <c r="FQ97" s="38">
        <v>0</v>
      </c>
      <c r="FR97" s="38">
        <v>0</v>
      </c>
      <c r="FS97" s="38">
        <v>0</v>
      </c>
      <c r="FT97" s="38">
        <v>0</v>
      </c>
      <c r="FU97" s="38">
        <v>0</v>
      </c>
      <c r="FV97" s="38">
        <v>0</v>
      </c>
      <c r="FW97" s="38">
        <v>0</v>
      </c>
      <c r="FX97" s="38">
        <v>0</v>
      </c>
      <c r="FY97" s="38">
        <v>0</v>
      </c>
      <c r="FZ97" s="38">
        <v>0</v>
      </c>
      <c r="GA97" s="38">
        <v>0</v>
      </c>
      <c r="GB97" s="38">
        <v>0</v>
      </c>
      <c r="GC97" s="38">
        <v>0</v>
      </c>
      <c r="GD97" s="38">
        <v>0</v>
      </c>
      <c r="GF97" s="38">
        <v>0</v>
      </c>
      <c r="GG97" s="38">
        <v>0</v>
      </c>
      <c r="GH97" s="38">
        <v>0</v>
      </c>
      <c r="GI97" s="38">
        <v>0</v>
      </c>
      <c r="GJ97" s="38">
        <v>0</v>
      </c>
      <c r="GK97" s="38">
        <v>5169</v>
      </c>
      <c r="GL97" s="38">
        <v>10852</v>
      </c>
      <c r="GM97" s="38">
        <v>0</v>
      </c>
      <c r="GN97" s="38">
        <v>0</v>
      </c>
      <c r="GO97" s="38">
        <v>0</v>
      </c>
      <c r="GP97" s="38">
        <v>0</v>
      </c>
      <c r="GQ97" s="38">
        <v>0</v>
      </c>
      <c r="GR97" s="38">
        <v>0</v>
      </c>
      <c r="GS97" s="38">
        <v>0</v>
      </c>
      <c r="GT97" s="38">
        <v>0</v>
      </c>
      <c r="HB97" s="38">
        <v>260701385</v>
      </c>
      <c r="HC97" s="38">
        <v>5.0967999999999999E-2</v>
      </c>
      <c r="HD97" s="38">
        <v>98964</v>
      </c>
      <c r="HE97" s="38">
        <v>0</v>
      </c>
      <c r="HF97" s="38">
        <v>527584</v>
      </c>
      <c r="HG97" s="38">
        <v>10264</v>
      </c>
      <c r="HH97" s="38">
        <v>4311</v>
      </c>
      <c r="HI97" s="38">
        <v>0</v>
      </c>
      <c r="HJ97" s="38">
        <v>4892</v>
      </c>
      <c r="HK97" s="38">
        <v>2748</v>
      </c>
      <c r="HL97" s="38">
        <v>0</v>
      </c>
      <c r="HM97" s="38">
        <v>71000</v>
      </c>
      <c r="HN97" s="38">
        <v>0</v>
      </c>
      <c r="HO97" s="38">
        <v>0</v>
      </c>
      <c r="HP97" s="38">
        <v>0</v>
      </c>
      <c r="HQ97" s="38">
        <v>0</v>
      </c>
      <c r="HR97" s="38">
        <v>0</v>
      </c>
      <c r="HS97" s="38">
        <v>3828925</v>
      </c>
      <c r="HT97" s="38">
        <v>0</v>
      </c>
      <c r="HU97" s="38">
        <v>0</v>
      </c>
      <c r="HV97" s="38">
        <v>0</v>
      </c>
      <c r="HW97" s="38">
        <v>0</v>
      </c>
      <c r="HX97" s="38">
        <v>21</v>
      </c>
      <c r="HY97" s="38">
        <v>14</v>
      </c>
      <c r="HZ97" s="38">
        <v>11</v>
      </c>
      <c r="IA97" s="38">
        <v>14</v>
      </c>
      <c r="IB97" s="38">
        <v>10</v>
      </c>
      <c r="IC97" s="38">
        <v>70</v>
      </c>
      <c r="ID97" s="38">
        <v>0</v>
      </c>
      <c r="IE97" s="38">
        <v>0</v>
      </c>
      <c r="IF97" s="38">
        <v>0</v>
      </c>
      <c r="IG97" s="38">
        <v>16.666</v>
      </c>
      <c r="IH97" s="38">
        <v>7</v>
      </c>
      <c r="II97" s="38">
        <v>0</v>
      </c>
      <c r="IJ97" s="38">
        <v>3.7669999999999999</v>
      </c>
      <c r="IK97" s="38">
        <v>0</v>
      </c>
      <c r="IL97" s="38">
        <v>0</v>
      </c>
      <c r="IM97" s="38">
        <v>0</v>
      </c>
      <c r="IN97" s="38">
        <v>0</v>
      </c>
      <c r="IO97" s="38">
        <v>0</v>
      </c>
      <c r="IP97" s="38">
        <v>0</v>
      </c>
      <c r="IQ97" s="38">
        <v>3.7669999999999999</v>
      </c>
      <c r="IR97" s="38">
        <v>2320</v>
      </c>
      <c r="IS97" s="38">
        <v>0</v>
      </c>
      <c r="IT97" s="38">
        <v>0</v>
      </c>
      <c r="IU97" s="38">
        <v>0</v>
      </c>
      <c r="IV97" s="38">
        <v>0</v>
      </c>
      <c r="IW97" s="38">
        <v>6159</v>
      </c>
      <c r="IX97" s="38">
        <v>0</v>
      </c>
      <c r="IY97" s="38">
        <v>0</v>
      </c>
      <c r="IZ97" s="38">
        <v>0</v>
      </c>
      <c r="JA97" s="38">
        <v>0</v>
      </c>
    </row>
    <row r="98" spans="1:261" x14ac:dyDescent="0.2">
      <c r="A98" s="38">
        <v>57810</v>
      </c>
      <c r="B98" s="38">
        <v>27549</v>
      </c>
      <c r="C98" s="38">
        <v>9</v>
      </c>
      <c r="D98" s="38">
        <v>2020</v>
      </c>
      <c r="E98" s="38">
        <v>6159</v>
      </c>
      <c r="F98" s="38">
        <v>0</v>
      </c>
      <c r="G98" s="38">
        <v>361.69</v>
      </c>
      <c r="H98" s="38">
        <v>354.45800000000003</v>
      </c>
      <c r="I98" s="38">
        <v>354.45800000000003</v>
      </c>
      <c r="J98" s="38">
        <v>361.69</v>
      </c>
      <c r="K98" s="38">
        <v>0</v>
      </c>
      <c r="L98" s="38">
        <v>6159</v>
      </c>
      <c r="M98" s="38">
        <v>0</v>
      </c>
      <c r="N98" s="38">
        <v>0</v>
      </c>
      <c r="P98" s="38">
        <v>383.33300000000003</v>
      </c>
      <c r="Q98" s="38">
        <v>0</v>
      </c>
      <c r="R98" s="38">
        <v>99363</v>
      </c>
      <c r="S98" s="38">
        <v>259.20699999999999</v>
      </c>
      <c r="U98" s="38">
        <v>64406</v>
      </c>
      <c r="V98" s="38">
        <v>43.843000000000004</v>
      </c>
      <c r="W98" s="38">
        <v>27001</v>
      </c>
      <c r="X98" s="38">
        <v>27001</v>
      </c>
      <c r="Z98" s="38">
        <v>0</v>
      </c>
      <c r="AA98" s="38">
        <v>0</v>
      </c>
      <c r="AB98" s="38">
        <v>0</v>
      </c>
      <c r="AC98" s="38">
        <v>0</v>
      </c>
      <c r="AD98" s="38" t="s">
        <v>303</v>
      </c>
      <c r="AE98" s="38">
        <v>0</v>
      </c>
      <c r="AH98" s="38">
        <v>0</v>
      </c>
      <c r="AI98" s="38">
        <v>0</v>
      </c>
      <c r="AJ98" s="38">
        <v>6159</v>
      </c>
      <c r="AK98" s="38">
        <v>1</v>
      </c>
      <c r="AL98" s="38" t="s">
        <v>21</v>
      </c>
      <c r="AM98" s="38">
        <v>0</v>
      </c>
      <c r="AN98" s="38">
        <v>0</v>
      </c>
      <c r="AO98" s="38">
        <v>0</v>
      </c>
      <c r="AP98" s="38">
        <v>0</v>
      </c>
      <c r="AQ98" s="38">
        <v>0</v>
      </c>
      <c r="AR98" s="38">
        <v>0</v>
      </c>
      <c r="AS98" s="38">
        <v>0</v>
      </c>
      <c r="AT98" s="38">
        <v>0</v>
      </c>
      <c r="AU98" s="38">
        <v>0</v>
      </c>
      <c r="AV98" s="38">
        <v>0</v>
      </c>
      <c r="AW98" s="38">
        <v>4014661</v>
      </c>
      <c r="AX98" s="38">
        <v>3944326</v>
      </c>
      <c r="AY98" s="38">
        <v>2658305</v>
      </c>
      <c r="AZ98" s="38">
        <v>99363</v>
      </c>
      <c r="BA98" s="38">
        <v>0</v>
      </c>
      <c r="BB98" s="38">
        <v>0</v>
      </c>
      <c r="BC98" s="38">
        <v>0</v>
      </c>
      <c r="BD98" s="38">
        <v>0</v>
      </c>
      <c r="BE98" s="38">
        <v>53</v>
      </c>
      <c r="BF98" s="38">
        <v>3628605</v>
      </c>
      <c r="BG98" s="38">
        <v>0</v>
      </c>
      <c r="BH98" s="38">
        <v>0</v>
      </c>
      <c r="BI98" s="38">
        <v>0</v>
      </c>
      <c r="BJ98" s="38">
        <v>12</v>
      </c>
      <c r="BK98" s="38">
        <v>0</v>
      </c>
      <c r="BL98" s="38">
        <v>0</v>
      </c>
      <c r="BM98" s="38">
        <v>0</v>
      </c>
      <c r="BN98" s="38">
        <v>0</v>
      </c>
      <c r="BO98" s="38">
        <v>0</v>
      </c>
      <c r="BP98" s="38">
        <v>0</v>
      </c>
      <c r="BQ98" s="38">
        <v>715</v>
      </c>
      <c r="BR98" s="38">
        <v>0</v>
      </c>
      <c r="BS98" s="38">
        <v>0</v>
      </c>
      <c r="BT98" s="38">
        <v>0</v>
      </c>
      <c r="BU98" s="38">
        <v>0</v>
      </c>
      <c r="BV98" s="38">
        <v>0</v>
      </c>
      <c r="BW98" s="38">
        <v>0</v>
      </c>
      <c r="BX98" s="38">
        <v>0</v>
      </c>
      <c r="BY98" s="38">
        <v>0</v>
      </c>
      <c r="BZ98" s="38">
        <v>0</v>
      </c>
      <c r="CA98" s="38">
        <v>0</v>
      </c>
      <c r="CB98" s="38">
        <v>0</v>
      </c>
      <c r="CC98" s="38">
        <v>0</v>
      </c>
      <c r="CD98" s="38">
        <v>0</v>
      </c>
      <c r="CE98" s="38">
        <v>0</v>
      </c>
      <c r="CF98" s="38">
        <v>0</v>
      </c>
      <c r="CG98" s="38">
        <v>0</v>
      </c>
      <c r="CH98" s="38">
        <v>71121</v>
      </c>
      <c r="CI98" s="38">
        <v>0</v>
      </c>
      <c r="CJ98" s="38">
        <v>4</v>
      </c>
      <c r="CK98" s="38">
        <v>0</v>
      </c>
      <c r="CL98" s="38">
        <v>0</v>
      </c>
      <c r="CN98" s="38">
        <v>0</v>
      </c>
      <c r="CO98" s="38">
        <v>1</v>
      </c>
      <c r="CP98" s="38">
        <v>0</v>
      </c>
      <c r="CQ98" s="38">
        <v>0</v>
      </c>
      <c r="CR98" s="38">
        <v>380.05500000000001</v>
      </c>
      <c r="CS98" s="38">
        <v>0</v>
      </c>
      <c r="CT98" s="38">
        <v>0</v>
      </c>
      <c r="CU98" s="38">
        <v>0</v>
      </c>
      <c r="CV98" s="38">
        <v>0</v>
      </c>
      <c r="CW98" s="38">
        <v>0</v>
      </c>
      <c r="CX98" s="38">
        <v>0</v>
      </c>
      <c r="CY98" s="38">
        <v>0</v>
      </c>
      <c r="CZ98" s="38">
        <v>0</v>
      </c>
      <c r="DA98" s="38">
        <v>1</v>
      </c>
      <c r="DB98" s="38">
        <v>2173795</v>
      </c>
      <c r="DC98" s="38">
        <v>0</v>
      </c>
      <c r="DD98" s="38">
        <v>0</v>
      </c>
      <c r="DE98" s="38">
        <v>781835</v>
      </c>
      <c r="DF98" s="38">
        <v>781835</v>
      </c>
      <c r="DG98" s="38">
        <v>126.95</v>
      </c>
      <c r="DH98" s="38">
        <v>0</v>
      </c>
      <c r="DI98" s="38">
        <v>0</v>
      </c>
      <c r="DK98" s="38">
        <v>3069</v>
      </c>
      <c r="DL98" s="38">
        <v>0</v>
      </c>
      <c r="DM98" s="38">
        <v>174826</v>
      </c>
      <c r="DN98" s="38">
        <v>733</v>
      </c>
      <c r="DO98" s="38">
        <v>0</v>
      </c>
      <c r="DP98" s="38">
        <v>0</v>
      </c>
      <c r="DQ98" s="38">
        <v>0</v>
      </c>
      <c r="DR98" s="38">
        <v>0</v>
      </c>
      <c r="DS98" s="38">
        <v>0</v>
      </c>
      <c r="DT98" s="38">
        <v>0</v>
      </c>
      <c r="DU98" s="38">
        <v>0</v>
      </c>
      <c r="DV98" s="38">
        <v>0</v>
      </c>
      <c r="DW98" s="38">
        <v>0</v>
      </c>
      <c r="DX98" s="38">
        <v>0</v>
      </c>
      <c r="DY98" s="38">
        <v>0</v>
      </c>
      <c r="DZ98" s="38">
        <v>0</v>
      </c>
      <c r="EA98" s="38">
        <v>0</v>
      </c>
      <c r="EB98" s="38">
        <v>0</v>
      </c>
      <c r="EC98" s="38">
        <v>3.7850000000000001</v>
      </c>
      <c r="ED98" s="38">
        <v>26807</v>
      </c>
      <c r="EE98" s="38">
        <v>0</v>
      </c>
      <c r="EF98" s="38">
        <v>0</v>
      </c>
      <c r="EG98" s="38">
        <v>0</v>
      </c>
      <c r="EH98" s="38">
        <v>139579</v>
      </c>
      <c r="EI98" s="38">
        <v>0</v>
      </c>
      <c r="EJ98" s="38">
        <v>0</v>
      </c>
      <c r="EK98" s="38">
        <v>2.3370000000000002</v>
      </c>
      <c r="EL98" s="38">
        <v>0</v>
      </c>
      <c r="EM98" s="38">
        <v>4.4109999999999996</v>
      </c>
      <c r="EN98" s="38">
        <v>0.48399999999999999</v>
      </c>
      <c r="EO98" s="38">
        <v>0</v>
      </c>
      <c r="EP98" s="38">
        <v>0</v>
      </c>
      <c r="EQ98" s="38">
        <v>7.2320000000000002</v>
      </c>
      <c r="ER98" s="38">
        <v>0</v>
      </c>
      <c r="ES98" s="38">
        <v>22.664000000000001</v>
      </c>
      <c r="ET98" s="38">
        <v>0</v>
      </c>
      <c r="EU98" s="38">
        <v>0</v>
      </c>
      <c r="EV98" s="38">
        <v>0</v>
      </c>
      <c r="EW98" s="38">
        <v>0</v>
      </c>
      <c r="EX98" s="38">
        <v>0</v>
      </c>
      <c r="EZ98" s="38">
        <v>3529242</v>
      </c>
      <c r="FA98" s="38">
        <v>0</v>
      </c>
      <c r="FB98" s="38">
        <v>3627819</v>
      </c>
      <c r="FC98" s="38">
        <v>0</v>
      </c>
      <c r="FD98" s="38">
        <v>0</v>
      </c>
      <c r="FE98" s="38">
        <v>341137</v>
      </c>
      <c r="FF98" s="38">
        <v>73947</v>
      </c>
      <c r="FG98" s="38">
        <v>5.8744999999999999E-2</v>
      </c>
      <c r="FH98" s="38">
        <v>2.5468000000000001E-2</v>
      </c>
      <c r="FI98" s="38">
        <v>0</v>
      </c>
      <c r="FJ98" s="38">
        <v>0</v>
      </c>
      <c r="FK98" s="38">
        <v>589.19200000000001</v>
      </c>
      <c r="FL98" s="38">
        <v>4114024</v>
      </c>
      <c r="FM98" s="38">
        <v>0</v>
      </c>
      <c r="FN98" s="38">
        <v>0</v>
      </c>
      <c r="FO98" s="38">
        <v>0</v>
      </c>
      <c r="FP98" s="38">
        <v>0</v>
      </c>
      <c r="FQ98" s="38">
        <v>0</v>
      </c>
      <c r="FR98" s="38">
        <v>0</v>
      </c>
      <c r="FS98" s="38">
        <v>0</v>
      </c>
      <c r="FT98" s="38">
        <v>0</v>
      </c>
      <c r="FU98" s="38">
        <v>0</v>
      </c>
      <c r="FV98" s="38">
        <v>0</v>
      </c>
      <c r="FW98" s="38">
        <v>0</v>
      </c>
      <c r="FX98" s="38">
        <v>0</v>
      </c>
      <c r="FY98" s="38">
        <v>0</v>
      </c>
      <c r="FZ98" s="38">
        <v>0</v>
      </c>
      <c r="GA98" s="38">
        <v>0</v>
      </c>
      <c r="GB98" s="38">
        <v>0</v>
      </c>
      <c r="GC98" s="38">
        <v>0</v>
      </c>
      <c r="GD98" s="38">
        <v>0</v>
      </c>
      <c r="GF98" s="38">
        <v>0</v>
      </c>
      <c r="GG98" s="38">
        <v>0</v>
      </c>
      <c r="GH98" s="38">
        <v>0</v>
      </c>
      <c r="GI98" s="38">
        <v>0</v>
      </c>
      <c r="GJ98" s="38">
        <v>0</v>
      </c>
      <c r="GK98" s="38">
        <v>5204</v>
      </c>
      <c r="GL98" s="38">
        <v>14307</v>
      </c>
      <c r="GM98" s="38">
        <v>0</v>
      </c>
      <c r="GN98" s="38">
        <v>0</v>
      </c>
      <c r="GO98" s="38">
        <v>0</v>
      </c>
      <c r="GP98" s="38">
        <v>0</v>
      </c>
      <c r="GQ98" s="38">
        <v>0</v>
      </c>
      <c r="GR98" s="38">
        <v>0</v>
      </c>
      <c r="GS98" s="38">
        <v>0</v>
      </c>
      <c r="GT98" s="38">
        <v>0</v>
      </c>
      <c r="HB98" s="38">
        <v>260701385</v>
      </c>
      <c r="HC98" s="38">
        <v>5.0967999999999999E-2</v>
      </c>
      <c r="HD98" s="38">
        <v>71121</v>
      </c>
      <c r="HE98" s="38">
        <v>0</v>
      </c>
      <c r="HF98" s="38">
        <v>375725</v>
      </c>
      <c r="HG98" s="38">
        <v>642</v>
      </c>
      <c r="HH98" s="38">
        <v>90532</v>
      </c>
      <c r="HI98" s="38">
        <v>0</v>
      </c>
      <c r="HJ98" s="38">
        <v>3516</v>
      </c>
      <c r="HK98" s="38">
        <v>0</v>
      </c>
      <c r="HL98" s="38">
        <v>0</v>
      </c>
      <c r="HM98" s="38">
        <v>0</v>
      </c>
      <c r="HN98" s="38">
        <v>0</v>
      </c>
      <c r="HO98" s="38">
        <v>0</v>
      </c>
      <c r="HP98" s="38">
        <v>0</v>
      </c>
      <c r="HQ98" s="38">
        <v>0</v>
      </c>
      <c r="HR98" s="38">
        <v>0</v>
      </c>
      <c r="HS98" s="38">
        <v>3528456</v>
      </c>
      <c r="HT98" s="38">
        <v>0</v>
      </c>
      <c r="HU98" s="38">
        <v>0</v>
      </c>
      <c r="HV98" s="38">
        <v>0</v>
      </c>
      <c r="HW98" s="38">
        <v>0</v>
      </c>
      <c r="HX98" s="38">
        <v>26</v>
      </c>
      <c r="HY98" s="38">
        <v>29</v>
      </c>
      <c r="HZ98" s="38">
        <v>36</v>
      </c>
      <c r="IA98" s="38">
        <v>141</v>
      </c>
      <c r="IB98" s="38">
        <v>248</v>
      </c>
      <c r="IC98" s="38">
        <v>480</v>
      </c>
      <c r="ID98" s="38">
        <v>0</v>
      </c>
      <c r="IE98" s="38">
        <v>0</v>
      </c>
      <c r="IF98" s="38">
        <v>0</v>
      </c>
      <c r="IG98" s="38">
        <v>1.042</v>
      </c>
      <c r="IH98" s="38">
        <v>147</v>
      </c>
      <c r="II98" s="38">
        <v>0</v>
      </c>
      <c r="IJ98" s="38">
        <v>43.843000000000004</v>
      </c>
      <c r="IK98" s="38">
        <v>0</v>
      </c>
      <c r="IL98" s="38">
        <v>0</v>
      </c>
      <c r="IM98" s="38">
        <v>0</v>
      </c>
      <c r="IN98" s="38">
        <v>0</v>
      </c>
      <c r="IO98" s="38">
        <v>0</v>
      </c>
      <c r="IP98" s="38">
        <v>0</v>
      </c>
      <c r="IQ98" s="38">
        <v>43.843000000000004</v>
      </c>
      <c r="IR98" s="38">
        <v>27001</v>
      </c>
      <c r="IS98" s="38">
        <v>0</v>
      </c>
      <c r="IT98" s="38">
        <v>0</v>
      </c>
      <c r="IU98" s="38">
        <v>0</v>
      </c>
      <c r="IV98" s="38">
        <v>0</v>
      </c>
      <c r="IW98" s="38">
        <v>6159</v>
      </c>
      <c r="IX98" s="38">
        <v>0</v>
      </c>
      <c r="IY98" s="38">
        <v>0</v>
      </c>
      <c r="IZ98" s="38">
        <v>0</v>
      </c>
      <c r="JA98" s="38">
        <v>0</v>
      </c>
    </row>
    <row r="99" spans="1:261" x14ac:dyDescent="0.2">
      <c r="A99" s="38">
        <v>71810</v>
      </c>
      <c r="B99" s="38">
        <v>27549</v>
      </c>
      <c r="C99" s="38">
        <v>9</v>
      </c>
      <c r="D99" s="38">
        <v>2020</v>
      </c>
      <c r="E99" s="38">
        <v>6159</v>
      </c>
      <c r="F99" s="38">
        <v>0</v>
      </c>
      <c r="G99" s="38">
        <v>206.75800000000001</v>
      </c>
      <c r="H99" s="38">
        <v>205.65299999999999</v>
      </c>
      <c r="I99" s="38">
        <v>205.65299999999999</v>
      </c>
      <c r="J99" s="38">
        <v>206.75800000000001</v>
      </c>
      <c r="K99" s="38">
        <v>0</v>
      </c>
      <c r="L99" s="38">
        <v>6159</v>
      </c>
      <c r="M99" s="38">
        <v>0</v>
      </c>
      <c r="N99" s="38">
        <v>0</v>
      </c>
      <c r="P99" s="38">
        <v>197.77</v>
      </c>
      <c r="Q99" s="38">
        <v>0</v>
      </c>
      <c r="R99" s="38">
        <v>51263</v>
      </c>
      <c r="S99" s="38">
        <v>259.20699999999999</v>
      </c>
      <c r="U99" s="38">
        <v>33229</v>
      </c>
      <c r="V99" s="38">
        <v>100.05200000000001</v>
      </c>
      <c r="W99" s="38">
        <v>61618</v>
      </c>
      <c r="X99" s="38">
        <v>61618</v>
      </c>
      <c r="Z99" s="38">
        <v>0</v>
      </c>
      <c r="AA99" s="38">
        <v>0</v>
      </c>
      <c r="AB99" s="38">
        <v>0</v>
      </c>
      <c r="AC99" s="38">
        <v>0</v>
      </c>
      <c r="AD99" s="38" t="s">
        <v>303</v>
      </c>
      <c r="AE99" s="38">
        <v>0</v>
      </c>
      <c r="AH99" s="38">
        <v>0</v>
      </c>
      <c r="AI99" s="38">
        <v>0</v>
      </c>
      <c r="AJ99" s="38">
        <v>6159</v>
      </c>
      <c r="AK99" s="38">
        <v>1</v>
      </c>
      <c r="AL99" s="38" t="s">
        <v>329</v>
      </c>
      <c r="AM99" s="38">
        <v>0</v>
      </c>
      <c r="AN99" s="38">
        <v>0</v>
      </c>
      <c r="AO99" s="38">
        <v>0</v>
      </c>
      <c r="AP99" s="38">
        <v>0</v>
      </c>
      <c r="AQ99" s="38">
        <v>0</v>
      </c>
      <c r="AR99" s="38">
        <v>0</v>
      </c>
      <c r="AS99" s="38">
        <v>0</v>
      </c>
      <c r="AT99" s="38">
        <v>0</v>
      </c>
      <c r="AU99" s="38">
        <v>0</v>
      </c>
      <c r="AV99" s="38">
        <v>0</v>
      </c>
      <c r="AW99" s="38">
        <v>2219071</v>
      </c>
      <c r="AX99" s="38">
        <v>2178972</v>
      </c>
      <c r="AY99" s="38">
        <v>1464891</v>
      </c>
      <c r="AZ99" s="38">
        <v>51263</v>
      </c>
      <c r="BA99" s="38">
        <v>0</v>
      </c>
      <c r="BB99" s="38">
        <v>0</v>
      </c>
      <c r="BC99" s="38">
        <v>0</v>
      </c>
      <c r="BD99" s="38">
        <v>0</v>
      </c>
      <c r="BE99" s="38">
        <v>29</v>
      </c>
      <c r="BF99" s="38">
        <v>1993834</v>
      </c>
      <c r="BG99" s="38">
        <v>0</v>
      </c>
      <c r="BH99" s="38">
        <v>0</v>
      </c>
      <c r="BI99" s="38">
        <v>0</v>
      </c>
      <c r="BJ99" s="38">
        <v>12</v>
      </c>
      <c r="BK99" s="38">
        <v>0</v>
      </c>
      <c r="BL99" s="38">
        <v>0</v>
      </c>
      <c r="BM99" s="38">
        <v>0</v>
      </c>
      <c r="BN99" s="38">
        <v>0</v>
      </c>
      <c r="BO99" s="38">
        <v>0</v>
      </c>
      <c r="BP99" s="38">
        <v>0</v>
      </c>
      <c r="BQ99" s="38">
        <v>738</v>
      </c>
      <c r="BR99" s="38">
        <v>0</v>
      </c>
      <c r="BS99" s="38">
        <v>0</v>
      </c>
      <c r="BT99" s="38">
        <v>0</v>
      </c>
      <c r="BU99" s="38">
        <v>0</v>
      </c>
      <c r="BV99" s="38">
        <v>0</v>
      </c>
      <c r="BW99" s="38">
        <v>0</v>
      </c>
      <c r="BX99" s="38">
        <v>0</v>
      </c>
      <c r="BY99" s="38">
        <v>0</v>
      </c>
      <c r="BZ99" s="38">
        <v>0</v>
      </c>
      <c r="CA99" s="38">
        <v>0</v>
      </c>
      <c r="CB99" s="38">
        <v>0</v>
      </c>
      <c r="CC99" s="38">
        <v>0</v>
      </c>
      <c r="CD99" s="38">
        <v>0</v>
      </c>
      <c r="CE99" s="38">
        <v>0</v>
      </c>
      <c r="CF99" s="38">
        <v>0</v>
      </c>
      <c r="CG99" s="38">
        <v>0</v>
      </c>
      <c r="CH99" s="38">
        <v>40656</v>
      </c>
      <c r="CI99" s="38">
        <v>0</v>
      </c>
      <c r="CJ99" s="38">
        <v>4</v>
      </c>
      <c r="CK99" s="38">
        <v>0</v>
      </c>
      <c r="CL99" s="38">
        <v>0</v>
      </c>
      <c r="CN99" s="38">
        <v>0</v>
      </c>
      <c r="CO99" s="38">
        <v>1</v>
      </c>
      <c r="CP99" s="38">
        <v>0</v>
      </c>
      <c r="CQ99" s="38">
        <v>0</v>
      </c>
      <c r="CR99" s="38">
        <v>197.155</v>
      </c>
      <c r="CS99" s="38">
        <v>0</v>
      </c>
      <c r="CT99" s="38">
        <v>0</v>
      </c>
      <c r="CU99" s="38">
        <v>0</v>
      </c>
      <c r="CV99" s="38">
        <v>0</v>
      </c>
      <c r="CW99" s="38">
        <v>0</v>
      </c>
      <c r="CX99" s="38">
        <v>0</v>
      </c>
      <c r="CY99" s="38">
        <v>0</v>
      </c>
      <c r="CZ99" s="38">
        <v>0</v>
      </c>
      <c r="DA99" s="38">
        <v>1</v>
      </c>
      <c r="DB99" s="38">
        <v>1263462</v>
      </c>
      <c r="DC99" s="38">
        <v>0</v>
      </c>
      <c r="DD99" s="38">
        <v>0</v>
      </c>
      <c r="DE99" s="38">
        <v>326021</v>
      </c>
      <c r="DF99" s="38">
        <v>326021</v>
      </c>
      <c r="DG99" s="38">
        <v>52.938000000000002</v>
      </c>
      <c r="DH99" s="38">
        <v>0</v>
      </c>
      <c r="DI99" s="38">
        <v>0</v>
      </c>
      <c r="DK99" s="38">
        <v>3435</v>
      </c>
      <c r="DL99" s="38">
        <v>0</v>
      </c>
      <c r="DM99" s="38">
        <v>122204</v>
      </c>
      <c r="DN99" s="38">
        <v>527</v>
      </c>
      <c r="DO99" s="38">
        <v>0</v>
      </c>
      <c r="DP99" s="38">
        <v>0</v>
      </c>
      <c r="DQ99" s="38">
        <v>0</v>
      </c>
      <c r="DR99" s="38">
        <v>0</v>
      </c>
      <c r="DS99" s="38">
        <v>0</v>
      </c>
      <c r="DT99" s="38">
        <v>0</v>
      </c>
      <c r="DU99" s="38">
        <v>0</v>
      </c>
      <c r="DV99" s="38">
        <v>0</v>
      </c>
      <c r="DW99" s="38">
        <v>0</v>
      </c>
      <c r="DX99" s="38">
        <v>0</v>
      </c>
      <c r="DY99" s="38">
        <v>0</v>
      </c>
      <c r="DZ99" s="38">
        <v>0</v>
      </c>
      <c r="EA99" s="38">
        <v>0</v>
      </c>
      <c r="EB99" s="38">
        <v>0</v>
      </c>
      <c r="EC99" s="38">
        <v>13.487</v>
      </c>
      <c r="ED99" s="38">
        <v>95520</v>
      </c>
      <c r="EE99" s="38">
        <v>0</v>
      </c>
      <c r="EF99" s="38">
        <v>0</v>
      </c>
      <c r="EG99" s="38">
        <v>0</v>
      </c>
      <c r="EH99" s="38">
        <v>24136</v>
      </c>
      <c r="EI99" s="38">
        <v>0</v>
      </c>
      <c r="EJ99" s="38">
        <v>0</v>
      </c>
      <c r="EK99" s="38">
        <v>0</v>
      </c>
      <c r="EL99" s="38">
        <v>0</v>
      </c>
      <c r="EM99" s="38">
        <v>0.80300000000000005</v>
      </c>
      <c r="EN99" s="38">
        <v>0.30199999999999999</v>
      </c>
      <c r="EO99" s="38">
        <v>0</v>
      </c>
      <c r="EP99" s="38">
        <v>0</v>
      </c>
      <c r="EQ99" s="38">
        <v>1.105</v>
      </c>
      <c r="ER99" s="38">
        <v>0</v>
      </c>
      <c r="ES99" s="38">
        <v>3.919</v>
      </c>
      <c r="ET99" s="38">
        <v>0</v>
      </c>
      <c r="EU99" s="38">
        <v>0</v>
      </c>
      <c r="EV99" s="38">
        <v>0</v>
      </c>
      <c r="EW99" s="38">
        <v>0</v>
      </c>
      <c r="EX99" s="38">
        <v>0</v>
      </c>
      <c r="EZ99" s="38">
        <v>1950893</v>
      </c>
      <c r="FA99" s="38">
        <v>0</v>
      </c>
      <c r="FB99" s="38">
        <v>2001599</v>
      </c>
      <c r="FC99" s="38">
        <v>0</v>
      </c>
      <c r="FD99" s="38">
        <v>0</v>
      </c>
      <c r="FE99" s="38">
        <v>187447</v>
      </c>
      <c r="FF99" s="38">
        <v>40632</v>
      </c>
      <c r="FG99" s="38">
        <v>5.8744999999999999E-2</v>
      </c>
      <c r="FH99" s="38">
        <v>2.5468000000000001E-2</v>
      </c>
      <c r="FI99" s="38">
        <v>0</v>
      </c>
      <c r="FJ99" s="38">
        <v>0</v>
      </c>
      <c r="FK99" s="38">
        <v>323.74700000000001</v>
      </c>
      <c r="FL99" s="38">
        <v>2270334</v>
      </c>
      <c r="FM99" s="38">
        <v>0</v>
      </c>
      <c r="FN99" s="38">
        <v>0</v>
      </c>
      <c r="FO99" s="38">
        <v>8322</v>
      </c>
      <c r="FP99" s="38">
        <v>0</v>
      </c>
      <c r="FQ99" s="38">
        <v>8322</v>
      </c>
      <c r="FR99" s="38">
        <v>8322</v>
      </c>
      <c r="FS99" s="38">
        <v>0</v>
      </c>
      <c r="FT99" s="38">
        <v>0</v>
      </c>
      <c r="FU99" s="38">
        <v>0</v>
      </c>
      <c r="FV99" s="38">
        <v>0</v>
      </c>
      <c r="FW99" s="38">
        <v>0</v>
      </c>
      <c r="FX99" s="38">
        <v>0</v>
      </c>
      <c r="FY99" s="38">
        <v>0</v>
      </c>
      <c r="FZ99" s="38">
        <v>0</v>
      </c>
      <c r="GA99" s="38">
        <v>0</v>
      </c>
      <c r="GB99" s="38">
        <v>0</v>
      </c>
      <c r="GC99" s="38">
        <v>0</v>
      </c>
      <c r="GD99" s="38">
        <v>0</v>
      </c>
      <c r="GF99" s="38">
        <v>0</v>
      </c>
      <c r="GG99" s="38">
        <v>0</v>
      </c>
      <c r="GH99" s="38">
        <v>0</v>
      </c>
      <c r="GI99" s="38">
        <v>0</v>
      </c>
      <c r="GJ99" s="38">
        <v>0</v>
      </c>
      <c r="GK99" s="38">
        <v>0</v>
      </c>
      <c r="GL99" s="38">
        <v>0</v>
      </c>
      <c r="GM99" s="38">
        <v>0</v>
      </c>
      <c r="GN99" s="38">
        <v>0</v>
      </c>
      <c r="GO99" s="38">
        <v>0</v>
      </c>
      <c r="GP99" s="38">
        <v>0</v>
      </c>
      <c r="GQ99" s="38">
        <v>0</v>
      </c>
      <c r="GR99" s="38">
        <v>0</v>
      </c>
      <c r="GS99" s="38">
        <v>0</v>
      </c>
      <c r="GT99" s="38">
        <v>0</v>
      </c>
      <c r="HB99" s="38">
        <v>260701385</v>
      </c>
      <c r="HC99" s="38">
        <v>5.0967999999999999E-2</v>
      </c>
      <c r="HD99" s="38">
        <v>40656</v>
      </c>
      <c r="HE99" s="38">
        <v>0</v>
      </c>
      <c r="HF99" s="38">
        <v>217992</v>
      </c>
      <c r="HG99" s="38">
        <v>0</v>
      </c>
      <c r="HH99" s="38">
        <v>0</v>
      </c>
      <c r="HI99" s="38">
        <v>0</v>
      </c>
      <c r="HJ99" s="38">
        <v>2010</v>
      </c>
      <c r="HK99" s="38">
        <v>0</v>
      </c>
      <c r="HL99" s="38">
        <v>0</v>
      </c>
      <c r="HM99" s="38">
        <v>0</v>
      </c>
      <c r="HN99" s="38">
        <v>0</v>
      </c>
      <c r="HO99" s="38">
        <v>0</v>
      </c>
      <c r="HP99" s="38">
        <v>0</v>
      </c>
      <c r="HQ99" s="38">
        <v>0</v>
      </c>
      <c r="HR99" s="38">
        <v>0</v>
      </c>
      <c r="HS99" s="38">
        <v>1950336</v>
      </c>
      <c r="HT99" s="38">
        <v>0</v>
      </c>
      <c r="HU99" s="38">
        <v>0</v>
      </c>
      <c r="HV99" s="38">
        <v>0</v>
      </c>
      <c r="HW99" s="38">
        <v>0</v>
      </c>
      <c r="HX99" s="38">
        <v>8</v>
      </c>
      <c r="HY99" s="38">
        <v>14</v>
      </c>
      <c r="HZ99" s="38">
        <v>19</v>
      </c>
      <c r="IA99" s="38">
        <v>31</v>
      </c>
      <c r="IB99" s="38">
        <v>127</v>
      </c>
      <c r="IC99" s="38">
        <v>199</v>
      </c>
      <c r="ID99" s="38">
        <v>0</v>
      </c>
      <c r="IE99" s="38">
        <v>0</v>
      </c>
      <c r="IF99" s="38">
        <v>0</v>
      </c>
      <c r="IG99" s="38">
        <v>0</v>
      </c>
      <c r="IH99" s="38">
        <v>0</v>
      </c>
      <c r="II99" s="38">
        <v>0</v>
      </c>
      <c r="IJ99" s="38">
        <v>100.05200000000001</v>
      </c>
      <c r="IK99" s="38">
        <v>0</v>
      </c>
      <c r="IL99" s="38">
        <v>0</v>
      </c>
      <c r="IM99" s="38">
        <v>0</v>
      </c>
      <c r="IN99" s="38">
        <v>0</v>
      </c>
      <c r="IO99" s="38">
        <v>0</v>
      </c>
      <c r="IP99" s="38">
        <v>0</v>
      </c>
      <c r="IQ99" s="38">
        <v>100.05200000000001</v>
      </c>
      <c r="IR99" s="38">
        <v>61618</v>
      </c>
      <c r="IS99" s="38">
        <v>0</v>
      </c>
      <c r="IT99" s="38">
        <v>0</v>
      </c>
      <c r="IU99" s="38">
        <v>0</v>
      </c>
      <c r="IV99" s="38">
        <v>0</v>
      </c>
      <c r="IW99" s="38">
        <v>6159</v>
      </c>
      <c r="IX99" s="38">
        <v>0</v>
      </c>
      <c r="IY99" s="38">
        <v>0</v>
      </c>
      <c r="IZ99" s="38">
        <v>0</v>
      </c>
      <c r="JA99" s="38">
        <v>0</v>
      </c>
    </row>
    <row r="100" spans="1:261" x14ac:dyDescent="0.2">
      <c r="A100" s="38">
        <v>101810</v>
      </c>
      <c r="B100" s="38">
        <v>27549</v>
      </c>
      <c r="C100" s="38">
        <v>9</v>
      </c>
      <c r="D100" s="38">
        <v>2020</v>
      </c>
      <c r="E100" s="38">
        <v>6159</v>
      </c>
      <c r="F100" s="38">
        <v>0</v>
      </c>
      <c r="G100" s="38">
        <v>698.54200000000003</v>
      </c>
      <c r="H100" s="38">
        <v>697.74599999999998</v>
      </c>
      <c r="I100" s="38">
        <v>697.74599999999998</v>
      </c>
      <c r="J100" s="38">
        <v>698.54200000000003</v>
      </c>
      <c r="K100" s="38">
        <v>0</v>
      </c>
      <c r="L100" s="38">
        <v>6159</v>
      </c>
      <c r="M100" s="38">
        <v>0</v>
      </c>
      <c r="N100" s="38">
        <v>0</v>
      </c>
      <c r="P100" s="38">
        <v>648.03700000000003</v>
      </c>
      <c r="Q100" s="38">
        <v>0</v>
      </c>
      <c r="R100" s="38">
        <v>167976</v>
      </c>
      <c r="S100" s="38">
        <v>259.20699999999999</v>
      </c>
      <c r="U100" s="38">
        <v>108884</v>
      </c>
      <c r="V100" s="38">
        <v>380.57499999999999</v>
      </c>
      <c r="W100" s="38">
        <v>234381</v>
      </c>
      <c r="X100" s="38">
        <v>234381</v>
      </c>
      <c r="Z100" s="38">
        <v>0</v>
      </c>
      <c r="AA100" s="38">
        <v>0</v>
      </c>
      <c r="AB100" s="38">
        <v>0</v>
      </c>
      <c r="AC100" s="38">
        <v>0</v>
      </c>
      <c r="AD100" s="38" t="s">
        <v>303</v>
      </c>
      <c r="AE100" s="38">
        <v>0</v>
      </c>
      <c r="AH100" s="38">
        <v>0</v>
      </c>
      <c r="AI100" s="38">
        <v>0</v>
      </c>
      <c r="AJ100" s="38">
        <v>6159</v>
      </c>
      <c r="AK100" s="38">
        <v>1</v>
      </c>
      <c r="AL100" s="38" t="s">
        <v>332</v>
      </c>
      <c r="AM100" s="38">
        <v>0</v>
      </c>
      <c r="AN100" s="38">
        <v>0</v>
      </c>
      <c r="AO100" s="38">
        <v>0</v>
      </c>
      <c r="AP100" s="38">
        <v>0</v>
      </c>
      <c r="AQ100" s="38">
        <v>0</v>
      </c>
      <c r="AR100" s="38">
        <v>0</v>
      </c>
      <c r="AS100" s="38">
        <v>0</v>
      </c>
      <c r="AT100" s="38">
        <v>0</v>
      </c>
      <c r="AU100" s="38">
        <v>0</v>
      </c>
      <c r="AV100" s="38">
        <v>0</v>
      </c>
      <c r="AW100" s="38">
        <v>7794719</v>
      </c>
      <c r="AX100" s="38">
        <v>7657877</v>
      </c>
      <c r="AY100" s="38">
        <v>5105724</v>
      </c>
      <c r="AZ100" s="38">
        <v>167976</v>
      </c>
      <c r="BA100" s="38">
        <v>10.833</v>
      </c>
      <c r="BB100" s="38">
        <v>0</v>
      </c>
      <c r="BC100" s="38">
        <v>0</v>
      </c>
      <c r="BD100" s="38">
        <v>0</v>
      </c>
      <c r="BE100" s="38">
        <v>102</v>
      </c>
      <c r="BF100" s="38">
        <v>7022530</v>
      </c>
      <c r="BG100" s="38">
        <v>0</v>
      </c>
      <c r="BH100" s="38">
        <v>0</v>
      </c>
      <c r="BI100" s="38">
        <v>0</v>
      </c>
      <c r="BJ100" s="38">
        <v>12</v>
      </c>
      <c r="BK100" s="38">
        <v>0</v>
      </c>
      <c r="BL100" s="38">
        <v>0</v>
      </c>
      <c r="BM100" s="38">
        <v>0</v>
      </c>
      <c r="BN100" s="38">
        <v>0</v>
      </c>
      <c r="BO100" s="38">
        <v>0</v>
      </c>
      <c r="BP100" s="38">
        <v>0</v>
      </c>
      <c r="BQ100" s="38">
        <v>662</v>
      </c>
      <c r="BR100" s="38">
        <v>0</v>
      </c>
      <c r="BS100" s="38">
        <v>0</v>
      </c>
      <c r="BT100" s="38">
        <v>0</v>
      </c>
      <c r="BU100" s="38">
        <v>0</v>
      </c>
      <c r="BV100" s="38">
        <v>0</v>
      </c>
      <c r="BW100" s="38">
        <v>0</v>
      </c>
      <c r="BX100" s="38">
        <v>0</v>
      </c>
      <c r="BY100" s="38">
        <v>0</v>
      </c>
      <c r="BZ100" s="38">
        <v>0</v>
      </c>
      <c r="CA100" s="38">
        <v>0</v>
      </c>
      <c r="CB100" s="38">
        <v>0</v>
      </c>
      <c r="CC100" s="38">
        <v>0</v>
      </c>
      <c r="CD100" s="38">
        <v>0</v>
      </c>
      <c r="CE100" s="38">
        <v>0</v>
      </c>
      <c r="CF100" s="38">
        <v>0</v>
      </c>
      <c r="CG100" s="38">
        <v>0</v>
      </c>
      <c r="CH100" s="38">
        <v>137358</v>
      </c>
      <c r="CI100" s="38">
        <v>0</v>
      </c>
      <c r="CJ100" s="38">
        <v>4</v>
      </c>
      <c r="CK100" s="38">
        <v>0</v>
      </c>
      <c r="CL100" s="38">
        <v>0</v>
      </c>
      <c r="CN100" s="38">
        <v>0</v>
      </c>
      <c r="CO100" s="38">
        <v>1</v>
      </c>
      <c r="CP100" s="38">
        <v>0</v>
      </c>
      <c r="CQ100" s="38">
        <v>0</v>
      </c>
      <c r="CR100" s="38">
        <v>645.45299999999997</v>
      </c>
      <c r="CS100" s="38">
        <v>0</v>
      </c>
      <c r="CT100" s="38">
        <v>0</v>
      </c>
      <c r="CU100" s="38">
        <v>0</v>
      </c>
      <c r="CV100" s="38">
        <v>0</v>
      </c>
      <c r="CW100" s="38">
        <v>0</v>
      </c>
      <c r="CX100" s="38">
        <v>0</v>
      </c>
      <c r="CY100" s="38">
        <v>0</v>
      </c>
      <c r="CZ100" s="38">
        <v>0</v>
      </c>
      <c r="DA100" s="38">
        <v>1</v>
      </c>
      <c r="DB100" s="38">
        <v>4294744</v>
      </c>
      <c r="DC100" s="38">
        <v>0</v>
      </c>
      <c r="DD100" s="38">
        <v>0</v>
      </c>
      <c r="DE100" s="38">
        <v>1244732</v>
      </c>
      <c r="DF100" s="38">
        <v>1244732</v>
      </c>
      <c r="DG100" s="38">
        <v>202.113</v>
      </c>
      <c r="DH100" s="38">
        <v>0</v>
      </c>
      <c r="DI100" s="38">
        <v>0</v>
      </c>
      <c r="DK100" s="38">
        <v>2223</v>
      </c>
      <c r="DL100" s="38">
        <v>0</v>
      </c>
      <c r="DM100" s="38">
        <v>96006</v>
      </c>
      <c r="DN100" s="38">
        <v>414</v>
      </c>
      <c r="DO100" s="38">
        <v>0</v>
      </c>
      <c r="DP100" s="38">
        <v>0</v>
      </c>
      <c r="DQ100" s="38">
        <v>0</v>
      </c>
      <c r="DR100" s="38">
        <v>0</v>
      </c>
      <c r="DS100" s="38">
        <v>0</v>
      </c>
      <c r="DT100" s="38">
        <v>0</v>
      </c>
      <c r="DU100" s="38">
        <v>0</v>
      </c>
      <c r="DV100" s="38">
        <v>0</v>
      </c>
      <c r="DW100" s="38">
        <v>0</v>
      </c>
      <c r="DX100" s="38">
        <v>0</v>
      </c>
      <c r="DY100" s="38">
        <v>0</v>
      </c>
      <c r="DZ100" s="38">
        <v>0</v>
      </c>
      <c r="EA100" s="38">
        <v>0</v>
      </c>
      <c r="EB100" s="38">
        <v>0</v>
      </c>
      <c r="EC100" s="38">
        <v>10.641999999999999</v>
      </c>
      <c r="ED100" s="38">
        <v>75371</v>
      </c>
      <c r="EE100" s="38">
        <v>0</v>
      </c>
      <c r="EF100" s="38">
        <v>0</v>
      </c>
      <c r="EG100" s="38">
        <v>0</v>
      </c>
      <c r="EH100" s="38">
        <v>18648</v>
      </c>
      <c r="EI100" s="38">
        <v>0</v>
      </c>
      <c r="EJ100" s="38">
        <v>0</v>
      </c>
      <c r="EK100" s="38">
        <v>0.47599999999999998</v>
      </c>
      <c r="EL100" s="38">
        <v>0</v>
      </c>
      <c r="EM100" s="38">
        <v>0</v>
      </c>
      <c r="EN100" s="38">
        <v>0.32</v>
      </c>
      <c r="EO100" s="38">
        <v>0</v>
      </c>
      <c r="EP100" s="38">
        <v>0</v>
      </c>
      <c r="EQ100" s="38">
        <v>0.79600000000000004</v>
      </c>
      <c r="ER100" s="38">
        <v>0</v>
      </c>
      <c r="ES100" s="38">
        <v>3.028</v>
      </c>
      <c r="ET100" s="38">
        <v>0</v>
      </c>
      <c r="EU100" s="38">
        <v>0</v>
      </c>
      <c r="EV100" s="38">
        <v>0</v>
      </c>
      <c r="EW100" s="38">
        <v>0</v>
      </c>
      <c r="EX100" s="38">
        <v>0</v>
      </c>
      <c r="EZ100" s="38">
        <v>6854554</v>
      </c>
      <c r="FA100" s="38">
        <v>0</v>
      </c>
      <c r="FB100" s="38">
        <v>7022014</v>
      </c>
      <c r="FC100" s="38">
        <v>0</v>
      </c>
      <c r="FD100" s="38">
        <v>0</v>
      </c>
      <c r="FE100" s="38">
        <v>660211</v>
      </c>
      <c r="FF100" s="38">
        <v>143112</v>
      </c>
      <c r="FG100" s="38">
        <v>5.8744999999999999E-2</v>
      </c>
      <c r="FH100" s="38">
        <v>2.5468000000000001E-2</v>
      </c>
      <c r="FI100" s="38">
        <v>0</v>
      </c>
      <c r="FJ100" s="38">
        <v>0</v>
      </c>
      <c r="FK100" s="38">
        <v>1140.279</v>
      </c>
      <c r="FL100" s="38">
        <v>7962695</v>
      </c>
      <c r="FM100" s="38">
        <v>0</v>
      </c>
      <c r="FN100" s="38">
        <v>0</v>
      </c>
      <c r="FO100" s="38">
        <v>0</v>
      </c>
      <c r="FP100" s="38">
        <v>0</v>
      </c>
      <c r="FQ100" s="38">
        <v>0</v>
      </c>
      <c r="FR100" s="38">
        <v>0</v>
      </c>
      <c r="FS100" s="38">
        <v>0</v>
      </c>
      <c r="FT100" s="38">
        <v>0</v>
      </c>
      <c r="FU100" s="38">
        <v>0</v>
      </c>
      <c r="FV100" s="38">
        <v>0</v>
      </c>
      <c r="FW100" s="38">
        <v>0</v>
      </c>
      <c r="FX100" s="38">
        <v>0</v>
      </c>
      <c r="FY100" s="38">
        <v>0</v>
      </c>
      <c r="FZ100" s="38">
        <v>0</v>
      </c>
      <c r="GA100" s="38">
        <v>0</v>
      </c>
      <c r="GB100" s="38">
        <v>0</v>
      </c>
      <c r="GC100" s="38">
        <v>0</v>
      </c>
      <c r="GD100" s="38">
        <v>0</v>
      </c>
      <c r="GF100" s="38">
        <v>0</v>
      </c>
      <c r="GG100" s="38">
        <v>0</v>
      </c>
      <c r="GH100" s="38">
        <v>0</v>
      </c>
      <c r="GI100" s="38">
        <v>0</v>
      </c>
      <c r="GJ100" s="38">
        <v>0</v>
      </c>
      <c r="GK100" s="38">
        <v>5173</v>
      </c>
      <c r="GL100" s="38">
        <v>15800</v>
      </c>
      <c r="GM100" s="38">
        <v>0</v>
      </c>
      <c r="GN100" s="38">
        <v>0</v>
      </c>
      <c r="GO100" s="38">
        <v>0</v>
      </c>
      <c r="GP100" s="38">
        <v>0</v>
      </c>
      <c r="GQ100" s="38">
        <v>0</v>
      </c>
      <c r="GR100" s="38">
        <v>0</v>
      </c>
      <c r="GS100" s="38">
        <v>0</v>
      </c>
      <c r="GT100" s="38">
        <v>0</v>
      </c>
      <c r="HB100" s="38">
        <v>260701385</v>
      </c>
      <c r="HC100" s="38">
        <v>5.0967999999999999E-2</v>
      </c>
      <c r="HD100" s="38">
        <v>137358</v>
      </c>
      <c r="HE100" s="38">
        <v>0</v>
      </c>
      <c r="HF100" s="38">
        <v>739611</v>
      </c>
      <c r="HG100" s="38">
        <v>0</v>
      </c>
      <c r="HH100" s="38">
        <v>405852</v>
      </c>
      <c r="HI100" s="38">
        <v>0</v>
      </c>
      <c r="HJ100" s="38">
        <v>6790</v>
      </c>
      <c r="HK100" s="38">
        <v>0</v>
      </c>
      <c r="HL100" s="38">
        <v>0</v>
      </c>
      <c r="HM100" s="38">
        <v>0</v>
      </c>
      <c r="HN100" s="38">
        <v>0</v>
      </c>
      <c r="HO100" s="38">
        <v>0</v>
      </c>
      <c r="HP100" s="38">
        <v>0</v>
      </c>
      <c r="HQ100" s="38">
        <v>0</v>
      </c>
      <c r="HR100" s="38">
        <v>0</v>
      </c>
      <c r="HS100" s="38">
        <v>6854038</v>
      </c>
      <c r="HT100" s="38">
        <v>0</v>
      </c>
      <c r="HU100" s="38">
        <v>0</v>
      </c>
      <c r="HV100" s="38">
        <v>0</v>
      </c>
      <c r="HW100" s="38">
        <v>0</v>
      </c>
      <c r="HX100" s="38">
        <v>19</v>
      </c>
      <c r="HY100" s="38">
        <v>41</v>
      </c>
      <c r="HZ100" s="38">
        <v>73</v>
      </c>
      <c r="IA100" s="38">
        <v>250</v>
      </c>
      <c r="IB100" s="38">
        <v>379</v>
      </c>
      <c r="IC100" s="38">
        <v>762</v>
      </c>
      <c r="ID100" s="38">
        <v>0</v>
      </c>
      <c r="IE100" s="38">
        <v>0</v>
      </c>
      <c r="IF100" s="38">
        <v>0</v>
      </c>
      <c r="IG100" s="38">
        <v>0</v>
      </c>
      <c r="IH100" s="38">
        <v>659</v>
      </c>
      <c r="II100" s="38">
        <v>0</v>
      </c>
      <c r="IJ100" s="38">
        <v>380.57499999999999</v>
      </c>
      <c r="IK100" s="38">
        <v>0</v>
      </c>
      <c r="IL100" s="38">
        <v>0</v>
      </c>
      <c r="IM100" s="38">
        <v>0</v>
      </c>
      <c r="IN100" s="38">
        <v>0</v>
      </c>
      <c r="IO100" s="38">
        <v>0</v>
      </c>
      <c r="IP100" s="38">
        <v>0</v>
      </c>
      <c r="IQ100" s="38">
        <v>380.57499999999999</v>
      </c>
      <c r="IR100" s="38">
        <v>234381</v>
      </c>
      <c r="IS100" s="38">
        <v>0</v>
      </c>
      <c r="IT100" s="38">
        <v>0</v>
      </c>
      <c r="IU100" s="38">
        <v>0</v>
      </c>
      <c r="IV100" s="38">
        <v>0</v>
      </c>
      <c r="IW100" s="38">
        <v>6159</v>
      </c>
      <c r="IX100" s="38">
        <v>0</v>
      </c>
      <c r="IY100" s="38">
        <v>0</v>
      </c>
      <c r="IZ100" s="38">
        <v>0</v>
      </c>
      <c r="JA100" s="38">
        <v>0</v>
      </c>
    </row>
    <row r="101" spans="1:261" x14ac:dyDescent="0.2">
      <c r="A101" s="38">
        <v>220810</v>
      </c>
      <c r="B101" s="38">
        <v>27549</v>
      </c>
      <c r="C101" s="38">
        <v>9</v>
      </c>
      <c r="D101" s="38">
        <v>2020</v>
      </c>
      <c r="E101" s="38">
        <v>6159</v>
      </c>
      <c r="F101" s="38">
        <v>0</v>
      </c>
      <c r="G101" s="38">
        <v>870.26300000000003</v>
      </c>
      <c r="H101" s="38">
        <v>825.82600000000002</v>
      </c>
      <c r="I101" s="38">
        <v>825.82600000000002</v>
      </c>
      <c r="J101" s="38">
        <v>870.26300000000003</v>
      </c>
      <c r="K101" s="38">
        <v>0</v>
      </c>
      <c r="L101" s="38">
        <v>6159</v>
      </c>
      <c r="M101" s="38">
        <v>0</v>
      </c>
      <c r="N101" s="38">
        <v>0</v>
      </c>
      <c r="P101" s="38">
        <v>847.47799999999995</v>
      </c>
      <c r="Q101" s="38">
        <v>0</v>
      </c>
      <c r="R101" s="38">
        <v>219672</v>
      </c>
      <c r="S101" s="38">
        <v>259.20699999999999</v>
      </c>
      <c r="U101" s="38">
        <v>142393</v>
      </c>
      <c r="V101" s="38">
        <v>8.7170000000000005</v>
      </c>
      <c r="W101" s="38">
        <v>5368</v>
      </c>
      <c r="X101" s="38">
        <v>5368</v>
      </c>
      <c r="Z101" s="38">
        <v>0</v>
      </c>
      <c r="AA101" s="38">
        <v>0</v>
      </c>
      <c r="AB101" s="38">
        <v>0</v>
      </c>
      <c r="AC101" s="38">
        <v>0</v>
      </c>
      <c r="AD101" s="38" t="s">
        <v>303</v>
      </c>
      <c r="AE101" s="38">
        <v>0</v>
      </c>
      <c r="AH101" s="38">
        <v>0</v>
      </c>
      <c r="AI101" s="38">
        <v>0</v>
      </c>
      <c r="AJ101" s="38">
        <v>6159</v>
      </c>
      <c r="AK101" s="38">
        <v>1</v>
      </c>
      <c r="AL101" s="38" t="s">
        <v>0</v>
      </c>
      <c r="AM101" s="38">
        <v>0</v>
      </c>
      <c r="AN101" s="38">
        <v>0</v>
      </c>
      <c r="AO101" s="38">
        <v>0</v>
      </c>
      <c r="AP101" s="38">
        <v>0</v>
      </c>
      <c r="AQ101" s="38">
        <v>0</v>
      </c>
      <c r="AR101" s="38">
        <v>0</v>
      </c>
      <c r="AS101" s="38">
        <v>0</v>
      </c>
      <c r="AT101" s="38">
        <v>0</v>
      </c>
      <c r="AU101" s="38">
        <v>0</v>
      </c>
      <c r="AV101" s="38">
        <v>0</v>
      </c>
      <c r="AW101" s="38">
        <v>7397241</v>
      </c>
      <c r="AX101" s="38">
        <v>7227353</v>
      </c>
      <c r="AY101" s="38">
        <v>4943184</v>
      </c>
      <c r="AZ101" s="38">
        <v>219672</v>
      </c>
      <c r="BA101" s="38">
        <v>0</v>
      </c>
      <c r="BB101" s="38">
        <v>0</v>
      </c>
      <c r="BC101" s="38">
        <v>0</v>
      </c>
      <c r="BD101" s="38">
        <v>0</v>
      </c>
      <c r="BE101" s="38">
        <v>97</v>
      </c>
      <c r="BF101" s="38">
        <v>6677409</v>
      </c>
      <c r="BG101" s="38">
        <v>0</v>
      </c>
      <c r="BH101" s="38">
        <v>0</v>
      </c>
      <c r="BI101" s="38">
        <v>0</v>
      </c>
      <c r="BJ101" s="38">
        <v>12</v>
      </c>
      <c r="BK101" s="38">
        <v>0</v>
      </c>
      <c r="BL101" s="38">
        <v>0</v>
      </c>
      <c r="BM101" s="38">
        <v>0</v>
      </c>
      <c r="BN101" s="38">
        <v>0</v>
      </c>
      <c r="BO101" s="38">
        <v>0</v>
      </c>
      <c r="BP101" s="38">
        <v>0</v>
      </c>
      <c r="BQ101" s="38">
        <v>643</v>
      </c>
      <c r="BR101" s="38">
        <v>0</v>
      </c>
      <c r="BS101" s="38">
        <v>0</v>
      </c>
      <c r="BT101" s="38">
        <v>0</v>
      </c>
      <c r="BU101" s="38">
        <v>0</v>
      </c>
      <c r="BV101" s="38">
        <v>0</v>
      </c>
      <c r="BW101" s="38">
        <v>0</v>
      </c>
      <c r="BX101" s="38">
        <v>0</v>
      </c>
      <c r="BY101" s="38">
        <v>0</v>
      </c>
      <c r="BZ101" s="38">
        <v>0</v>
      </c>
      <c r="CA101" s="38">
        <v>0</v>
      </c>
      <c r="CB101" s="38">
        <v>0</v>
      </c>
      <c r="CC101" s="38">
        <v>0</v>
      </c>
      <c r="CD101" s="38">
        <v>0</v>
      </c>
      <c r="CE101" s="38">
        <v>0</v>
      </c>
      <c r="CF101" s="38">
        <v>0</v>
      </c>
      <c r="CG101" s="38">
        <v>0</v>
      </c>
      <c r="CH101" s="38">
        <v>171125</v>
      </c>
      <c r="CI101" s="38">
        <v>0</v>
      </c>
      <c r="CJ101" s="38">
        <v>4</v>
      </c>
      <c r="CK101" s="38">
        <v>0</v>
      </c>
      <c r="CL101" s="38">
        <v>0</v>
      </c>
      <c r="CN101" s="38">
        <v>0</v>
      </c>
      <c r="CO101" s="38">
        <v>1</v>
      </c>
      <c r="CP101" s="38">
        <v>0</v>
      </c>
      <c r="CQ101" s="38">
        <v>0</v>
      </c>
      <c r="CR101" s="38">
        <v>847.79600000000005</v>
      </c>
      <c r="CS101" s="38">
        <v>0</v>
      </c>
      <c r="CT101" s="38">
        <v>0</v>
      </c>
      <c r="CU101" s="38">
        <v>0</v>
      </c>
      <c r="CV101" s="38">
        <v>0</v>
      </c>
      <c r="CW101" s="38">
        <v>0</v>
      </c>
      <c r="CX101" s="38">
        <v>0</v>
      </c>
      <c r="CY101" s="38">
        <v>0</v>
      </c>
      <c r="CZ101" s="38">
        <v>0</v>
      </c>
      <c r="DA101" s="38">
        <v>1</v>
      </c>
      <c r="DB101" s="38">
        <v>5070141</v>
      </c>
      <c r="DC101" s="38">
        <v>0</v>
      </c>
      <c r="DD101" s="38">
        <v>0</v>
      </c>
      <c r="DE101" s="38">
        <v>24250</v>
      </c>
      <c r="DF101" s="38">
        <v>24250</v>
      </c>
      <c r="DG101" s="38">
        <v>3.9380000000000002</v>
      </c>
      <c r="DH101" s="38">
        <v>0</v>
      </c>
      <c r="DI101" s="38">
        <v>0</v>
      </c>
      <c r="DK101" s="38">
        <v>1907</v>
      </c>
      <c r="DL101" s="38">
        <v>0</v>
      </c>
      <c r="DM101" s="38">
        <v>273288</v>
      </c>
      <c r="DN101" s="38">
        <v>1140</v>
      </c>
      <c r="DO101" s="38">
        <v>0</v>
      </c>
      <c r="DP101" s="38">
        <v>0</v>
      </c>
      <c r="DQ101" s="38">
        <v>0</v>
      </c>
      <c r="DR101" s="38">
        <v>0</v>
      </c>
      <c r="DS101" s="38">
        <v>0</v>
      </c>
      <c r="DT101" s="38">
        <v>0</v>
      </c>
      <c r="DU101" s="38">
        <v>0</v>
      </c>
      <c r="DV101" s="38">
        <v>0</v>
      </c>
      <c r="DW101" s="38">
        <v>0</v>
      </c>
      <c r="DX101" s="38">
        <v>0</v>
      </c>
      <c r="DY101" s="38">
        <v>0</v>
      </c>
      <c r="DZ101" s="38">
        <v>0</v>
      </c>
      <c r="EA101" s="38">
        <v>0</v>
      </c>
      <c r="EB101" s="38">
        <v>0</v>
      </c>
      <c r="EC101" s="38">
        <v>1.1779999999999999</v>
      </c>
      <c r="ED101" s="38">
        <v>8343</v>
      </c>
      <c r="EE101" s="38">
        <v>0</v>
      </c>
      <c r="EF101" s="38">
        <v>0</v>
      </c>
      <c r="EG101" s="38">
        <v>0</v>
      </c>
      <c r="EH101" s="38">
        <v>250286</v>
      </c>
      <c r="EI101" s="38">
        <v>0</v>
      </c>
      <c r="EJ101" s="38">
        <v>0</v>
      </c>
      <c r="EK101" s="38">
        <v>10.15</v>
      </c>
      <c r="EL101" s="38">
        <v>0</v>
      </c>
      <c r="EM101" s="38">
        <v>1.43</v>
      </c>
      <c r="EN101" s="38">
        <v>1.18</v>
      </c>
      <c r="EO101" s="38">
        <v>0</v>
      </c>
      <c r="EP101" s="38">
        <v>0</v>
      </c>
      <c r="EQ101" s="38">
        <v>12.76</v>
      </c>
      <c r="ER101" s="38">
        <v>0</v>
      </c>
      <c r="ES101" s="38">
        <v>40.64</v>
      </c>
      <c r="ET101" s="38">
        <v>0</v>
      </c>
      <c r="EU101" s="38">
        <v>0</v>
      </c>
      <c r="EV101" s="38">
        <v>0</v>
      </c>
      <c r="EW101" s="38">
        <v>0</v>
      </c>
      <c r="EX101" s="38">
        <v>0</v>
      </c>
      <c r="EZ101" s="38">
        <v>6463509</v>
      </c>
      <c r="FA101" s="38">
        <v>0</v>
      </c>
      <c r="FB101" s="38">
        <v>6681944</v>
      </c>
      <c r="FC101" s="38">
        <v>0</v>
      </c>
      <c r="FD101" s="38">
        <v>0</v>
      </c>
      <c r="FE101" s="38">
        <v>627765</v>
      </c>
      <c r="FF101" s="38">
        <v>136079</v>
      </c>
      <c r="FG101" s="38">
        <v>5.8744999999999999E-2</v>
      </c>
      <c r="FH101" s="38">
        <v>2.5468000000000001E-2</v>
      </c>
      <c r="FI101" s="38">
        <v>0</v>
      </c>
      <c r="FJ101" s="38">
        <v>0</v>
      </c>
      <c r="FK101" s="38">
        <v>1084.24</v>
      </c>
      <c r="FL101" s="38">
        <v>7616913</v>
      </c>
      <c r="FM101" s="38">
        <v>0</v>
      </c>
      <c r="FN101" s="38">
        <v>0</v>
      </c>
      <c r="FO101" s="38">
        <v>0</v>
      </c>
      <c r="FP101" s="38">
        <v>0</v>
      </c>
      <c r="FQ101" s="38">
        <v>0</v>
      </c>
      <c r="FR101" s="38">
        <v>0</v>
      </c>
      <c r="FS101" s="38">
        <v>0</v>
      </c>
      <c r="FT101" s="38">
        <v>0</v>
      </c>
      <c r="FU101" s="38">
        <v>0</v>
      </c>
      <c r="FV101" s="38">
        <v>0</v>
      </c>
      <c r="FW101" s="38">
        <v>0</v>
      </c>
      <c r="FX101" s="38">
        <v>0</v>
      </c>
      <c r="FY101" s="38">
        <v>0</v>
      </c>
      <c r="FZ101" s="38">
        <v>0</v>
      </c>
      <c r="GA101" s="38">
        <v>0</v>
      </c>
      <c r="GB101" s="38">
        <v>263366</v>
      </c>
      <c r="GC101" s="38">
        <v>263366</v>
      </c>
      <c r="GD101" s="38">
        <v>31.677</v>
      </c>
      <c r="GF101" s="38">
        <v>0</v>
      </c>
      <c r="GG101" s="38">
        <v>0</v>
      </c>
      <c r="GH101" s="38">
        <v>0</v>
      </c>
      <c r="GI101" s="38">
        <v>0</v>
      </c>
      <c r="GJ101" s="38">
        <v>0</v>
      </c>
      <c r="GK101" s="38">
        <v>5162</v>
      </c>
      <c r="GL101" s="38">
        <v>12422</v>
      </c>
      <c r="GM101" s="38">
        <v>0</v>
      </c>
      <c r="GN101" s="38">
        <v>0</v>
      </c>
      <c r="GO101" s="38">
        <v>0</v>
      </c>
      <c r="GP101" s="38">
        <v>0</v>
      </c>
      <c r="GQ101" s="38">
        <v>0</v>
      </c>
      <c r="GR101" s="38">
        <v>0</v>
      </c>
      <c r="GS101" s="38">
        <v>0</v>
      </c>
      <c r="GT101" s="38">
        <v>0</v>
      </c>
      <c r="HB101" s="38">
        <v>260701385</v>
      </c>
      <c r="HC101" s="38">
        <v>5.0967999999999999E-2</v>
      </c>
      <c r="HD101" s="38">
        <v>171125</v>
      </c>
      <c r="HE101" s="38">
        <v>0</v>
      </c>
      <c r="HF101" s="38">
        <v>875376</v>
      </c>
      <c r="HG101" s="38">
        <v>26942</v>
      </c>
      <c r="HH101" s="38">
        <v>3079</v>
      </c>
      <c r="HI101" s="38">
        <v>0</v>
      </c>
      <c r="HJ101" s="38">
        <v>8459</v>
      </c>
      <c r="HK101" s="38">
        <v>4410</v>
      </c>
      <c r="HL101" s="38">
        <v>1362</v>
      </c>
      <c r="HM101" s="38">
        <v>126000</v>
      </c>
      <c r="HN101" s="38">
        <v>0</v>
      </c>
      <c r="HO101" s="38">
        <v>0</v>
      </c>
      <c r="HP101" s="38">
        <v>0</v>
      </c>
      <c r="HQ101" s="38">
        <v>0</v>
      </c>
      <c r="HR101" s="38">
        <v>0</v>
      </c>
      <c r="HS101" s="38">
        <v>6462272</v>
      </c>
      <c r="HT101" s="38">
        <v>0</v>
      </c>
      <c r="HU101" s="38">
        <v>0</v>
      </c>
      <c r="HV101" s="38">
        <v>0</v>
      </c>
      <c r="HW101" s="38">
        <v>0</v>
      </c>
      <c r="HX101" s="38">
        <v>10</v>
      </c>
      <c r="HY101" s="38">
        <v>5</v>
      </c>
      <c r="HZ101" s="38">
        <v>2</v>
      </c>
      <c r="IA101" s="38">
        <v>0</v>
      </c>
      <c r="IB101" s="38">
        <v>0</v>
      </c>
      <c r="IC101" s="38">
        <v>17</v>
      </c>
      <c r="ID101" s="38">
        <v>0</v>
      </c>
      <c r="IE101" s="38">
        <v>0</v>
      </c>
      <c r="IF101" s="38">
        <v>0</v>
      </c>
      <c r="IG101" s="38">
        <v>43.747</v>
      </c>
      <c r="IH101" s="38">
        <v>5</v>
      </c>
      <c r="II101" s="38">
        <v>0</v>
      </c>
      <c r="IJ101" s="38">
        <v>8.7170000000000005</v>
      </c>
      <c r="IK101" s="38">
        <v>0</v>
      </c>
      <c r="IL101" s="38">
        <v>0</v>
      </c>
      <c r="IM101" s="38">
        <v>0</v>
      </c>
      <c r="IN101" s="38">
        <v>0</v>
      </c>
      <c r="IO101" s="38">
        <v>0</v>
      </c>
      <c r="IP101" s="38">
        <v>0</v>
      </c>
      <c r="IQ101" s="38">
        <v>8.7170000000000005</v>
      </c>
      <c r="IR101" s="38">
        <v>5368</v>
      </c>
      <c r="IS101" s="38">
        <v>0</v>
      </c>
      <c r="IT101" s="38">
        <v>0</v>
      </c>
      <c r="IU101" s="38">
        <v>0</v>
      </c>
      <c r="IV101" s="38">
        <v>0</v>
      </c>
      <c r="IW101" s="38">
        <v>6159</v>
      </c>
      <c r="IX101" s="38">
        <v>0</v>
      </c>
      <c r="IY101" s="38">
        <v>0</v>
      </c>
      <c r="IZ101" s="38">
        <v>0</v>
      </c>
      <c r="JA101" s="38">
        <v>0</v>
      </c>
    </row>
    <row r="102" spans="1:261" x14ac:dyDescent="0.2">
      <c r="A102" s="38">
        <v>101811</v>
      </c>
      <c r="B102" s="38">
        <v>27549</v>
      </c>
      <c r="C102" s="38">
        <v>9</v>
      </c>
      <c r="D102" s="38">
        <v>2020</v>
      </c>
      <c r="E102" s="38">
        <v>6159</v>
      </c>
      <c r="F102" s="38">
        <v>0</v>
      </c>
      <c r="G102" s="38">
        <v>264.47000000000003</v>
      </c>
      <c r="H102" s="38">
        <v>224.61099999999999</v>
      </c>
      <c r="I102" s="38">
        <v>224.61099999999999</v>
      </c>
      <c r="J102" s="38">
        <v>264.47000000000003</v>
      </c>
      <c r="K102" s="38">
        <v>0</v>
      </c>
      <c r="L102" s="38">
        <v>6159</v>
      </c>
      <c r="M102" s="38">
        <v>0</v>
      </c>
      <c r="N102" s="38">
        <v>0</v>
      </c>
      <c r="P102" s="38">
        <v>337.91199999999998</v>
      </c>
      <c r="Q102" s="38">
        <v>0</v>
      </c>
      <c r="R102" s="38">
        <v>87589</v>
      </c>
      <c r="S102" s="38">
        <v>259.20699999999999</v>
      </c>
      <c r="U102" s="38">
        <v>56776</v>
      </c>
      <c r="V102" s="38">
        <v>31.373000000000001</v>
      </c>
      <c r="W102" s="38">
        <v>19321</v>
      </c>
      <c r="X102" s="38">
        <v>19321</v>
      </c>
      <c r="Z102" s="38">
        <v>0</v>
      </c>
      <c r="AA102" s="38">
        <v>0</v>
      </c>
      <c r="AB102" s="38">
        <v>0</v>
      </c>
      <c r="AC102" s="38">
        <v>0</v>
      </c>
      <c r="AD102" s="38" t="s">
        <v>303</v>
      </c>
      <c r="AE102" s="38">
        <v>0</v>
      </c>
      <c r="AH102" s="38">
        <v>0</v>
      </c>
      <c r="AI102" s="38">
        <v>0</v>
      </c>
      <c r="AJ102" s="38">
        <v>6159</v>
      </c>
      <c r="AK102" s="38">
        <v>1</v>
      </c>
      <c r="AL102" s="38" t="s">
        <v>333</v>
      </c>
      <c r="AM102" s="38">
        <v>0</v>
      </c>
      <c r="AN102" s="38">
        <v>0</v>
      </c>
      <c r="AO102" s="38">
        <v>0</v>
      </c>
      <c r="AP102" s="38">
        <v>0</v>
      </c>
      <c r="AQ102" s="38">
        <v>0</v>
      </c>
      <c r="AR102" s="38">
        <v>0</v>
      </c>
      <c r="AS102" s="38">
        <v>0</v>
      </c>
      <c r="AT102" s="38">
        <v>0</v>
      </c>
      <c r="AU102" s="38">
        <v>0</v>
      </c>
      <c r="AV102" s="38">
        <v>0</v>
      </c>
      <c r="AW102" s="38">
        <v>3563331</v>
      </c>
      <c r="AX102" s="38">
        <v>3515776</v>
      </c>
      <c r="AY102" s="38">
        <v>2459952</v>
      </c>
      <c r="AZ102" s="38">
        <v>87589</v>
      </c>
      <c r="BA102" s="38">
        <v>0</v>
      </c>
      <c r="BB102" s="38">
        <v>0</v>
      </c>
      <c r="BC102" s="38">
        <v>0</v>
      </c>
      <c r="BD102" s="38">
        <v>0</v>
      </c>
      <c r="BE102" s="38">
        <v>47</v>
      </c>
      <c r="BF102" s="38">
        <v>3147083</v>
      </c>
      <c r="BG102" s="38">
        <v>0</v>
      </c>
      <c r="BH102" s="38">
        <v>0</v>
      </c>
      <c r="BI102" s="38">
        <v>0</v>
      </c>
      <c r="BJ102" s="38">
        <v>12</v>
      </c>
      <c r="BK102" s="38">
        <v>0</v>
      </c>
      <c r="BL102" s="38">
        <v>0</v>
      </c>
      <c r="BM102" s="38">
        <v>0</v>
      </c>
      <c r="BN102" s="38">
        <v>0</v>
      </c>
      <c r="BO102" s="38">
        <v>0</v>
      </c>
      <c r="BP102" s="38">
        <v>0</v>
      </c>
      <c r="BQ102" s="38">
        <v>735</v>
      </c>
      <c r="BR102" s="38">
        <v>0</v>
      </c>
      <c r="BS102" s="38">
        <v>0</v>
      </c>
      <c r="BT102" s="38">
        <v>0</v>
      </c>
      <c r="BU102" s="38">
        <v>0</v>
      </c>
      <c r="BV102" s="38">
        <v>0</v>
      </c>
      <c r="BW102" s="38">
        <v>0</v>
      </c>
      <c r="BX102" s="38">
        <v>0</v>
      </c>
      <c r="BY102" s="38">
        <v>0</v>
      </c>
      <c r="BZ102" s="38">
        <v>0</v>
      </c>
      <c r="CA102" s="38">
        <v>0</v>
      </c>
      <c r="CB102" s="38">
        <v>0</v>
      </c>
      <c r="CC102" s="38">
        <v>0</v>
      </c>
      <c r="CD102" s="38">
        <v>0</v>
      </c>
      <c r="CE102" s="38">
        <v>0</v>
      </c>
      <c r="CF102" s="38">
        <v>0</v>
      </c>
      <c r="CG102" s="38">
        <v>0</v>
      </c>
      <c r="CH102" s="38">
        <v>52004</v>
      </c>
      <c r="CI102" s="38">
        <v>0</v>
      </c>
      <c r="CJ102" s="38">
        <v>4</v>
      </c>
      <c r="CK102" s="38">
        <v>0</v>
      </c>
      <c r="CL102" s="38">
        <v>0</v>
      </c>
      <c r="CN102" s="38">
        <v>0</v>
      </c>
      <c r="CO102" s="38">
        <v>1</v>
      </c>
      <c r="CP102" s="38">
        <v>0</v>
      </c>
      <c r="CQ102" s="38">
        <v>0</v>
      </c>
      <c r="CR102" s="38">
        <v>373.34199999999998</v>
      </c>
      <c r="CS102" s="38">
        <v>0</v>
      </c>
      <c r="CT102" s="38">
        <v>0</v>
      </c>
      <c r="CU102" s="38">
        <v>0</v>
      </c>
      <c r="CV102" s="38">
        <v>0</v>
      </c>
      <c r="CW102" s="38">
        <v>0</v>
      </c>
      <c r="CX102" s="38">
        <v>0</v>
      </c>
      <c r="CY102" s="38">
        <v>0</v>
      </c>
      <c r="CZ102" s="38">
        <v>0</v>
      </c>
      <c r="DA102" s="38">
        <v>1</v>
      </c>
      <c r="DB102" s="38">
        <v>1322005</v>
      </c>
      <c r="DC102" s="38">
        <v>0</v>
      </c>
      <c r="DD102" s="38">
        <v>0</v>
      </c>
      <c r="DE102" s="38">
        <v>503389</v>
      </c>
      <c r="DF102" s="38">
        <v>503389</v>
      </c>
      <c r="DG102" s="38">
        <v>81.738</v>
      </c>
      <c r="DH102" s="38">
        <v>0</v>
      </c>
      <c r="DI102" s="38">
        <v>0</v>
      </c>
      <c r="DK102" s="38">
        <v>3388</v>
      </c>
      <c r="DL102" s="38">
        <v>0</v>
      </c>
      <c r="DM102" s="38">
        <v>1055382</v>
      </c>
      <c r="DN102" s="38">
        <v>4402</v>
      </c>
      <c r="DO102" s="38">
        <v>0</v>
      </c>
      <c r="DP102" s="38">
        <v>0</v>
      </c>
      <c r="DQ102" s="38">
        <v>0</v>
      </c>
      <c r="DR102" s="38">
        <v>0</v>
      </c>
      <c r="DS102" s="38">
        <v>0</v>
      </c>
      <c r="DT102" s="38">
        <v>0</v>
      </c>
      <c r="DU102" s="38">
        <v>0</v>
      </c>
      <c r="DV102" s="38">
        <v>0</v>
      </c>
      <c r="DW102" s="38">
        <v>0</v>
      </c>
      <c r="DX102" s="38">
        <v>0</v>
      </c>
      <c r="DY102" s="38">
        <v>0</v>
      </c>
      <c r="DZ102" s="38">
        <v>0</v>
      </c>
      <c r="EA102" s="38">
        <v>0</v>
      </c>
      <c r="EB102" s="38">
        <v>9.1999999999999998E-2</v>
      </c>
      <c r="EC102" s="38">
        <v>3.66</v>
      </c>
      <c r="ED102" s="38">
        <v>25922</v>
      </c>
      <c r="EE102" s="38">
        <v>0</v>
      </c>
      <c r="EF102" s="38">
        <v>0</v>
      </c>
      <c r="EG102" s="38">
        <v>6.5000000000000002E-2</v>
      </c>
      <c r="EH102" s="38">
        <v>28092</v>
      </c>
      <c r="EI102" s="38">
        <v>944484</v>
      </c>
      <c r="EJ102" s="38">
        <v>38.340000000000003</v>
      </c>
      <c r="EK102" s="38">
        <v>0.72899999999999998</v>
      </c>
      <c r="EL102" s="38">
        <v>0</v>
      </c>
      <c r="EM102" s="38">
        <v>0.621</v>
      </c>
      <c r="EN102" s="38">
        <v>1.2E-2</v>
      </c>
      <c r="EO102" s="38">
        <v>0</v>
      </c>
      <c r="EP102" s="38">
        <v>0</v>
      </c>
      <c r="EQ102" s="38">
        <v>39.859000000000002</v>
      </c>
      <c r="ER102" s="38">
        <v>0</v>
      </c>
      <c r="ES102" s="38">
        <v>4.5620000000000003</v>
      </c>
      <c r="ET102" s="38">
        <v>0</v>
      </c>
      <c r="EU102" s="38">
        <v>0</v>
      </c>
      <c r="EV102" s="38">
        <v>0</v>
      </c>
      <c r="EW102" s="38">
        <v>0</v>
      </c>
      <c r="EX102" s="38">
        <v>0</v>
      </c>
      <c r="EZ102" s="38">
        <v>3155775</v>
      </c>
      <c r="FA102" s="38">
        <v>0</v>
      </c>
      <c r="FB102" s="38">
        <v>3238915</v>
      </c>
      <c r="FC102" s="38">
        <v>0</v>
      </c>
      <c r="FD102" s="38">
        <v>0</v>
      </c>
      <c r="FE102" s="38">
        <v>295867</v>
      </c>
      <c r="FF102" s="38">
        <v>64134</v>
      </c>
      <c r="FG102" s="38">
        <v>5.8744999999999999E-2</v>
      </c>
      <c r="FH102" s="38">
        <v>2.5468000000000001E-2</v>
      </c>
      <c r="FI102" s="38">
        <v>0</v>
      </c>
      <c r="FJ102" s="38">
        <v>0</v>
      </c>
      <c r="FK102" s="38">
        <v>511.005</v>
      </c>
      <c r="FL102" s="38">
        <v>3650920</v>
      </c>
      <c r="FM102" s="38">
        <v>0</v>
      </c>
      <c r="FN102" s="38">
        <v>0</v>
      </c>
      <c r="FO102" s="38">
        <v>0</v>
      </c>
      <c r="FP102" s="38">
        <v>0</v>
      </c>
      <c r="FQ102" s="38">
        <v>0</v>
      </c>
      <c r="FR102" s="38">
        <v>0</v>
      </c>
      <c r="FS102" s="38">
        <v>0</v>
      </c>
      <c r="FT102" s="38">
        <v>0</v>
      </c>
      <c r="FU102" s="38">
        <v>0</v>
      </c>
      <c r="FV102" s="38">
        <v>0</v>
      </c>
      <c r="FW102" s="38">
        <v>0</v>
      </c>
      <c r="FX102" s="38">
        <v>0</v>
      </c>
      <c r="FY102" s="38">
        <v>0</v>
      </c>
      <c r="FZ102" s="38">
        <v>0</v>
      </c>
      <c r="GA102" s="38">
        <v>0</v>
      </c>
      <c r="GB102" s="38">
        <v>0</v>
      </c>
      <c r="GC102" s="38">
        <v>0</v>
      </c>
      <c r="GD102" s="38">
        <v>0</v>
      </c>
      <c r="GF102" s="38">
        <v>0</v>
      </c>
      <c r="GG102" s="38">
        <v>0</v>
      </c>
      <c r="GH102" s="38">
        <v>0</v>
      </c>
      <c r="GI102" s="38">
        <v>0</v>
      </c>
      <c r="GJ102" s="38">
        <v>0</v>
      </c>
      <c r="GK102" s="38">
        <v>5121</v>
      </c>
      <c r="GL102" s="38">
        <v>26765</v>
      </c>
      <c r="GM102" s="38">
        <v>0</v>
      </c>
      <c r="GN102" s="38">
        <v>0</v>
      </c>
      <c r="GO102" s="38">
        <v>0</v>
      </c>
      <c r="GP102" s="38">
        <v>0</v>
      </c>
      <c r="GQ102" s="38">
        <v>0</v>
      </c>
      <c r="GR102" s="38">
        <v>0</v>
      </c>
      <c r="GS102" s="38">
        <v>0</v>
      </c>
      <c r="GT102" s="38">
        <v>0</v>
      </c>
      <c r="HB102" s="38">
        <v>260701385</v>
      </c>
      <c r="HC102" s="38">
        <v>5.0967999999999999E-2</v>
      </c>
      <c r="HD102" s="38">
        <v>52004</v>
      </c>
      <c r="HE102" s="38">
        <v>0</v>
      </c>
      <c r="HF102" s="38">
        <v>238088</v>
      </c>
      <c r="HG102" s="38">
        <v>1925</v>
      </c>
      <c r="HH102" s="38">
        <v>0</v>
      </c>
      <c r="HI102" s="38">
        <v>0</v>
      </c>
      <c r="HJ102" s="38">
        <v>2571</v>
      </c>
      <c r="HK102" s="38">
        <v>4148</v>
      </c>
      <c r="HL102" s="38">
        <v>0</v>
      </c>
      <c r="HM102" s="38">
        <v>0</v>
      </c>
      <c r="HN102" s="38">
        <v>0</v>
      </c>
      <c r="HO102" s="38">
        <v>0</v>
      </c>
      <c r="HP102" s="38">
        <v>92133</v>
      </c>
      <c r="HQ102" s="38">
        <v>0</v>
      </c>
      <c r="HR102" s="38">
        <v>0</v>
      </c>
      <c r="HS102" s="38">
        <v>3151326</v>
      </c>
      <c r="HT102" s="38">
        <v>0</v>
      </c>
      <c r="HU102" s="38">
        <v>0</v>
      </c>
      <c r="HV102" s="38">
        <v>0</v>
      </c>
      <c r="HW102" s="38">
        <v>0</v>
      </c>
      <c r="HX102" s="38">
        <v>29</v>
      </c>
      <c r="HY102" s="38">
        <v>50</v>
      </c>
      <c r="HZ102" s="38">
        <v>50</v>
      </c>
      <c r="IA102" s="38">
        <v>69</v>
      </c>
      <c r="IB102" s="38">
        <v>119</v>
      </c>
      <c r="IC102" s="38">
        <v>317</v>
      </c>
      <c r="ID102" s="38">
        <v>0</v>
      </c>
      <c r="IE102" s="38">
        <v>0</v>
      </c>
      <c r="IF102" s="38">
        <v>0</v>
      </c>
      <c r="IG102" s="38">
        <v>3.125</v>
      </c>
      <c r="IH102" s="38">
        <v>0</v>
      </c>
      <c r="II102" s="38">
        <v>335.03</v>
      </c>
      <c r="IJ102" s="38">
        <v>31.373000000000001</v>
      </c>
      <c r="IK102" s="38">
        <v>0</v>
      </c>
      <c r="IL102" s="38">
        <v>0</v>
      </c>
      <c r="IM102" s="38">
        <v>0</v>
      </c>
      <c r="IN102" s="38">
        <v>0</v>
      </c>
      <c r="IO102" s="38">
        <v>0</v>
      </c>
      <c r="IP102" s="38">
        <v>0</v>
      </c>
      <c r="IQ102" s="38">
        <v>31.373000000000001</v>
      </c>
      <c r="IR102" s="38">
        <v>19321</v>
      </c>
      <c r="IS102" s="38">
        <v>0</v>
      </c>
      <c r="IT102" s="38">
        <v>0</v>
      </c>
      <c r="IU102" s="38">
        <v>0</v>
      </c>
      <c r="IV102" s="38">
        <v>0</v>
      </c>
      <c r="IW102" s="38">
        <v>6159</v>
      </c>
      <c r="IX102" s="38">
        <v>0</v>
      </c>
      <c r="IY102" s="38">
        <v>0</v>
      </c>
      <c r="IZ102" s="38">
        <v>92133</v>
      </c>
      <c r="JA102" s="38">
        <v>0</v>
      </c>
    </row>
    <row r="103" spans="1:261" x14ac:dyDescent="0.2">
      <c r="A103" s="38">
        <v>220811</v>
      </c>
      <c r="B103" s="38">
        <v>27549</v>
      </c>
      <c r="C103" s="38">
        <v>9</v>
      </c>
      <c r="D103" s="38">
        <v>2020</v>
      </c>
      <c r="E103" s="38">
        <v>6159</v>
      </c>
      <c r="F103" s="38">
        <v>0</v>
      </c>
      <c r="G103" s="38">
        <v>206.09200000000001</v>
      </c>
      <c r="H103" s="38">
        <v>202.691</v>
      </c>
      <c r="I103" s="38">
        <v>202.691</v>
      </c>
      <c r="J103" s="38">
        <v>206.09200000000001</v>
      </c>
      <c r="K103" s="38">
        <v>0</v>
      </c>
      <c r="L103" s="38">
        <v>6159</v>
      </c>
      <c r="M103" s="38">
        <v>0</v>
      </c>
      <c r="N103" s="38">
        <v>0</v>
      </c>
      <c r="P103" s="38">
        <v>256.45</v>
      </c>
      <c r="Q103" s="38">
        <v>0</v>
      </c>
      <c r="R103" s="38">
        <v>66474</v>
      </c>
      <c r="S103" s="38">
        <v>259.20699999999999</v>
      </c>
      <c r="U103" s="38">
        <v>43089</v>
      </c>
      <c r="V103" s="38">
        <v>60.734999999999999</v>
      </c>
      <c r="W103" s="38">
        <v>37404</v>
      </c>
      <c r="X103" s="38">
        <v>37404</v>
      </c>
      <c r="Z103" s="38">
        <v>0</v>
      </c>
      <c r="AA103" s="38">
        <v>0</v>
      </c>
      <c r="AB103" s="38">
        <v>0</v>
      </c>
      <c r="AC103" s="38">
        <v>0</v>
      </c>
      <c r="AD103" s="38" t="s">
        <v>303</v>
      </c>
      <c r="AE103" s="38">
        <v>0</v>
      </c>
      <c r="AH103" s="38">
        <v>0</v>
      </c>
      <c r="AI103" s="38">
        <v>0</v>
      </c>
      <c r="AJ103" s="38">
        <v>6159</v>
      </c>
      <c r="AK103" s="38">
        <v>1</v>
      </c>
      <c r="AL103" s="38" t="s">
        <v>64</v>
      </c>
      <c r="AM103" s="38">
        <v>0</v>
      </c>
      <c r="AN103" s="38">
        <v>0</v>
      </c>
      <c r="AO103" s="38">
        <v>0</v>
      </c>
      <c r="AP103" s="38">
        <v>0</v>
      </c>
      <c r="AQ103" s="38">
        <v>0</v>
      </c>
      <c r="AR103" s="38">
        <v>0</v>
      </c>
      <c r="AS103" s="38">
        <v>0</v>
      </c>
      <c r="AT103" s="38">
        <v>0</v>
      </c>
      <c r="AU103" s="38">
        <v>0</v>
      </c>
      <c r="AV103" s="38">
        <v>-12297</v>
      </c>
      <c r="AW103" s="38">
        <v>2217638</v>
      </c>
      <c r="AX103" s="38">
        <v>2177440</v>
      </c>
      <c r="AY103" s="38">
        <v>1498465</v>
      </c>
      <c r="AZ103" s="38">
        <v>66474</v>
      </c>
      <c r="BA103" s="38">
        <v>21.832999999999998</v>
      </c>
      <c r="BB103" s="38">
        <v>0</v>
      </c>
      <c r="BC103" s="38">
        <v>0</v>
      </c>
      <c r="BD103" s="38">
        <v>0</v>
      </c>
      <c r="BE103" s="38">
        <v>29</v>
      </c>
      <c r="BF103" s="38">
        <v>2013576</v>
      </c>
      <c r="BG103" s="38">
        <v>0</v>
      </c>
      <c r="BH103" s="38">
        <v>0</v>
      </c>
      <c r="BI103" s="38">
        <v>0</v>
      </c>
      <c r="BJ103" s="38">
        <v>12</v>
      </c>
      <c r="BK103" s="38">
        <v>0</v>
      </c>
      <c r="BL103" s="38">
        <v>0</v>
      </c>
      <c r="BM103" s="38">
        <v>0</v>
      </c>
      <c r="BN103" s="38">
        <v>0</v>
      </c>
      <c r="BO103" s="38">
        <v>0</v>
      </c>
      <c r="BP103" s="38">
        <v>0</v>
      </c>
      <c r="BQ103" s="38">
        <v>739</v>
      </c>
      <c r="BR103" s="38">
        <v>0</v>
      </c>
      <c r="BS103" s="38">
        <v>0</v>
      </c>
      <c r="BT103" s="38">
        <v>0</v>
      </c>
      <c r="BU103" s="38">
        <v>0</v>
      </c>
      <c r="BV103" s="38">
        <v>0</v>
      </c>
      <c r="BW103" s="38">
        <v>0</v>
      </c>
      <c r="BX103" s="38">
        <v>0</v>
      </c>
      <c r="BY103" s="38">
        <v>0</v>
      </c>
      <c r="BZ103" s="38">
        <v>0</v>
      </c>
      <c r="CA103" s="38">
        <v>0</v>
      </c>
      <c r="CB103" s="38">
        <v>0</v>
      </c>
      <c r="CC103" s="38">
        <v>0</v>
      </c>
      <c r="CD103" s="38">
        <v>0</v>
      </c>
      <c r="CE103" s="38">
        <v>0</v>
      </c>
      <c r="CF103" s="38">
        <v>0</v>
      </c>
      <c r="CG103" s="38">
        <v>0</v>
      </c>
      <c r="CH103" s="38">
        <v>40525</v>
      </c>
      <c r="CI103" s="38">
        <v>0</v>
      </c>
      <c r="CJ103" s="38">
        <v>4</v>
      </c>
      <c r="CK103" s="38">
        <v>0</v>
      </c>
      <c r="CL103" s="38">
        <v>0</v>
      </c>
      <c r="CN103" s="38">
        <v>0</v>
      </c>
      <c r="CO103" s="38">
        <v>1</v>
      </c>
      <c r="CP103" s="38">
        <v>0</v>
      </c>
      <c r="CQ103" s="38">
        <v>1.167</v>
      </c>
      <c r="CR103" s="38">
        <v>250.06800000000001</v>
      </c>
      <c r="CS103" s="38">
        <v>0</v>
      </c>
      <c r="CT103" s="38">
        <v>0</v>
      </c>
      <c r="CU103" s="38">
        <v>0</v>
      </c>
      <c r="CV103" s="38">
        <v>0</v>
      </c>
      <c r="CW103" s="38">
        <v>0</v>
      </c>
      <c r="CX103" s="38">
        <v>0</v>
      </c>
      <c r="CY103" s="38">
        <v>0</v>
      </c>
      <c r="CZ103" s="38">
        <v>0</v>
      </c>
      <c r="DA103" s="38">
        <v>1</v>
      </c>
      <c r="DB103" s="38">
        <v>1244113</v>
      </c>
      <c r="DC103" s="38">
        <v>0</v>
      </c>
      <c r="DD103" s="38">
        <v>0</v>
      </c>
      <c r="DE103" s="38">
        <v>318477</v>
      </c>
      <c r="DF103" s="38">
        <v>318477</v>
      </c>
      <c r="DG103" s="38">
        <v>51.713000000000001</v>
      </c>
      <c r="DH103" s="38">
        <v>0</v>
      </c>
      <c r="DI103" s="38">
        <v>0</v>
      </c>
      <c r="DK103" s="38">
        <v>3442</v>
      </c>
      <c r="DL103" s="38">
        <v>0</v>
      </c>
      <c r="DM103" s="38">
        <v>71409</v>
      </c>
      <c r="DN103" s="38">
        <v>298</v>
      </c>
      <c r="DO103" s="38">
        <v>0</v>
      </c>
      <c r="DP103" s="38">
        <v>0</v>
      </c>
      <c r="DQ103" s="38">
        <v>0</v>
      </c>
      <c r="DR103" s="38">
        <v>0</v>
      </c>
      <c r="DS103" s="38">
        <v>0</v>
      </c>
      <c r="DT103" s="38">
        <v>0</v>
      </c>
      <c r="DU103" s="38">
        <v>0</v>
      </c>
      <c r="DV103" s="38">
        <v>0</v>
      </c>
      <c r="DW103" s="38">
        <v>0</v>
      </c>
      <c r="DX103" s="38">
        <v>0</v>
      </c>
      <c r="DY103" s="38">
        <v>0</v>
      </c>
      <c r="DZ103" s="38">
        <v>0</v>
      </c>
      <c r="EA103" s="38">
        <v>0</v>
      </c>
      <c r="EB103" s="38">
        <v>0</v>
      </c>
      <c r="EC103" s="38">
        <v>0.128</v>
      </c>
      <c r="ED103" s="38">
        <v>907</v>
      </c>
      <c r="EE103" s="38">
        <v>0</v>
      </c>
      <c r="EF103" s="38">
        <v>0</v>
      </c>
      <c r="EG103" s="38">
        <v>0</v>
      </c>
      <c r="EH103" s="38">
        <v>66618</v>
      </c>
      <c r="EI103" s="38">
        <v>0</v>
      </c>
      <c r="EJ103" s="38">
        <v>0</v>
      </c>
      <c r="EK103" s="38">
        <v>3.0939999999999999</v>
      </c>
      <c r="EL103" s="38">
        <v>0</v>
      </c>
      <c r="EM103" s="38">
        <v>0</v>
      </c>
      <c r="EN103" s="38">
        <v>0.307</v>
      </c>
      <c r="EO103" s="38">
        <v>0</v>
      </c>
      <c r="EP103" s="38">
        <v>0</v>
      </c>
      <c r="EQ103" s="38">
        <v>3.4009999999999998</v>
      </c>
      <c r="ER103" s="38">
        <v>0</v>
      </c>
      <c r="ES103" s="38">
        <v>10.817</v>
      </c>
      <c r="ET103" s="38">
        <v>0</v>
      </c>
      <c r="EU103" s="38">
        <v>0</v>
      </c>
      <c r="EV103" s="38">
        <v>0</v>
      </c>
      <c r="EW103" s="38">
        <v>0</v>
      </c>
      <c r="EX103" s="38">
        <v>0</v>
      </c>
      <c r="EZ103" s="38">
        <v>1947102</v>
      </c>
      <c r="FA103" s="38">
        <v>0</v>
      </c>
      <c r="FB103" s="38">
        <v>2013249</v>
      </c>
      <c r="FC103" s="38">
        <v>0</v>
      </c>
      <c r="FD103" s="38">
        <v>0</v>
      </c>
      <c r="FE103" s="38">
        <v>189303</v>
      </c>
      <c r="FF103" s="38">
        <v>41035</v>
      </c>
      <c r="FG103" s="38">
        <v>5.8744999999999999E-2</v>
      </c>
      <c r="FH103" s="38">
        <v>2.5468000000000001E-2</v>
      </c>
      <c r="FI103" s="38">
        <v>0</v>
      </c>
      <c r="FJ103" s="38">
        <v>0</v>
      </c>
      <c r="FK103" s="38">
        <v>326.95299999999997</v>
      </c>
      <c r="FL103" s="38">
        <v>2284112</v>
      </c>
      <c r="FM103" s="38">
        <v>0</v>
      </c>
      <c r="FN103" s="38">
        <v>0</v>
      </c>
      <c r="FO103" s="38">
        <v>0</v>
      </c>
      <c r="FP103" s="38">
        <v>0</v>
      </c>
      <c r="FQ103" s="38">
        <v>0</v>
      </c>
      <c r="FR103" s="38">
        <v>0</v>
      </c>
      <c r="FS103" s="38">
        <v>0</v>
      </c>
      <c r="FT103" s="38">
        <v>0</v>
      </c>
      <c r="FU103" s="38">
        <v>0</v>
      </c>
      <c r="FV103" s="38">
        <v>0</v>
      </c>
      <c r="FW103" s="38">
        <v>0</v>
      </c>
      <c r="FX103" s="38">
        <v>0</v>
      </c>
      <c r="FY103" s="38">
        <v>0</v>
      </c>
      <c r="FZ103" s="38">
        <v>0</v>
      </c>
      <c r="GA103" s="38">
        <v>0</v>
      </c>
      <c r="GB103" s="38">
        <v>0</v>
      </c>
      <c r="GC103" s="38">
        <v>0</v>
      </c>
      <c r="GD103" s="38">
        <v>0</v>
      </c>
      <c r="GF103" s="38">
        <v>0</v>
      </c>
      <c r="GG103" s="38">
        <v>0</v>
      </c>
      <c r="GH103" s="38">
        <v>0</v>
      </c>
      <c r="GI103" s="38">
        <v>0</v>
      </c>
      <c r="GJ103" s="38">
        <v>0</v>
      </c>
      <c r="GK103" s="38">
        <v>5115</v>
      </c>
      <c r="GL103" s="38">
        <v>9033</v>
      </c>
      <c r="GM103" s="38">
        <v>0</v>
      </c>
      <c r="GN103" s="38">
        <v>0</v>
      </c>
      <c r="GO103" s="38">
        <v>0</v>
      </c>
      <c r="GP103" s="38">
        <v>0</v>
      </c>
      <c r="GQ103" s="38">
        <v>0</v>
      </c>
      <c r="GR103" s="38">
        <v>0</v>
      </c>
      <c r="GS103" s="38">
        <v>0</v>
      </c>
      <c r="GT103" s="38">
        <v>0</v>
      </c>
      <c r="HB103" s="38">
        <v>260701385</v>
      </c>
      <c r="HC103" s="38">
        <v>5.0967999999999999E-2</v>
      </c>
      <c r="HD103" s="38">
        <v>40525</v>
      </c>
      <c r="HE103" s="38">
        <v>0</v>
      </c>
      <c r="HF103" s="38">
        <v>214852</v>
      </c>
      <c r="HG103" s="38">
        <v>0</v>
      </c>
      <c r="HH103" s="38">
        <v>125020</v>
      </c>
      <c r="HI103" s="38">
        <v>0</v>
      </c>
      <c r="HJ103" s="38">
        <v>2003</v>
      </c>
      <c r="HK103" s="38">
        <v>0</v>
      </c>
      <c r="HL103" s="38">
        <v>0</v>
      </c>
      <c r="HM103" s="38">
        <v>0</v>
      </c>
      <c r="HN103" s="38">
        <v>0</v>
      </c>
      <c r="HO103" s="38">
        <v>0</v>
      </c>
      <c r="HP103" s="38">
        <v>0</v>
      </c>
      <c r="HQ103" s="38">
        <v>0</v>
      </c>
      <c r="HR103" s="38">
        <v>0</v>
      </c>
      <c r="HS103" s="38">
        <v>1946775</v>
      </c>
      <c r="HT103" s="38">
        <v>0</v>
      </c>
      <c r="HU103" s="38">
        <v>0</v>
      </c>
      <c r="HV103" s="38">
        <v>0</v>
      </c>
      <c r="HW103" s="38">
        <v>0</v>
      </c>
      <c r="HX103" s="38">
        <v>19</v>
      </c>
      <c r="HY103" s="38">
        <v>30</v>
      </c>
      <c r="HZ103" s="38">
        <v>31</v>
      </c>
      <c r="IA103" s="38">
        <v>35</v>
      </c>
      <c r="IB103" s="38">
        <v>85</v>
      </c>
      <c r="IC103" s="38">
        <v>200</v>
      </c>
      <c r="ID103" s="38">
        <v>0</v>
      </c>
      <c r="IE103" s="38">
        <v>0</v>
      </c>
      <c r="IF103" s="38">
        <v>0</v>
      </c>
      <c r="IG103" s="38">
        <v>0</v>
      </c>
      <c r="IH103" s="38">
        <v>203</v>
      </c>
      <c r="II103" s="38">
        <v>0</v>
      </c>
      <c r="IJ103" s="38">
        <v>60.734999999999999</v>
      </c>
      <c r="IK103" s="38">
        <v>0</v>
      </c>
      <c r="IL103" s="38">
        <v>0</v>
      </c>
      <c r="IM103" s="38">
        <v>0</v>
      </c>
      <c r="IN103" s="38">
        <v>0</v>
      </c>
      <c r="IO103" s="38">
        <v>0</v>
      </c>
      <c r="IP103" s="38">
        <v>0</v>
      </c>
      <c r="IQ103" s="38">
        <v>60.734999999999999</v>
      </c>
      <c r="IR103" s="38">
        <v>37404</v>
      </c>
      <c r="IS103" s="38">
        <v>0</v>
      </c>
      <c r="IT103" s="38">
        <v>0</v>
      </c>
      <c r="IU103" s="38">
        <v>0</v>
      </c>
      <c r="IV103" s="38">
        <v>0</v>
      </c>
      <c r="IW103" s="38">
        <v>6159</v>
      </c>
      <c r="IX103" s="38">
        <v>0</v>
      </c>
      <c r="IY103" s="38">
        <v>0</v>
      </c>
      <c r="IZ103" s="38">
        <v>0</v>
      </c>
      <c r="JA103" s="38">
        <v>0</v>
      </c>
    </row>
    <row r="104" spans="1:261" x14ac:dyDescent="0.2">
      <c r="A104" s="38">
        <v>57813</v>
      </c>
      <c r="B104" s="38">
        <v>27549</v>
      </c>
      <c r="C104" s="38">
        <v>9</v>
      </c>
      <c r="D104" s="38">
        <v>2020</v>
      </c>
      <c r="E104" s="38">
        <v>6159</v>
      </c>
      <c r="F104" s="38">
        <v>0</v>
      </c>
      <c r="G104" s="38">
        <v>3304.05</v>
      </c>
      <c r="H104" s="38">
        <v>3201.3989999999999</v>
      </c>
      <c r="I104" s="38">
        <v>3201.3989999999999</v>
      </c>
      <c r="J104" s="38">
        <v>3304.05</v>
      </c>
      <c r="K104" s="38">
        <v>0</v>
      </c>
      <c r="L104" s="38">
        <v>6159</v>
      </c>
      <c r="M104" s="38">
        <v>0</v>
      </c>
      <c r="N104" s="38">
        <v>0</v>
      </c>
      <c r="P104" s="38">
        <v>3039.643</v>
      </c>
      <c r="Q104" s="38">
        <v>0</v>
      </c>
      <c r="R104" s="38">
        <v>787897</v>
      </c>
      <c r="S104" s="38">
        <v>259.20699999999999</v>
      </c>
      <c r="U104" s="38">
        <v>510719</v>
      </c>
      <c r="V104" s="38">
        <v>1897.8330000000001</v>
      </c>
      <c r="W104" s="38">
        <v>1168801</v>
      </c>
      <c r="X104" s="38">
        <v>1168801</v>
      </c>
      <c r="Z104" s="38">
        <v>0</v>
      </c>
      <c r="AA104" s="38">
        <v>0</v>
      </c>
      <c r="AB104" s="38">
        <v>0</v>
      </c>
      <c r="AC104" s="38">
        <v>0</v>
      </c>
      <c r="AD104" s="38" t="s">
        <v>303</v>
      </c>
      <c r="AE104" s="38">
        <v>0</v>
      </c>
      <c r="AH104" s="38">
        <v>0</v>
      </c>
      <c r="AI104" s="38">
        <v>0</v>
      </c>
      <c r="AJ104" s="38">
        <v>6159</v>
      </c>
      <c r="AK104" s="38">
        <v>1</v>
      </c>
      <c r="AL104" s="38" t="s">
        <v>22</v>
      </c>
      <c r="AM104" s="38">
        <v>0</v>
      </c>
      <c r="AN104" s="38">
        <v>0</v>
      </c>
      <c r="AO104" s="38">
        <v>0</v>
      </c>
      <c r="AP104" s="38">
        <v>0</v>
      </c>
      <c r="AQ104" s="38">
        <v>0</v>
      </c>
      <c r="AR104" s="38">
        <v>0</v>
      </c>
      <c r="AS104" s="38">
        <v>0</v>
      </c>
      <c r="AT104" s="38">
        <v>0</v>
      </c>
      <c r="AU104" s="38">
        <v>0</v>
      </c>
      <c r="AV104" s="38">
        <v>0</v>
      </c>
      <c r="AW104" s="38">
        <v>36956369</v>
      </c>
      <c r="AX104" s="38">
        <v>36316864</v>
      </c>
      <c r="AY104" s="38">
        <v>24353708</v>
      </c>
      <c r="AZ104" s="38">
        <v>787897</v>
      </c>
      <c r="BA104" s="38">
        <v>162.833</v>
      </c>
      <c r="BB104" s="38">
        <v>0</v>
      </c>
      <c r="BC104" s="38">
        <v>0</v>
      </c>
      <c r="BD104" s="38">
        <v>0</v>
      </c>
      <c r="BE104" s="38">
        <v>484</v>
      </c>
      <c r="BF104" s="38">
        <v>33295962</v>
      </c>
      <c r="BG104" s="38">
        <v>0</v>
      </c>
      <c r="BH104" s="38">
        <v>0</v>
      </c>
      <c r="BI104" s="38">
        <v>0</v>
      </c>
      <c r="BJ104" s="38">
        <v>12</v>
      </c>
      <c r="BK104" s="38">
        <v>0</v>
      </c>
      <c r="BL104" s="38">
        <v>0</v>
      </c>
      <c r="BM104" s="38">
        <v>0</v>
      </c>
      <c r="BN104" s="38">
        <v>0</v>
      </c>
      <c r="BO104" s="38">
        <v>0</v>
      </c>
      <c r="BP104" s="38">
        <v>0</v>
      </c>
      <c r="BQ104" s="38">
        <v>277</v>
      </c>
      <c r="BR104" s="38">
        <v>0</v>
      </c>
      <c r="BS104" s="38">
        <v>0</v>
      </c>
      <c r="BT104" s="38">
        <v>0</v>
      </c>
      <c r="BU104" s="38">
        <v>0</v>
      </c>
      <c r="BV104" s="38">
        <v>0</v>
      </c>
      <c r="BW104" s="38">
        <v>0</v>
      </c>
      <c r="BX104" s="38">
        <v>0</v>
      </c>
      <c r="BY104" s="38">
        <v>0</v>
      </c>
      <c r="BZ104" s="38">
        <v>0</v>
      </c>
      <c r="CA104" s="38">
        <v>0</v>
      </c>
      <c r="CB104" s="38">
        <v>0</v>
      </c>
      <c r="CC104" s="38">
        <v>0</v>
      </c>
      <c r="CD104" s="38">
        <v>0</v>
      </c>
      <c r="CE104" s="38">
        <v>0</v>
      </c>
      <c r="CF104" s="38">
        <v>0</v>
      </c>
      <c r="CG104" s="38">
        <v>0</v>
      </c>
      <c r="CH104" s="38">
        <v>649693</v>
      </c>
      <c r="CI104" s="38">
        <v>0</v>
      </c>
      <c r="CJ104" s="38">
        <v>4</v>
      </c>
      <c r="CK104" s="38">
        <v>0</v>
      </c>
      <c r="CL104" s="38">
        <v>0</v>
      </c>
      <c r="CN104" s="38">
        <v>0</v>
      </c>
      <c r="CO104" s="38">
        <v>1</v>
      </c>
      <c r="CP104" s="38">
        <v>0</v>
      </c>
      <c r="CQ104" s="38">
        <v>9.75</v>
      </c>
      <c r="CR104" s="38">
        <v>3045.759</v>
      </c>
      <c r="CS104" s="38">
        <v>0</v>
      </c>
      <c r="CT104" s="38">
        <v>0</v>
      </c>
      <c r="CU104" s="38">
        <v>0</v>
      </c>
      <c r="CV104" s="38">
        <v>0</v>
      </c>
      <c r="CW104" s="38">
        <v>0</v>
      </c>
      <c r="CX104" s="38">
        <v>0</v>
      </c>
      <c r="CY104" s="38">
        <v>0</v>
      </c>
      <c r="CZ104" s="38">
        <v>0</v>
      </c>
      <c r="DA104" s="38">
        <v>1</v>
      </c>
      <c r="DB104" s="38">
        <v>19588094</v>
      </c>
      <c r="DC104" s="38">
        <v>0</v>
      </c>
      <c r="DD104" s="38">
        <v>0</v>
      </c>
      <c r="DE104" s="38">
        <v>5609031</v>
      </c>
      <c r="DF104" s="38">
        <v>5609031</v>
      </c>
      <c r="DG104" s="38">
        <v>910.76300000000003</v>
      </c>
      <c r="DH104" s="38">
        <v>0</v>
      </c>
      <c r="DI104" s="38">
        <v>0</v>
      </c>
      <c r="DK104" s="38">
        <v>0</v>
      </c>
      <c r="DL104" s="38">
        <v>0</v>
      </c>
      <c r="DM104" s="38">
        <v>2319826</v>
      </c>
      <c r="DN104" s="38">
        <v>9705</v>
      </c>
      <c r="DO104" s="38">
        <v>0</v>
      </c>
      <c r="DP104" s="38">
        <v>0</v>
      </c>
      <c r="DQ104" s="38">
        <v>0</v>
      </c>
      <c r="DR104" s="38">
        <v>0</v>
      </c>
      <c r="DS104" s="38">
        <v>0</v>
      </c>
      <c r="DT104" s="38">
        <v>0</v>
      </c>
      <c r="DU104" s="38">
        <v>0</v>
      </c>
      <c r="DV104" s="38">
        <v>0</v>
      </c>
      <c r="DW104" s="38">
        <v>0</v>
      </c>
      <c r="DX104" s="38">
        <v>0</v>
      </c>
      <c r="DY104" s="38">
        <v>0</v>
      </c>
      <c r="DZ104" s="38">
        <v>0</v>
      </c>
      <c r="EA104" s="38">
        <v>0</v>
      </c>
      <c r="EB104" s="38">
        <v>0</v>
      </c>
      <c r="EC104" s="38">
        <v>29.617000000000001</v>
      </c>
      <c r="ED104" s="38">
        <v>209759</v>
      </c>
      <c r="EE104" s="38">
        <v>0</v>
      </c>
      <c r="EF104" s="38">
        <v>0</v>
      </c>
      <c r="EG104" s="38">
        <v>0</v>
      </c>
      <c r="EH104" s="38">
        <v>1991700</v>
      </c>
      <c r="EI104" s="38">
        <v>0</v>
      </c>
      <c r="EJ104" s="38">
        <v>0</v>
      </c>
      <c r="EK104" s="38">
        <v>71.963999999999999</v>
      </c>
      <c r="EL104" s="38">
        <v>1.609</v>
      </c>
      <c r="EM104" s="38">
        <v>22.963000000000001</v>
      </c>
      <c r="EN104" s="38">
        <v>7.7240000000000002</v>
      </c>
      <c r="EO104" s="38">
        <v>0</v>
      </c>
      <c r="EP104" s="38">
        <v>0</v>
      </c>
      <c r="EQ104" s="38">
        <v>102.651</v>
      </c>
      <c r="ER104" s="38">
        <v>0</v>
      </c>
      <c r="ES104" s="38">
        <v>323.40100000000001</v>
      </c>
      <c r="ET104" s="38">
        <v>0</v>
      </c>
      <c r="EU104" s="38">
        <v>0</v>
      </c>
      <c r="EV104" s="38">
        <v>0</v>
      </c>
      <c r="EW104" s="38">
        <v>0</v>
      </c>
      <c r="EX104" s="38">
        <v>0</v>
      </c>
      <c r="EZ104" s="38">
        <v>32508065</v>
      </c>
      <c r="FA104" s="38">
        <v>0</v>
      </c>
      <c r="FB104" s="38">
        <v>33285774</v>
      </c>
      <c r="FC104" s="38">
        <v>0</v>
      </c>
      <c r="FD104" s="38">
        <v>0</v>
      </c>
      <c r="FE104" s="38">
        <v>3130261</v>
      </c>
      <c r="FF104" s="38">
        <v>678538</v>
      </c>
      <c r="FG104" s="38">
        <v>5.8744999999999999E-2</v>
      </c>
      <c r="FH104" s="38">
        <v>2.5468000000000001E-2</v>
      </c>
      <c r="FI104" s="38">
        <v>0</v>
      </c>
      <c r="FJ104" s="38">
        <v>0</v>
      </c>
      <c r="FK104" s="38">
        <v>5406.4089999999997</v>
      </c>
      <c r="FL104" s="38">
        <v>37744266</v>
      </c>
      <c r="FM104" s="38">
        <v>0</v>
      </c>
      <c r="FN104" s="38">
        <v>0</v>
      </c>
      <c r="FO104" s="38">
        <v>0</v>
      </c>
      <c r="FP104" s="38">
        <v>0</v>
      </c>
      <c r="FQ104" s="38">
        <v>0</v>
      </c>
      <c r="FR104" s="38">
        <v>0</v>
      </c>
      <c r="FS104" s="38">
        <v>0</v>
      </c>
      <c r="FT104" s="38">
        <v>0</v>
      </c>
      <c r="FU104" s="38">
        <v>0</v>
      </c>
      <c r="FV104" s="38">
        <v>0</v>
      </c>
      <c r="FW104" s="38">
        <v>0</v>
      </c>
      <c r="FX104" s="38">
        <v>0</v>
      </c>
      <c r="FY104" s="38">
        <v>0</v>
      </c>
      <c r="FZ104" s="38">
        <v>0</v>
      </c>
      <c r="GA104" s="38">
        <v>0</v>
      </c>
      <c r="GB104" s="38">
        <v>0</v>
      </c>
      <c r="GC104" s="38">
        <v>0</v>
      </c>
      <c r="GD104" s="38">
        <v>0</v>
      </c>
      <c r="GF104" s="38">
        <v>0</v>
      </c>
      <c r="GG104" s="38">
        <v>0</v>
      </c>
      <c r="GH104" s="38">
        <v>0</v>
      </c>
      <c r="GI104" s="38">
        <v>0</v>
      </c>
      <c r="GJ104" s="38">
        <v>0</v>
      </c>
      <c r="GK104" s="38">
        <v>5246.9390000000003</v>
      </c>
      <c r="GL104" s="38">
        <v>17937</v>
      </c>
      <c r="GM104" s="38">
        <v>0</v>
      </c>
      <c r="GN104" s="38">
        <v>0</v>
      </c>
      <c r="GO104" s="38">
        <v>0</v>
      </c>
      <c r="GP104" s="38">
        <v>0</v>
      </c>
      <c r="GQ104" s="38">
        <v>0</v>
      </c>
      <c r="GR104" s="38">
        <v>0</v>
      </c>
      <c r="GS104" s="38">
        <v>0</v>
      </c>
      <c r="GT104" s="38">
        <v>0</v>
      </c>
      <c r="HB104" s="38">
        <v>260701385</v>
      </c>
      <c r="HC104" s="38">
        <v>5.0967999999999999E-2</v>
      </c>
      <c r="HD104" s="38">
        <v>649693</v>
      </c>
      <c r="HE104" s="38">
        <v>0</v>
      </c>
      <c r="HF104" s="38">
        <v>3393483</v>
      </c>
      <c r="HG104" s="38">
        <v>26942</v>
      </c>
      <c r="HH104" s="38">
        <v>1147965</v>
      </c>
      <c r="HI104" s="38">
        <v>0</v>
      </c>
      <c r="HJ104" s="38">
        <v>32115</v>
      </c>
      <c r="HK104" s="38">
        <v>0</v>
      </c>
      <c r="HL104" s="38">
        <v>0</v>
      </c>
      <c r="HM104" s="38">
        <v>0</v>
      </c>
      <c r="HN104" s="38">
        <v>0</v>
      </c>
      <c r="HO104" s="38">
        <v>0</v>
      </c>
      <c r="HP104" s="38">
        <v>0</v>
      </c>
      <c r="HQ104" s="38">
        <v>0</v>
      </c>
      <c r="HR104" s="38">
        <v>0</v>
      </c>
      <c r="HS104" s="38">
        <v>32497877</v>
      </c>
      <c r="HT104" s="38">
        <v>0</v>
      </c>
      <c r="HU104" s="38">
        <v>0</v>
      </c>
      <c r="HV104" s="38">
        <v>0</v>
      </c>
      <c r="HW104" s="38">
        <v>0</v>
      </c>
      <c r="HX104" s="38">
        <v>253</v>
      </c>
      <c r="HY104" s="38">
        <v>224</v>
      </c>
      <c r="HZ104" s="38">
        <v>420</v>
      </c>
      <c r="IA104" s="38">
        <v>1065</v>
      </c>
      <c r="IB104" s="38">
        <v>1513</v>
      </c>
      <c r="IC104" s="38">
        <v>3475</v>
      </c>
      <c r="ID104" s="38">
        <v>0</v>
      </c>
      <c r="IE104" s="38">
        <v>0</v>
      </c>
      <c r="IF104" s="38">
        <v>0</v>
      </c>
      <c r="IG104" s="38">
        <v>43.747</v>
      </c>
      <c r="IH104" s="38">
        <v>1864</v>
      </c>
      <c r="II104" s="38">
        <v>0</v>
      </c>
      <c r="IJ104" s="38">
        <v>1897.8330000000001</v>
      </c>
      <c r="IK104" s="38">
        <v>0</v>
      </c>
      <c r="IL104" s="38">
        <v>0</v>
      </c>
      <c r="IM104" s="38">
        <v>0</v>
      </c>
      <c r="IN104" s="38">
        <v>0</v>
      </c>
      <c r="IO104" s="38">
        <v>0</v>
      </c>
      <c r="IP104" s="38">
        <v>0</v>
      </c>
      <c r="IQ104" s="38">
        <v>1897.8330000000001</v>
      </c>
      <c r="IR104" s="38">
        <v>1168801</v>
      </c>
      <c r="IS104" s="38">
        <v>0</v>
      </c>
      <c r="IT104" s="38">
        <v>0</v>
      </c>
      <c r="IU104" s="38">
        <v>0</v>
      </c>
      <c r="IV104" s="38">
        <v>0</v>
      </c>
      <c r="IW104" s="38">
        <v>6159</v>
      </c>
      <c r="IX104" s="38">
        <v>0</v>
      </c>
      <c r="IY104" s="38">
        <v>0</v>
      </c>
      <c r="IZ104" s="38">
        <v>0</v>
      </c>
      <c r="JA104" s="38">
        <v>0</v>
      </c>
    </row>
    <row r="105" spans="1:261" x14ac:dyDescent="0.2">
      <c r="A105" s="38">
        <v>15814</v>
      </c>
      <c r="B105" s="38">
        <v>27549</v>
      </c>
      <c r="C105" s="38">
        <v>9</v>
      </c>
      <c r="D105" s="38">
        <v>2020</v>
      </c>
      <c r="E105" s="38">
        <v>6159</v>
      </c>
      <c r="F105" s="38">
        <v>0</v>
      </c>
      <c r="G105" s="38">
        <v>108.63800000000001</v>
      </c>
      <c r="H105" s="38">
        <v>106.074</v>
      </c>
      <c r="I105" s="38">
        <v>106.074</v>
      </c>
      <c r="J105" s="38">
        <v>108.63800000000001</v>
      </c>
      <c r="K105" s="38">
        <v>0</v>
      </c>
      <c r="L105" s="38">
        <v>6159</v>
      </c>
      <c r="M105" s="38">
        <v>0</v>
      </c>
      <c r="N105" s="38">
        <v>0</v>
      </c>
      <c r="P105" s="38">
        <v>102.527</v>
      </c>
      <c r="Q105" s="38">
        <v>0</v>
      </c>
      <c r="R105" s="38">
        <v>26576</v>
      </c>
      <c r="S105" s="38">
        <v>259.20699999999999</v>
      </c>
      <c r="U105" s="38">
        <v>17227</v>
      </c>
      <c r="V105" s="38">
        <v>5.4249999999999998</v>
      </c>
      <c r="W105" s="38">
        <v>3341</v>
      </c>
      <c r="X105" s="38">
        <v>3341</v>
      </c>
      <c r="Z105" s="38">
        <v>0</v>
      </c>
      <c r="AA105" s="38">
        <v>0</v>
      </c>
      <c r="AB105" s="38">
        <v>0</v>
      </c>
      <c r="AC105" s="38">
        <v>0</v>
      </c>
      <c r="AD105" s="38" t="s">
        <v>303</v>
      </c>
      <c r="AE105" s="38">
        <v>0</v>
      </c>
      <c r="AH105" s="38">
        <v>0</v>
      </c>
      <c r="AI105" s="38">
        <v>0</v>
      </c>
      <c r="AJ105" s="38">
        <v>6159</v>
      </c>
      <c r="AK105" s="38">
        <v>1</v>
      </c>
      <c r="AL105" s="38" t="s">
        <v>40</v>
      </c>
      <c r="AM105" s="38">
        <v>0</v>
      </c>
      <c r="AN105" s="38">
        <v>0</v>
      </c>
      <c r="AO105" s="38">
        <v>0</v>
      </c>
      <c r="AP105" s="38">
        <v>0</v>
      </c>
      <c r="AQ105" s="38">
        <v>0</v>
      </c>
      <c r="AR105" s="38">
        <v>0</v>
      </c>
      <c r="AS105" s="38">
        <v>0</v>
      </c>
      <c r="AT105" s="38">
        <v>0</v>
      </c>
      <c r="AU105" s="38">
        <v>0</v>
      </c>
      <c r="AV105" s="38">
        <v>0</v>
      </c>
      <c r="AW105" s="38">
        <v>1225998</v>
      </c>
      <c r="AX105" s="38">
        <v>1192710</v>
      </c>
      <c r="AY105" s="38">
        <v>797946</v>
      </c>
      <c r="AZ105" s="38">
        <v>26576</v>
      </c>
      <c r="BA105" s="38">
        <v>0</v>
      </c>
      <c r="BB105" s="38">
        <v>0</v>
      </c>
      <c r="BC105" s="38">
        <v>0</v>
      </c>
      <c r="BD105" s="38">
        <v>0</v>
      </c>
      <c r="BE105" s="38">
        <v>16</v>
      </c>
      <c r="BF105" s="38">
        <v>1085930</v>
      </c>
      <c r="BG105" s="38">
        <v>0</v>
      </c>
      <c r="BH105" s="38">
        <v>0</v>
      </c>
      <c r="BI105" s="38">
        <v>0</v>
      </c>
      <c r="BJ105" s="38">
        <v>12</v>
      </c>
      <c r="BK105" s="38">
        <v>0</v>
      </c>
      <c r="BL105" s="38">
        <v>0</v>
      </c>
      <c r="BM105" s="38">
        <v>0</v>
      </c>
      <c r="BN105" s="38">
        <v>0</v>
      </c>
      <c r="BO105" s="38">
        <v>0</v>
      </c>
      <c r="BP105" s="38">
        <v>0</v>
      </c>
      <c r="BQ105" s="38">
        <v>754</v>
      </c>
      <c r="BR105" s="38">
        <v>0</v>
      </c>
      <c r="BS105" s="38">
        <v>0</v>
      </c>
      <c r="BT105" s="38">
        <v>0</v>
      </c>
      <c r="BU105" s="38">
        <v>0</v>
      </c>
      <c r="BV105" s="38">
        <v>0</v>
      </c>
      <c r="BW105" s="38">
        <v>0</v>
      </c>
      <c r="BX105" s="38">
        <v>0</v>
      </c>
      <c r="BY105" s="38">
        <v>0</v>
      </c>
      <c r="BZ105" s="38">
        <v>0</v>
      </c>
      <c r="CA105" s="38">
        <v>0</v>
      </c>
      <c r="CB105" s="38">
        <v>0</v>
      </c>
      <c r="CC105" s="38">
        <v>0</v>
      </c>
      <c r="CD105" s="38">
        <v>0</v>
      </c>
      <c r="CE105" s="38">
        <v>0</v>
      </c>
      <c r="CF105" s="38">
        <v>0</v>
      </c>
      <c r="CG105" s="38">
        <v>0</v>
      </c>
      <c r="CH105" s="38">
        <v>33681</v>
      </c>
      <c r="CI105" s="38">
        <v>0</v>
      </c>
      <c r="CJ105" s="38">
        <v>4</v>
      </c>
      <c r="CK105" s="38">
        <v>0</v>
      </c>
      <c r="CL105" s="38">
        <v>0</v>
      </c>
      <c r="CN105" s="38">
        <v>0</v>
      </c>
      <c r="CO105" s="38">
        <v>1</v>
      </c>
      <c r="CP105" s="38">
        <v>0.53300000000000003</v>
      </c>
      <c r="CQ105" s="38">
        <v>0</v>
      </c>
      <c r="CR105" s="38">
        <v>102.142</v>
      </c>
      <c r="CS105" s="38">
        <v>0</v>
      </c>
      <c r="CT105" s="38">
        <v>0</v>
      </c>
      <c r="CU105" s="38">
        <v>0</v>
      </c>
      <c r="CV105" s="38">
        <v>0</v>
      </c>
      <c r="CW105" s="38">
        <v>0</v>
      </c>
      <c r="CX105" s="38">
        <v>0</v>
      </c>
      <c r="CY105" s="38">
        <v>0</v>
      </c>
      <c r="CZ105" s="38">
        <v>0</v>
      </c>
      <c r="DA105" s="38">
        <v>1</v>
      </c>
      <c r="DB105" s="38">
        <v>651867</v>
      </c>
      <c r="DC105" s="38">
        <v>0</v>
      </c>
      <c r="DD105" s="38">
        <v>0</v>
      </c>
      <c r="DE105" s="38">
        <v>201079</v>
      </c>
      <c r="DF105" s="38">
        <v>208990</v>
      </c>
      <c r="DG105" s="38">
        <v>32.65</v>
      </c>
      <c r="DH105" s="38">
        <v>0</v>
      </c>
      <c r="DI105" s="38">
        <v>7911</v>
      </c>
      <c r="DK105" s="38">
        <v>3680</v>
      </c>
      <c r="DL105" s="38">
        <v>0</v>
      </c>
      <c r="DM105" s="38">
        <v>86544</v>
      </c>
      <c r="DN105" s="38">
        <v>377</v>
      </c>
      <c r="DO105" s="38">
        <v>0</v>
      </c>
      <c r="DP105" s="38">
        <v>0</v>
      </c>
      <c r="DQ105" s="38">
        <v>0</v>
      </c>
      <c r="DR105" s="38">
        <v>0</v>
      </c>
      <c r="DS105" s="38">
        <v>0</v>
      </c>
      <c r="DT105" s="38">
        <v>0</v>
      </c>
      <c r="DU105" s="38">
        <v>0</v>
      </c>
      <c r="DV105" s="38">
        <v>0</v>
      </c>
      <c r="DW105" s="38">
        <v>0</v>
      </c>
      <c r="DX105" s="38">
        <v>0</v>
      </c>
      <c r="DY105" s="38">
        <v>0</v>
      </c>
      <c r="DZ105" s="38">
        <v>0</v>
      </c>
      <c r="EA105" s="38">
        <v>0</v>
      </c>
      <c r="EB105" s="38">
        <v>0</v>
      </c>
      <c r="EC105" s="38">
        <v>12.074999999999999</v>
      </c>
      <c r="ED105" s="38">
        <v>85520</v>
      </c>
      <c r="EE105" s="38">
        <v>0</v>
      </c>
      <c r="EF105" s="38">
        <v>0</v>
      </c>
      <c r="EG105" s="38">
        <v>0</v>
      </c>
      <c r="EH105" s="38">
        <v>0</v>
      </c>
      <c r="EI105" s="38">
        <v>0</v>
      </c>
      <c r="EJ105" s="38">
        <v>0</v>
      </c>
      <c r="EK105" s="38">
        <v>0</v>
      </c>
      <c r="EL105" s="38">
        <v>0</v>
      </c>
      <c r="EM105" s="38">
        <v>0</v>
      </c>
      <c r="EN105" s="38">
        <v>0</v>
      </c>
      <c r="EO105" s="38">
        <v>0</v>
      </c>
      <c r="EP105" s="38">
        <v>0</v>
      </c>
      <c r="EQ105" s="38">
        <v>0</v>
      </c>
      <c r="ER105" s="38">
        <v>0</v>
      </c>
      <c r="ES105" s="38">
        <v>0</v>
      </c>
      <c r="ET105" s="38">
        <v>0</v>
      </c>
      <c r="EU105" s="38">
        <v>0</v>
      </c>
      <c r="EV105" s="38">
        <v>0</v>
      </c>
      <c r="EW105" s="38">
        <v>0</v>
      </c>
      <c r="EX105" s="38">
        <v>0</v>
      </c>
      <c r="EZ105" s="38">
        <v>1068488</v>
      </c>
      <c r="FA105" s="38">
        <v>0</v>
      </c>
      <c r="FB105" s="38">
        <v>1094671</v>
      </c>
      <c r="FC105" s="38">
        <v>0</v>
      </c>
      <c r="FD105" s="38">
        <v>0</v>
      </c>
      <c r="FE105" s="38">
        <v>102092</v>
      </c>
      <c r="FF105" s="38">
        <v>22130</v>
      </c>
      <c r="FG105" s="38">
        <v>5.8744999999999999E-2</v>
      </c>
      <c r="FH105" s="38">
        <v>2.5468000000000001E-2</v>
      </c>
      <c r="FI105" s="38">
        <v>0</v>
      </c>
      <c r="FJ105" s="38">
        <v>0</v>
      </c>
      <c r="FK105" s="38">
        <v>176.327</v>
      </c>
      <c r="FL105" s="38">
        <v>1252574</v>
      </c>
      <c r="FM105" s="38">
        <v>0</v>
      </c>
      <c r="FN105" s="38">
        <v>0</v>
      </c>
      <c r="FO105" s="38">
        <v>7049</v>
      </c>
      <c r="FP105" s="38">
        <v>0</v>
      </c>
      <c r="FQ105" s="38">
        <v>7049</v>
      </c>
      <c r="FR105" s="38">
        <v>7049</v>
      </c>
      <c r="FS105" s="38">
        <v>0</v>
      </c>
      <c r="FT105" s="38">
        <v>0</v>
      </c>
      <c r="FU105" s="38">
        <v>0</v>
      </c>
      <c r="FV105" s="38">
        <v>0</v>
      </c>
      <c r="FW105" s="38">
        <v>0</v>
      </c>
      <c r="FX105" s="38">
        <v>0</v>
      </c>
      <c r="FY105" s="38">
        <v>0</v>
      </c>
      <c r="FZ105" s="38">
        <v>0</v>
      </c>
      <c r="GA105" s="38">
        <v>0</v>
      </c>
      <c r="GB105" s="38">
        <v>21317</v>
      </c>
      <c r="GC105" s="38">
        <v>21317</v>
      </c>
      <c r="GD105" s="38">
        <v>2.5640000000000001</v>
      </c>
      <c r="GF105" s="38">
        <v>0</v>
      </c>
      <c r="GG105" s="38">
        <v>0</v>
      </c>
      <c r="GH105" s="38">
        <v>0</v>
      </c>
      <c r="GI105" s="38">
        <v>0</v>
      </c>
      <c r="GJ105" s="38">
        <v>0</v>
      </c>
      <c r="GK105" s="38">
        <v>5225</v>
      </c>
      <c r="GL105" s="38">
        <v>4759</v>
      </c>
      <c r="GM105" s="38">
        <v>0</v>
      </c>
      <c r="GN105" s="38">
        <v>13245</v>
      </c>
      <c r="GO105" s="38">
        <v>0</v>
      </c>
      <c r="GP105" s="38">
        <v>0</v>
      </c>
      <c r="GQ105" s="38">
        <v>0</v>
      </c>
      <c r="GR105" s="38">
        <v>0</v>
      </c>
      <c r="GS105" s="38">
        <v>0</v>
      </c>
      <c r="GT105" s="38">
        <v>0</v>
      </c>
      <c r="HB105" s="38">
        <v>260701385</v>
      </c>
      <c r="HC105" s="38">
        <v>5.0967999999999999E-2</v>
      </c>
      <c r="HD105" s="38">
        <v>21362</v>
      </c>
      <c r="HE105" s="38">
        <v>0</v>
      </c>
      <c r="HF105" s="38">
        <v>112438</v>
      </c>
      <c r="HG105" s="38">
        <v>0</v>
      </c>
      <c r="HH105" s="38">
        <v>0</v>
      </c>
      <c r="HI105" s="38">
        <v>0</v>
      </c>
      <c r="HJ105" s="38">
        <v>1056</v>
      </c>
      <c r="HK105" s="38">
        <v>1838</v>
      </c>
      <c r="HL105" s="38">
        <v>247</v>
      </c>
      <c r="HM105" s="38">
        <v>0</v>
      </c>
      <c r="HN105" s="38">
        <v>0</v>
      </c>
      <c r="HO105" s="38">
        <v>0</v>
      </c>
      <c r="HP105" s="38">
        <v>0</v>
      </c>
      <c r="HQ105" s="38">
        <v>0</v>
      </c>
      <c r="HR105" s="38">
        <v>0</v>
      </c>
      <c r="HS105" s="38">
        <v>1068095</v>
      </c>
      <c r="HT105" s="38">
        <v>0</v>
      </c>
      <c r="HU105" s="38">
        <v>12319</v>
      </c>
      <c r="HV105" s="38">
        <v>0</v>
      </c>
      <c r="HW105" s="38">
        <v>0</v>
      </c>
      <c r="HX105" s="38">
        <v>8</v>
      </c>
      <c r="HY105" s="38">
        <v>16</v>
      </c>
      <c r="HZ105" s="38">
        <v>23</v>
      </c>
      <c r="IA105" s="38">
        <v>34</v>
      </c>
      <c r="IB105" s="38">
        <v>45</v>
      </c>
      <c r="IC105" s="38">
        <v>126</v>
      </c>
      <c r="ID105" s="38">
        <v>0</v>
      </c>
      <c r="IE105" s="38">
        <v>0</v>
      </c>
      <c r="IF105" s="38">
        <v>0</v>
      </c>
      <c r="IG105" s="38">
        <v>0</v>
      </c>
      <c r="IH105" s="38">
        <v>0</v>
      </c>
      <c r="II105" s="38">
        <v>0</v>
      </c>
      <c r="IJ105" s="38">
        <v>5.4249999999999998</v>
      </c>
      <c r="IK105" s="38">
        <v>0</v>
      </c>
      <c r="IL105" s="38">
        <v>0</v>
      </c>
      <c r="IM105" s="38">
        <v>0</v>
      </c>
      <c r="IN105" s="38">
        <v>0</v>
      </c>
      <c r="IO105" s="38">
        <v>0</v>
      </c>
      <c r="IP105" s="38">
        <v>0</v>
      </c>
      <c r="IQ105" s="38">
        <v>5.4249999999999998</v>
      </c>
      <c r="IR105" s="38">
        <v>3341</v>
      </c>
      <c r="IS105" s="38">
        <v>0</v>
      </c>
      <c r="IT105" s="38">
        <v>0</v>
      </c>
      <c r="IU105" s="38">
        <v>0</v>
      </c>
      <c r="IV105" s="38">
        <v>0</v>
      </c>
      <c r="IW105" s="38">
        <v>6159</v>
      </c>
      <c r="IX105" s="38">
        <v>0</v>
      </c>
      <c r="IY105" s="38">
        <v>0</v>
      </c>
      <c r="IZ105" s="38">
        <v>0</v>
      </c>
      <c r="JA105" s="38">
        <v>0</v>
      </c>
    </row>
    <row r="106" spans="1:261" x14ac:dyDescent="0.2">
      <c r="A106" s="38">
        <v>57814</v>
      </c>
      <c r="B106" s="38">
        <v>27549</v>
      </c>
      <c r="C106" s="38">
        <v>9</v>
      </c>
      <c r="D106" s="38">
        <v>2020</v>
      </c>
      <c r="E106" s="38">
        <v>6159</v>
      </c>
      <c r="F106" s="38">
        <v>0</v>
      </c>
      <c r="G106" s="38">
        <v>431.38499999999999</v>
      </c>
      <c r="H106" s="38">
        <v>337.62900000000002</v>
      </c>
      <c r="I106" s="38">
        <v>337.62900000000002</v>
      </c>
      <c r="J106" s="38">
        <v>431.38499999999999</v>
      </c>
      <c r="K106" s="38">
        <v>0</v>
      </c>
      <c r="L106" s="38">
        <v>6159</v>
      </c>
      <c r="M106" s="38">
        <v>0</v>
      </c>
      <c r="N106" s="38">
        <v>0</v>
      </c>
      <c r="P106" s="38">
        <v>464.41199999999998</v>
      </c>
      <c r="Q106" s="38">
        <v>0</v>
      </c>
      <c r="R106" s="38">
        <v>120379</v>
      </c>
      <c r="S106" s="38">
        <v>259.20699999999999</v>
      </c>
      <c r="U106" s="38">
        <v>78030</v>
      </c>
      <c r="V106" s="38">
        <v>86.356999999999999</v>
      </c>
      <c r="W106" s="38">
        <v>53184</v>
      </c>
      <c r="X106" s="38">
        <v>53184</v>
      </c>
      <c r="Z106" s="38">
        <v>0</v>
      </c>
      <c r="AA106" s="38">
        <v>0</v>
      </c>
      <c r="AB106" s="38">
        <v>0</v>
      </c>
      <c r="AC106" s="38">
        <v>0</v>
      </c>
      <c r="AD106" s="38" t="s">
        <v>303</v>
      </c>
      <c r="AE106" s="38">
        <v>0</v>
      </c>
      <c r="AH106" s="38">
        <v>0</v>
      </c>
      <c r="AI106" s="38">
        <v>0</v>
      </c>
      <c r="AJ106" s="38">
        <v>6159</v>
      </c>
      <c r="AK106" s="38">
        <v>1</v>
      </c>
      <c r="AL106" s="38" t="s">
        <v>315</v>
      </c>
      <c r="AM106" s="38">
        <v>0</v>
      </c>
      <c r="AN106" s="38">
        <v>0</v>
      </c>
      <c r="AO106" s="38">
        <v>0</v>
      </c>
      <c r="AP106" s="38">
        <v>0</v>
      </c>
      <c r="AQ106" s="38">
        <v>0</v>
      </c>
      <c r="AR106" s="38">
        <v>0</v>
      </c>
      <c r="AS106" s="38">
        <v>0</v>
      </c>
      <c r="AT106" s="38">
        <v>0</v>
      </c>
      <c r="AU106" s="38">
        <v>0</v>
      </c>
      <c r="AV106" s="38">
        <v>0</v>
      </c>
      <c r="AW106" s="38">
        <v>6496920</v>
      </c>
      <c r="AX106" s="38">
        <v>6233180</v>
      </c>
      <c r="AY106" s="38">
        <v>4334033</v>
      </c>
      <c r="AZ106" s="38">
        <v>120379</v>
      </c>
      <c r="BA106" s="38">
        <v>0</v>
      </c>
      <c r="BB106" s="38">
        <v>0</v>
      </c>
      <c r="BC106" s="38">
        <v>0</v>
      </c>
      <c r="BD106" s="38">
        <v>0</v>
      </c>
      <c r="BE106" s="38">
        <v>83</v>
      </c>
      <c r="BF106" s="38">
        <v>5513370</v>
      </c>
      <c r="BG106" s="38">
        <v>0</v>
      </c>
      <c r="BH106" s="38">
        <v>0</v>
      </c>
      <c r="BI106" s="38">
        <v>0</v>
      </c>
      <c r="BJ106" s="38">
        <v>12</v>
      </c>
      <c r="BK106" s="38">
        <v>0</v>
      </c>
      <c r="BL106" s="38">
        <v>0</v>
      </c>
      <c r="BM106" s="38">
        <v>0</v>
      </c>
      <c r="BN106" s="38">
        <v>0</v>
      </c>
      <c r="BO106" s="38">
        <v>0</v>
      </c>
      <c r="BP106" s="38">
        <v>0</v>
      </c>
      <c r="BQ106" s="38">
        <v>718</v>
      </c>
      <c r="BR106" s="38">
        <v>0</v>
      </c>
      <c r="BS106" s="38">
        <v>0</v>
      </c>
      <c r="BT106" s="38">
        <v>0</v>
      </c>
      <c r="BU106" s="38">
        <v>0</v>
      </c>
      <c r="BV106" s="38">
        <v>0</v>
      </c>
      <c r="BW106" s="38">
        <v>0</v>
      </c>
      <c r="BX106" s="38">
        <v>0</v>
      </c>
      <c r="BY106" s="38">
        <v>0</v>
      </c>
      <c r="BZ106" s="38">
        <v>0</v>
      </c>
      <c r="CA106" s="38">
        <v>0</v>
      </c>
      <c r="CB106" s="38">
        <v>0</v>
      </c>
      <c r="CC106" s="38">
        <v>0</v>
      </c>
      <c r="CD106" s="38">
        <v>0</v>
      </c>
      <c r="CE106" s="38">
        <v>0</v>
      </c>
      <c r="CF106" s="38">
        <v>0</v>
      </c>
      <c r="CG106" s="38">
        <v>0</v>
      </c>
      <c r="CH106" s="38">
        <v>273144</v>
      </c>
      <c r="CI106" s="38">
        <v>0</v>
      </c>
      <c r="CJ106" s="38">
        <v>4</v>
      </c>
      <c r="CK106" s="38">
        <v>0</v>
      </c>
      <c r="CL106" s="38">
        <v>0</v>
      </c>
      <c r="CN106" s="38">
        <v>0</v>
      </c>
      <c r="CO106" s="38">
        <v>1</v>
      </c>
      <c r="CP106" s="38">
        <v>0</v>
      </c>
      <c r="CQ106" s="38">
        <v>0</v>
      </c>
      <c r="CR106" s="38">
        <v>469.19099999999997</v>
      </c>
      <c r="CS106" s="38">
        <v>0</v>
      </c>
      <c r="CT106" s="38">
        <v>0</v>
      </c>
      <c r="CU106" s="38">
        <v>0</v>
      </c>
      <c r="CV106" s="38">
        <v>0</v>
      </c>
      <c r="CW106" s="38">
        <v>0</v>
      </c>
      <c r="CX106" s="38">
        <v>0</v>
      </c>
      <c r="CY106" s="38">
        <v>0</v>
      </c>
      <c r="CZ106" s="38">
        <v>0</v>
      </c>
      <c r="DA106" s="38">
        <v>1</v>
      </c>
      <c r="DB106" s="38">
        <v>1947786</v>
      </c>
      <c r="DC106" s="38">
        <v>0</v>
      </c>
      <c r="DD106" s="38">
        <v>0</v>
      </c>
      <c r="DE106" s="38">
        <v>832490</v>
      </c>
      <c r="DF106" s="38">
        <v>832490</v>
      </c>
      <c r="DG106" s="38">
        <v>135.17500000000001</v>
      </c>
      <c r="DH106" s="38">
        <v>0</v>
      </c>
      <c r="DI106" s="38">
        <v>0</v>
      </c>
      <c r="DK106" s="38">
        <v>3110</v>
      </c>
      <c r="DL106" s="38">
        <v>0</v>
      </c>
      <c r="DM106" s="38">
        <v>2236575</v>
      </c>
      <c r="DN106" s="38">
        <v>9321</v>
      </c>
      <c r="DO106" s="38">
        <v>0</v>
      </c>
      <c r="DP106" s="38">
        <v>0</v>
      </c>
      <c r="DQ106" s="38">
        <v>0</v>
      </c>
      <c r="DR106" s="38">
        <v>0</v>
      </c>
      <c r="DS106" s="38">
        <v>0</v>
      </c>
      <c r="DT106" s="38">
        <v>0</v>
      </c>
      <c r="DU106" s="38">
        <v>0</v>
      </c>
      <c r="DV106" s="38">
        <v>0</v>
      </c>
      <c r="DW106" s="38">
        <v>0</v>
      </c>
      <c r="DX106" s="38">
        <v>0</v>
      </c>
      <c r="DY106" s="38">
        <v>0</v>
      </c>
      <c r="DZ106" s="38">
        <v>0</v>
      </c>
      <c r="EA106" s="38">
        <v>0</v>
      </c>
      <c r="EB106" s="38">
        <v>0</v>
      </c>
      <c r="EC106" s="38">
        <v>2.3620000000000001</v>
      </c>
      <c r="ED106" s="38">
        <v>16729</v>
      </c>
      <c r="EE106" s="38">
        <v>0</v>
      </c>
      <c r="EF106" s="38">
        <v>0</v>
      </c>
      <c r="EG106" s="38">
        <v>0</v>
      </c>
      <c r="EH106" s="38">
        <v>18654</v>
      </c>
      <c r="EI106" s="38">
        <v>2078974</v>
      </c>
      <c r="EJ106" s="38">
        <v>84.393000000000001</v>
      </c>
      <c r="EK106" s="38">
        <v>0.23200000000000001</v>
      </c>
      <c r="EL106" s="38">
        <v>0</v>
      </c>
      <c r="EM106" s="38">
        <v>3.1E-2</v>
      </c>
      <c r="EN106" s="38">
        <v>0.44800000000000001</v>
      </c>
      <c r="EO106" s="38">
        <v>0</v>
      </c>
      <c r="EP106" s="38">
        <v>0</v>
      </c>
      <c r="EQ106" s="38">
        <v>85.103999999999999</v>
      </c>
      <c r="ER106" s="38">
        <v>0</v>
      </c>
      <c r="ES106" s="38">
        <v>3.0289999999999999</v>
      </c>
      <c r="ET106" s="38">
        <v>0</v>
      </c>
      <c r="EU106" s="38">
        <v>0</v>
      </c>
      <c r="EV106" s="38">
        <v>0</v>
      </c>
      <c r="EW106" s="38">
        <v>0</v>
      </c>
      <c r="EX106" s="38">
        <v>0</v>
      </c>
      <c r="EZ106" s="38">
        <v>5602493</v>
      </c>
      <c r="FA106" s="38">
        <v>0</v>
      </c>
      <c r="FB106" s="38">
        <v>5713468</v>
      </c>
      <c r="FC106" s="38">
        <v>0</v>
      </c>
      <c r="FD106" s="38">
        <v>0</v>
      </c>
      <c r="FE106" s="38">
        <v>518330</v>
      </c>
      <c r="FF106" s="38">
        <v>112357</v>
      </c>
      <c r="FG106" s="38">
        <v>5.8744999999999999E-2</v>
      </c>
      <c r="FH106" s="38">
        <v>2.5468000000000001E-2</v>
      </c>
      <c r="FI106" s="38">
        <v>0</v>
      </c>
      <c r="FJ106" s="38">
        <v>0</v>
      </c>
      <c r="FK106" s="38">
        <v>895.23</v>
      </c>
      <c r="FL106" s="38">
        <v>6617299</v>
      </c>
      <c r="FM106" s="38">
        <v>0</v>
      </c>
      <c r="FN106" s="38">
        <v>0</v>
      </c>
      <c r="FO106" s="38">
        <v>77976</v>
      </c>
      <c r="FP106" s="38">
        <v>0</v>
      </c>
      <c r="FQ106" s="38">
        <v>77976</v>
      </c>
      <c r="FR106" s="38">
        <v>77976</v>
      </c>
      <c r="FS106" s="38">
        <v>0</v>
      </c>
      <c r="FT106" s="38">
        <v>0</v>
      </c>
      <c r="FU106" s="38">
        <v>0</v>
      </c>
      <c r="FV106" s="38">
        <v>0</v>
      </c>
      <c r="FW106" s="38">
        <v>0</v>
      </c>
      <c r="FX106" s="38">
        <v>0</v>
      </c>
      <c r="FY106" s="38">
        <v>0</v>
      </c>
      <c r="FZ106" s="38">
        <v>0</v>
      </c>
      <c r="GA106" s="38">
        <v>0</v>
      </c>
      <c r="GB106" s="38">
        <v>71934</v>
      </c>
      <c r="GC106" s="38">
        <v>71934</v>
      </c>
      <c r="GD106" s="38">
        <v>8.6519999999999992</v>
      </c>
      <c r="GF106" s="38">
        <v>0</v>
      </c>
      <c r="GG106" s="38">
        <v>0</v>
      </c>
      <c r="GH106" s="38">
        <v>0</v>
      </c>
      <c r="GI106" s="38">
        <v>0</v>
      </c>
      <c r="GJ106" s="38">
        <v>0</v>
      </c>
      <c r="GK106" s="38">
        <v>5406</v>
      </c>
      <c r="GL106" s="38">
        <v>22847</v>
      </c>
      <c r="GM106" s="38">
        <v>0</v>
      </c>
      <c r="GN106" s="38">
        <v>147575</v>
      </c>
      <c r="GO106" s="38">
        <v>0</v>
      </c>
      <c r="GP106" s="38">
        <v>0</v>
      </c>
      <c r="GQ106" s="38">
        <v>0</v>
      </c>
      <c r="GR106" s="38">
        <v>0</v>
      </c>
      <c r="GS106" s="38">
        <v>0</v>
      </c>
      <c r="GT106" s="38">
        <v>0</v>
      </c>
      <c r="HB106" s="38">
        <v>260701385</v>
      </c>
      <c r="HC106" s="38">
        <v>5.0967999999999999E-2</v>
      </c>
      <c r="HD106" s="38">
        <v>84826</v>
      </c>
      <c r="HE106" s="38">
        <v>0</v>
      </c>
      <c r="HF106" s="38">
        <v>357887</v>
      </c>
      <c r="HG106" s="38">
        <v>0</v>
      </c>
      <c r="HH106" s="38">
        <v>0</v>
      </c>
      <c r="HI106" s="38">
        <v>0</v>
      </c>
      <c r="HJ106" s="38">
        <v>4193</v>
      </c>
      <c r="HK106" s="38">
        <v>3518</v>
      </c>
      <c r="HL106" s="38">
        <v>443</v>
      </c>
      <c r="HM106" s="38">
        <v>0</v>
      </c>
      <c r="HN106" s="38">
        <v>0</v>
      </c>
      <c r="HO106" s="38">
        <v>0</v>
      </c>
      <c r="HP106" s="38">
        <v>127565</v>
      </c>
      <c r="HQ106" s="38">
        <v>0</v>
      </c>
      <c r="HR106" s="38">
        <v>0</v>
      </c>
      <c r="HS106" s="38">
        <v>5593089</v>
      </c>
      <c r="HT106" s="38">
        <v>0</v>
      </c>
      <c r="HU106" s="38">
        <v>188318</v>
      </c>
      <c r="HV106" s="38">
        <v>0</v>
      </c>
      <c r="HW106" s="38">
        <v>0</v>
      </c>
      <c r="HX106" s="38">
        <v>2</v>
      </c>
      <c r="HY106" s="38">
        <v>1</v>
      </c>
      <c r="HZ106" s="38">
        <v>6</v>
      </c>
      <c r="IA106" s="38">
        <v>9</v>
      </c>
      <c r="IB106" s="38">
        <v>475</v>
      </c>
      <c r="IC106" s="38">
        <v>493</v>
      </c>
      <c r="ID106" s="38">
        <v>0</v>
      </c>
      <c r="IE106" s="38">
        <v>0</v>
      </c>
      <c r="IF106" s="38">
        <v>0</v>
      </c>
      <c r="IG106" s="38">
        <v>0</v>
      </c>
      <c r="IH106" s="38">
        <v>0</v>
      </c>
      <c r="II106" s="38">
        <v>463.87400000000002</v>
      </c>
      <c r="IJ106" s="38">
        <v>86.356999999999999</v>
      </c>
      <c r="IK106" s="38">
        <v>0</v>
      </c>
      <c r="IL106" s="38">
        <v>0</v>
      </c>
      <c r="IM106" s="38">
        <v>0</v>
      </c>
      <c r="IN106" s="38">
        <v>0</v>
      </c>
      <c r="IO106" s="38">
        <v>0</v>
      </c>
      <c r="IP106" s="38">
        <v>0</v>
      </c>
      <c r="IQ106" s="38">
        <v>86.356999999999999</v>
      </c>
      <c r="IR106" s="38">
        <v>53184</v>
      </c>
      <c r="IS106" s="38">
        <v>0</v>
      </c>
      <c r="IT106" s="38">
        <v>0</v>
      </c>
      <c r="IU106" s="38">
        <v>0</v>
      </c>
      <c r="IV106" s="38">
        <v>0</v>
      </c>
      <c r="IW106" s="38">
        <v>6159</v>
      </c>
      <c r="IX106" s="38">
        <v>0</v>
      </c>
      <c r="IY106" s="38">
        <v>0</v>
      </c>
      <c r="IZ106" s="38">
        <v>127565</v>
      </c>
      <c r="JA106" s="38">
        <v>0</v>
      </c>
    </row>
    <row r="107" spans="1:261" x14ac:dyDescent="0.2">
      <c r="A107" s="38">
        <v>101814</v>
      </c>
      <c r="B107" s="38">
        <v>27549</v>
      </c>
      <c r="C107" s="38">
        <v>9</v>
      </c>
      <c r="D107" s="38">
        <v>2020</v>
      </c>
      <c r="E107" s="38">
        <v>6159</v>
      </c>
      <c r="F107" s="38">
        <v>0</v>
      </c>
      <c r="G107" s="38">
        <v>1407.5119999999999</v>
      </c>
      <c r="H107" s="38">
        <v>1399.0740000000001</v>
      </c>
      <c r="I107" s="38">
        <v>1399.0740000000001</v>
      </c>
      <c r="J107" s="38">
        <v>1407.5119999999999</v>
      </c>
      <c r="K107" s="38">
        <v>0</v>
      </c>
      <c r="L107" s="38">
        <v>6159</v>
      </c>
      <c r="M107" s="38">
        <v>0</v>
      </c>
      <c r="N107" s="38">
        <v>0</v>
      </c>
      <c r="P107" s="38">
        <v>1564.223</v>
      </c>
      <c r="Q107" s="38">
        <v>0</v>
      </c>
      <c r="R107" s="38">
        <v>405458</v>
      </c>
      <c r="S107" s="38">
        <v>259.20699999999999</v>
      </c>
      <c r="U107" s="38">
        <v>262821</v>
      </c>
      <c r="V107" s="38">
        <v>591.94000000000005</v>
      </c>
      <c r="W107" s="38">
        <v>364553</v>
      </c>
      <c r="X107" s="38">
        <v>364553</v>
      </c>
      <c r="Z107" s="38">
        <v>0</v>
      </c>
      <c r="AA107" s="38">
        <v>0</v>
      </c>
      <c r="AB107" s="38">
        <v>0</v>
      </c>
      <c r="AC107" s="38">
        <v>0</v>
      </c>
      <c r="AD107" s="38" t="s">
        <v>303</v>
      </c>
      <c r="AE107" s="38">
        <v>0</v>
      </c>
      <c r="AH107" s="38">
        <v>0</v>
      </c>
      <c r="AI107" s="38">
        <v>0</v>
      </c>
      <c r="AJ107" s="38">
        <v>6159</v>
      </c>
      <c r="AK107" s="38">
        <v>1</v>
      </c>
      <c r="AL107" s="38" t="s">
        <v>334</v>
      </c>
      <c r="AM107" s="38">
        <v>0</v>
      </c>
      <c r="AN107" s="38">
        <v>0</v>
      </c>
      <c r="AO107" s="38">
        <v>0</v>
      </c>
      <c r="AP107" s="38">
        <v>0</v>
      </c>
      <c r="AQ107" s="38">
        <v>0</v>
      </c>
      <c r="AR107" s="38">
        <v>0</v>
      </c>
      <c r="AS107" s="38">
        <v>0</v>
      </c>
      <c r="AT107" s="38">
        <v>0</v>
      </c>
      <c r="AU107" s="38">
        <v>0</v>
      </c>
      <c r="AV107" s="38">
        <v>-65358</v>
      </c>
      <c r="AW107" s="38">
        <v>15254877</v>
      </c>
      <c r="AX107" s="38">
        <v>15256825</v>
      </c>
      <c r="AY107" s="38">
        <v>9985910</v>
      </c>
      <c r="AZ107" s="38">
        <v>405458</v>
      </c>
      <c r="BA107" s="38">
        <v>75.167000000000002</v>
      </c>
      <c r="BB107" s="38">
        <v>0</v>
      </c>
      <c r="BC107" s="38">
        <v>0</v>
      </c>
      <c r="BD107" s="38">
        <v>0</v>
      </c>
      <c r="BE107" s="38">
        <v>204</v>
      </c>
      <c r="BF107" s="38">
        <v>13968654</v>
      </c>
      <c r="BG107" s="38">
        <v>0</v>
      </c>
      <c r="BH107" s="38">
        <v>0</v>
      </c>
      <c r="BI107" s="38">
        <v>0</v>
      </c>
      <c r="BJ107" s="38">
        <v>12</v>
      </c>
      <c r="BK107" s="38">
        <v>0</v>
      </c>
      <c r="BL107" s="38">
        <v>0</v>
      </c>
      <c r="BM107" s="38">
        <v>0</v>
      </c>
      <c r="BN107" s="38">
        <v>0</v>
      </c>
      <c r="BO107" s="38">
        <v>0</v>
      </c>
      <c r="BP107" s="38">
        <v>0</v>
      </c>
      <c r="BQ107" s="38">
        <v>554</v>
      </c>
      <c r="BR107" s="38">
        <v>0</v>
      </c>
      <c r="BS107" s="38">
        <v>0</v>
      </c>
      <c r="BT107" s="38">
        <v>0</v>
      </c>
      <c r="BU107" s="38">
        <v>0</v>
      </c>
      <c r="BV107" s="38">
        <v>0</v>
      </c>
      <c r="BW107" s="38">
        <v>0</v>
      </c>
      <c r="BX107" s="38">
        <v>0</v>
      </c>
      <c r="BY107" s="38">
        <v>0</v>
      </c>
      <c r="BZ107" s="38">
        <v>0</v>
      </c>
      <c r="CA107" s="38">
        <v>0</v>
      </c>
      <c r="CB107" s="38">
        <v>0</v>
      </c>
      <c r="CC107" s="38">
        <v>0</v>
      </c>
      <c r="CD107" s="38">
        <v>0</v>
      </c>
      <c r="CE107" s="38">
        <v>0</v>
      </c>
      <c r="CF107" s="38">
        <v>0</v>
      </c>
      <c r="CG107" s="38">
        <v>0</v>
      </c>
      <c r="CH107" s="38">
        <v>0</v>
      </c>
      <c r="CI107" s="38">
        <v>0</v>
      </c>
      <c r="CJ107" s="38">
        <v>4</v>
      </c>
      <c r="CK107" s="38">
        <v>0</v>
      </c>
      <c r="CL107" s="38">
        <v>0</v>
      </c>
      <c r="CN107" s="38">
        <v>0</v>
      </c>
      <c r="CO107" s="38">
        <v>1</v>
      </c>
      <c r="CP107" s="38">
        <v>0</v>
      </c>
      <c r="CQ107" s="38">
        <v>0</v>
      </c>
      <c r="CR107" s="38">
        <v>1545.4849999999999</v>
      </c>
      <c r="CS107" s="38">
        <v>0</v>
      </c>
      <c r="CT107" s="38">
        <v>0</v>
      </c>
      <c r="CU107" s="38">
        <v>0</v>
      </c>
      <c r="CV107" s="38">
        <v>0</v>
      </c>
      <c r="CW107" s="38">
        <v>0</v>
      </c>
      <c r="CX107" s="38">
        <v>0</v>
      </c>
      <c r="CY107" s="38">
        <v>0</v>
      </c>
      <c r="CZ107" s="38">
        <v>0</v>
      </c>
      <c r="DA107" s="38">
        <v>1</v>
      </c>
      <c r="DB107" s="38">
        <v>8602117</v>
      </c>
      <c r="DC107" s="38">
        <v>0</v>
      </c>
      <c r="DD107" s="38">
        <v>0</v>
      </c>
      <c r="DE107" s="38">
        <v>2339887</v>
      </c>
      <c r="DF107" s="38">
        <v>2339887</v>
      </c>
      <c r="DG107" s="38">
        <v>379.93799999999999</v>
      </c>
      <c r="DH107" s="38">
        <v>0</v>
      </c>
      <c r="DI107" s="38">
        <v>0</v>
      </c>
      <c r="DK107" s="38">
        <v>495</v>
      </c>
      <c r="DL107" s="38">
        <v>0</v>
      </c>
      <c r="DM107" s="38">
        <v>407967</v>
      </c>
      <c r="DN107" s="38">
        <v>1743</v>
      </c>
      <c r="DO107" s="38">
        <v>0</v>
      </c>
      <c r="DP107" s="38">
        <v>0</v>
      </c>
      <c r="DQ107" s="38">
        <v>0</v>
      </c>
      <c r="DR107" s="38">
        <v>0</v>
      </c>
      <c r="DS107" s="38">
        <v>0</v>
      </c>
      <c r="DT107" s="38">
        <v>0</v>
      </c>
      <c r="DU107" s="38">
        <v>0</v>
      </c>
      <c r="DV107" s="38">
        <v>0</v>
      </c>
      <c r="DW107" s="38">
        <v>0</v>
      </c>
      <c r="DX107" s="38">
        <v>0</v>
      </c>
      <c r="DY107" s="38">
        <v>0</v>
      </c>
      <c r="DZ107" s="38">
        <v>0</v>
      </c>
      <c r="EA107" s="38">
        <v>0</v>
      </c>
      <c r="EB107" s="38">
        <v>0</v>
      </c>
      <c r="EC107" s="38">
        <v>32.134999999999998</v>
      </c>
      <c r="ED107" s="38">
        <v>227593</v>
      </c>
      <c r="EE107" s="38">
        <v>0</v>
      </c>
      <c r="EF107" s="38">
        <v>0</v>
      </c>
      <c r="EG107" s="38">
        <v>0</v>
      </c>
      <c r="EH107" s="38">
        <v>167884</v>
      </c>
      <c r="EI107" s="38">
        <v>0</v>
      </c>
      <c r="EJ107" s="38">
        <v>0</v>
      </c>
      <c r="EK107" s="38">
        <v>7.4649999999999999</v>
      </c>
      <c r="EL107" s="38">
        <v>0</v>
      </c>
      <c r="EM107" s="38">
        <v>0</v>
      </c>
      <c r="EN107" s="38">
        <v>0.97299999999999998</v>
      </c>
      <c r="EO107" s="38">
        <v>0</v>
      </c>
      <c r="EP107" s="38">
        <v>0</v>
      </c>
      <c r="EQ107" s="38">
        <v>8.4380000000000006</v>
      </c>
      <c r="ER107" s="38">
        <v>0</v>
      </c>
      <c r="ES107" s="38">
        <v>27.26</v>
      </c>
      <c r="ET107" s="38">
        <v>0</v>
      </c>
      <c r="EU107" s="38">
        <v>0</v>
      </c>
      <c r="EV107" s="38">
        <v>0</v>
      </c>
      <c r="EW107" s="38">
        <v>0</v>
      </c>
      <c r="EX107" s="38">
        <v>0</v>
      </c>
      <c r="EZ107" s="38">
        <v>13658920</v>
      </c>
      <c r="FA107" s="38">
        <v>0</v>
      </c>
      <c r="FB107" s="38">
        <v>14062430</v>
      </c>
      <c r="FC107" s="38">
        <v>0</v>
      </c>
      <c r="FD107" s="38">
        <v>0</v>
      </c>
      <c r="FE107" s="38">
        <v>1313238</v>
      </c>
      <c r="FF107" s="38">
        <v>284667</v>
      </c>
      <c r="FG107" s="38">
        <v>5.8744999999999999E-2</v>
      </c>
      <c r="FH107" s="38">
        <v>2.5468000000000001E-2</v>
      </c>
      <c r="FI107" s="38">
        <v>0</v>
      </c>
      <c r="FJ107" s="38">
        <v>0</v>
      </c>
      <c r="FK107" s="38">
        <v>2268.1509999999998</v>
      </c>
      <c r="FL107" s="38">
        <v>15660335</v>
      </c>
      <c r="FM107" s="38">
        <v>0</v>
      </c>
      <c r="FN107" s="38">
        <v>0</v>
      </c>
      <c r="FO107" s="38">
        <v>95724</v>
      </c>
      <c r="FP107" s="38">
        <v>0</v>
      </c>
      <c r="FQ107" s="38">
        <v>95724</v>
      </c>
      <c r="FR107" s="38">
        <v>95724</v>
      </c>
      <c r="FS107" s="38">
        <v>0</v>
      </c>
      <c r="FT107" s="38">
        <v>0</v>
      </c>
      <c r="FU107" s="38">
        <v>0</v>
      </c>
      <c r="FV107" s="38">
        <v>0</v>
      </c>
      <c r="FW107" s="38">
        <v>0</v>
      </c>
      <c r="FX107" s="38">
        <v>0</v>
      </c>
      <c r="FY107" s="38">
        <v>0</v>
      </c>
      <c r="FZ107" s="38">
        <v>0</v>
      </c>
      <c r="GA107" s="38">
        <v>0</v>
      </c>
      <c r="GB107" s="38">
        <v>0</v>
      </c>
      <c r="GC107" s="38">
        <v>0</v>
      </c>
      <c r="GD107" s="38">
        <v>0</v>
      </c>
      <c r="GF107" s="38">
        <v>0</v>
      </c>
      <c r="GG107" s="38">
        <v>0</v>
      </c>
      <c r="GH107" s="38">
        <v>0</v>
      </c>
      <c r="GI107" s="38">
        <v>0</v>
      </c>
      <c r="GJ107" s="38">
        <v>0</v>
      </c>
      <c r="GK107" s="38">
        <v>5107</v>
      </c>
      <c r="GL107" s="38">
        <v>43740</v>
      </c>
      <c r="GM107" s="38">
        <v>0</v>
      </c>
      <c r="GN107" s="38">
        <v>119565</v>
      </c>
      <c r="GO107" s="38">
        <v>0</v>
      </c>
      <c r="GP107" s="38">
        <v>0</v>
      </c>
      <c r="GQ107" s="38">
        <v>0</v>
      </c>
      <c r="GR107" s="38">
        <v>0</v>
      </c>
      <c r="GS107" s="38">
        <v>0</v>
      </c>
      <c r="GT107" s="38">
        <v>0</v>
      </c>
      <c r="HB107" s="38">
        <v>0</v>
      </c>
      <c r="HC107" s="38">
        <v>0</v>
      </c>
      <c r="HD107" s="38">
        <v>0</v>
      </c>
      <c r="HE107" s="38">
        <v>0</v>
      </c>
      <c r="HF107" s="38">
        <v>1483018</v>
      </c>
      <c r="HG107" s="38">
        <v>642</v>
      </c>
      <c r="HH107" s="38">
        <v>755046</v>
      </c>
      <c r="HI107" s="38">
        <v>0</v>
      </c>
      <c r="HJ107" s="38">
        <v>13681</v>
      </c>
      <c r="HK107" s="38">
        <v>0</v>
      </c>
      <c r="HL107" s="38">
        <v>0</v>
      </c>
      <c r="HM107" s="38">
        <v>0</v>
      </c>
      <c r="HN107" s="38">
        <v>0</v>
      </c>
      <c r="HO107" s="38">
        <v>0</v>
      </c>
      <c r="HP107" s="38">
        <v>0</v>
      </c>
      <c r="HQ107" s="38">
        <v>0</v>
      </c>
      <c r="HR107" s="38">
        <v>0</v>
      </c>
      <c r="HS107" s="38">
        <v>13656972</v>
      </c>
      <c r="HT107" s="38">
        <v>0</v>
      </c>
      <c r="HU107" s="38">
        <v>0</v>
      </c>
      <c r="HV107" s="38">
        <v>0</v>
      </c>
      <c r="HW107" s="38">
        <v>0</v>
      </c>
      <c r="HX107" s="38">
        <v>75</v>
      </c>
      <c r="HY107" s="38">
        <v>112</v>
      </c>
      <c r="HZ107" s="38">
        <v>264</v>
      </c>
      <c r="IA107" s="38">
        <v>385</v>
      </c>
      <c r="IB107" s="38">
        <v>616</v>
      </c>
      <c r="IC107" s="38">
        <v>1452</v>
      </c>
      <c r="ID107" s="38">
        <v>0</v>
      </c>
      <c r="IE107" s="38">
        <v>0</v>
      </c>
      <c r="IF107" s="38">
        <v>0</v>
      </c>
      <c r="IG107" s="38">
        <v>1.042</v>
      </c>
      <c r="IH107" s="38">
        <v>1226</v>
      </c>
      <c r="II107" s="38">
        <v>0</v>
      </c>
      <c r="IJ107" s="38">
        <v>591.94000000000005</v>
      </c>
      <c r="IK107" s="38">
        <v>0</v>
      </c>
      <c r="IL107" s="38">
        <v>0</v>
      </c>
      <c r="IM107" s="38">
        <v>0</v>
      </c>
      <c r="IN107" s="38">
        <v>0</v>
      </c>
      <c r="IO107" s="38">
        <v>0</v>
      </c>
      <c r="IP107" s="38">
        <v>0</v>
      </c>
      <c r="IQ107" s="38">
        <v>591.94000000000005</v>
      </c>
      <c r="IR107" s="38">
        <v>364553</v>
      </c>
      <c r="IS107" s="38">
        <v>0</v>
      </c>
      <c r="IT107" s="38">
        <v>0</v>
      </c>
      <c r="IU107" s="38">
        <v>0</v>
      </c>
      <c r="IV107" s="38">
        <v>0</v>
      </c>
      <c r="IW107" s="38">
        <v>6159</v>
      </c>
      <c r="IX107" s="38">
        <v>0</v>
      </c>
      <c r="IY107" s="38">
        <v>0</v>
      </c>
      <c r="IZ107" s="38">
        <v>0</v>
      </c>
      <c r="JA107" s="38">
        <v>0</v>
      </c>
    </row>
    <row r="108" spans="1:261" x14ac:dyDescent="0.2">
      <c r="A108" s="38">
        <v>220814</v>
      </c>
      <c r="B108" s="38">
        <v>27549</v>
      </c>
      <c r="C108" s="38">
        <v>9</v>
      </c>
      <c r="D108" s="38">
        <v>2020</v>
      </c>
      <c r="E108" s="38">
        <v>6159</v>
      </c>
      <c r="F108" s="38">
        <v>0</v>
      </c>
      <c r="G108" s="38">
        <v>308.36</v>
      </c>
      <c r="H108" s="38">
        <v>299.44200000000001</v>
      </c>
      <c r="I108" s="38">
        <v>299.44200000000001</v>
      </c>
      <c r="J108" s="38">
        <v>308.36</v>
      </c>
      <c r="K108" s="38">
        <v>0</v>
      </c>
      <c r="L108" s="38">
        <v>6159</v>
      </c>
      <c r="M108" s="38">
        <v>0</v>
      </c>
      <c r="N108" s="38">
        <v>0</v>
      </c>
      <c r="P108" s="38">
        <v>317.322</v>
      </c>
      <c r="Q108" s="38">
        <v>0</v>
      </c>
      <c r="R108" s="38">
        <v>82252</v>
      </c>
      <c r="S108" s="38">
        <v>259.20699999999999</v>
      </c>
      <c r="U108" s="38">
        <v>53316</v>
      </c>
      <c r="V108" s="38">
        <v>32.905000000000001</v>
      </c>
      <c r="W108" s="38">
        <v>20265</v>
      </c>
      <c r="X108" s="38">
        <v>20265</v>
      </c>
      <c r="Z108" s="38">
        <v>0</v>
      </c>
      <c r="AA108" s="38">
        <v>0</v>
      </c>
      <c r="AB108" s="38">
        <v>0</v>
      </c>
      <c r="AC108" s="38">
        <v>0</v>
      </c>
      <c r="AD108" s="38" t="s">
        <v>303</v>
      </c>
      <c r="AE108" s="38">
        <v>0</v>
      </c>
      <c r="AH108" s="38">
        <v>0</v>
      </c>
      <c r="AI108" s="38">
        <v>0</v>
      </c>
      <c r="AJ108" s="38">
        <v>6159</v>
      </c>
      <c r="AK108" s="38">
        <v>1</v>
      </c>
      <c r="AL108" s="38" t="s">
        <v>350</v>
      </c>
      <c r="AM108" s="38">
        <v>0</v>
      </c>
      <c r="AN108" s="38">
        <v>0</v>
      </c>
      <c r="AO108" s="38">
        <v>0</v>
      </c>
      <c r="AP108" s="38">
        <v>0</v>
      </c>
      <c r="AQ108" s="38">
        <v>0</v>
      </c>
      <c r="AR108" s="38">
        <v>0</v>
      </c>
      <c r="AS108" s="38">
        <v>0</v>
      </c>
      <c r="AT108" s="38">
        <v>0</v>
      </c>
      <c r="AU108" s="38">
        <v>0</v>
      </c>
      <c r="AV108" s="38">
        <v>0</v>
      </c>
      <c r="AW108" s="38">
        <v>2742570</v>
      </c>
      <c r="AX108" s="38">
        <v>2682765</v>
      </c>
      <c r="AY108" s="38">
        <v>1828571</v>
      </c>
      <c r="AZ108" s="38">
        <v>82252</v>
      </c>
      <c r="BA108" s="38">
        <v>5.8330000000000002</v>
      </c>
      <c r="BB108" s="38">
        <v>0</v>
      </c>
      <c r="BC108" s="38">
        <v>0</v>
      </c>
      <c r="BD108" s="38">
        <v>0</v>
      </c>
      <c r="BE108" s="38">
        <v>36</v>
      </c>
      <c r="BF108" s="38">
        <v>2481189</v>
      </c>
      <c r="BG108" s="38">
        <v>0</v>
      </c>
      <c r="BH108" s="38">
        <v>0</v>
      </c>
      <c r="BI108" s="38">
        <v>0</v>
      </c>
      <c r="BJ108" s="38">
        <v>12</v>
      </c>
      <c r="BK108" s="38">
        <v>0</v>
      </c>
      <c r="BL108" s="38">
        <v>0</v>
      </c>
      <c r="BM108" s="38">
        <v>0</v>
      </c>
      <c r="BN108" s="38">
        <v>0</v>
      </c>
      <c r="BO108" s="38">
        <v>0</v>
      </c>
      <c r="BP108" s="38">
        <v>0</v>
      </c>
      <c r="BQ108" s="38">
        <v>724</v>
      </c>
      <c r="BR108" s="38">
        <v>0</v>
      </c>
      <c r="BS108" s="38">
        <v>0</v>
      </c>
      <c r="BT108" s="38">
        <v>0</v>
      </c>
      <c r="BU108" s="38">
        <v>0</v>
      </c>
      <c r="BV108" s="38">
        <v>0</v>
      </c>
      <c r="BW108" s="38">
        <v>0</v>
      </c>
      <c r="BX108" s="38">
        <v>0</v>
      </c>
      <c r="BY108" s="38">
        <v>0</v>
      </c>
      <c r="BZ108" s="38">
        <v>0</v>
      </c>
      <c r="CA108" s="38">
        <v>0</v>
      </c>
      <c r="CB108" s="38">
        <v>0</v>
      </c>
      <c r="CC108" s="38">
        <v>0</v>
      </c>
      <c r="CD108" s="38">
        <v>0</v>
      </c>
      <c r="CE108" s="38">
        <v>0</v>
      </c>
      <c r="CF108" s="38">
        <v>0</v>
      </c>
      <c r="CG108" s="38">
        <v>0</v>
      </c>
      <c r="CH108" s="38">
        <v>60635</v>
      </c>
      <c r="CI108" s="38">
        <v>0</v>
      </c>
      <c r="CJ108" s="38">
        <v>4</v>
      </c>
      <c r="CK108" s="38">
        <v>0</v>
      </c>
      <c r="CL108" s="38">
        <v>0</v>
      </c>
      <c r="CN108" s="38">
        <v>0</v>
      </c>
      <c r="CO108" s="38">
        <v>1</v>
      </c>
      <c r="CP108" s="38">
        <v>0</v>
      </c>
      <c r="CQ108" s="38">
        <v>5</v>
      </c>
      <c r="CR108" s="38">
        <v>317.601</v>
      </c>
      <c r="CS108" s="38">
        <v>0</v>
      </c>
      <c r="CT108" s="38">
        <v>0</v>
      </c>
      <c r="CU108" s="38">
        <v>0</v>
      </c>
      <c r="CV108" s="38">
        <v>0</v>
      </c>
      <c r="CW108" s="38">
        <v>0</v>
      </c>
      <c r="CX108" s="38">
        <v>0</v>
      </c>
      <c r="CY108" s="38">
        <v>0</v>
      </c>
      <c r="CZ108" s="38">
        <v>0</v>
      </c>
      <c r="DA108" s="38">
        <v>1</v>
      </c>
      <c r="DB108" s="38">
        <v>1833347</v>
      </c>
      <c r="DC108" s="38">
        <v>0</v>
      </c>
      <c r="DD108" s="38">
        <v>0</v>
      </c>
      <c r="DE108" s="38">
        <v>91917</v>
      </c>
      <c r="DF108" s="38">
        <v>91917</v>
      </c>
      <c r="DG108" s="38">
        <v>14.925000000000001</v>
      </c>
      <c r="DH108" s="38">
        <v>0</v>
      </c>
      <c r="DI108" s="38">
        <v>0</v>
      </c>
      <c r="DK108" s="38">
        <v>3204</v>
      </c>
      <c r="DL108" s="38">
        <v>0</v>
      </c>
      <c r="DM108" s="38">
        <v>190109</v>
      </c>
      <c r="DN108" s="38">
        <v>794</v>
      </c>
      <c r="DO108" s="38">
        <v>0</v>
      </c>
      <c r="DP108" s="38">
        <v>0</v>
      </c>
      <c r="DQ108" s="38">
        <v>0</v>
      </c>
      <c r="DR108" s="38">
        <v>0</v>
      </c>
      <c r="DS108" s="38">
        <v>0</v>
      </c>
      <c r="DT108" s="38">
        <v>0</v>
      </c>
      <c r="DU108" s="38">
        <v>0</v>
      </c>
      <c r="DV108" s="38">
        <v>0</v>
      </c>
      <c r="DW108" s="38">
        <v>0</v>
      </c>
      <c r="DX108" s="38">
        <v>0</v>
      </c>
      <c r="DY108" s="38">
        <v>0</v>
      </c>
      <c r="DZ108" s="38">
        <v>0</v>
      </c>
      <c r="EA108" s="38">
        <v>0</v>
      </c>
      <c r="EB108" s="38">
        <v>0</v>
      </c>
      <c r="EC108" s="38">
        <v>1.4419999999999999</v>
      </c>
      <c r="ED108" s="38">
        <v>10213</v>
      </c>
      <c r="EE108" s="38">
        <v>0</v>
      </c>
      <c r="EF108" s="38">
        <v>0</v>
      </c>
      <c r="EG108" s="38">
        <v>0</v>
      </c>
      <c r="EH108" s="38">
        <v>169891</v>
      </c>
      <c r="EI108" s="38">
        <v>0</v>
      </c>
      <c r="EJ108" s="38">
        <v>0</v>
      </c>
      <c r="EK108" s="38">
        <v>8.5020000000000007</v>
      </c>
      <c r="EL108" s="38">
        <v>0</v>
      </c>
      <c r="EM108" s="38">
        <v>0</v>
      </c>
      <c r="EN108" s="38">
        <v>0.41599999999999998</v>
      </c>
      <c r="EO108" s="38">
        <v>0</v>
      </c>
      <c r="EP108" s="38">
        <v>0</v>
      </c>
      <c r="EQ108" s="38">
        <v>8.9179999999999993</v>
      </c>
      <c r="ER108" s="38">
        <v>0</v>
      </c>
      <c r="ES108" s="38">
        <v>27.585999999999999</v>
      </c>
      <c r="ET108" s="38">
        <v>0</v>
      </c>
      <c r="EU108" s="38">
        <v>0</v>
      </c>
      <c r="EV108" s="38">
        <v>0</v>
      </c>
      <c r="EW108" s="38">
        <v>0</v>
      </c>
      <c r="EX108" s="38">
        <v>0</v>
      </c>
      <c r="EZ108" s="38">
        <v>2398937</v>
      </c>
      <c r="FA108" s="38">
        <v>0</v>
      </c>
      <c r="FB108" s="38">
        <v>2480359</v>
      </c>
      <c r="FC108" s="38">
        <v>0</v>
      </c>
      <c r="FD108" s="38">
        <v>0</v>
      </c>
      <c r="FE108" s="38">
        <v>233264</v>
      </c>
      <c r="FF108" s="38">
        <v>50564</v>
      </c>
      <c r="FG108" s="38">
        <v>5.8744999999999999E-2</v>
      </c>
      <c r="FH108" s="38">
        <v>2.5468000000000001E-2</v>
      </c>
      <c r="FI108" s="38">
        <v>0</v>
      </c>
      <c r="FJ108" s="38">
        <v>0</v>
      </c>
      <c r="FK108" s="38">
        <v>402.88099999999997</v>
      </c>
      <c r="FL108" s="38">
        <v>2824822</v>
      </c>
      <c r="FM108" s="38">
        <v>0</v>
      </c>
      <c r="FN108" s="38">
        <v>0</v>
      </c>
      <c r="FO108" s="38">
        <v>0</v>
      </c>
      <c r="FP108" s="38">
        <v>0</v>
      </c>
      <c r="FQ108" s="38">
        <v>0</v>
      </c>
      <c r="FR108" s="38">
        <v>0</v>
      </c>
      <c r="FS108" s="38">
        <v>0</v>
      </c>
      <c r="FT108" s="38">
        <v>0</v>
      </c>
      <c r="FU108" s="38">
        <v>0</v>
      </c>
      <c r="FV108" s="38">
        <v>0</v>
      </c>
      <c r="FW108" s="38">
        <v>0</v>
      </c>
      <c r="FX108" s="38">
        <v>0</v>
      </c>
      <c r="FY108" s="38">
        <v>0</v>
      </c>
      <c r="FZ108" s="38">
        <v>0</v>
      </c>
      <c r="GA108" s="38">
        <v>0</v>
      </c>
      <c r="GB108" s="38">
        <v>0</v>
      </c>
      <c r="GC108" s="38">
        <v>0</v>
      </c>
      <c r="GD108" s="38">
        <v>0</v>
      </c>
      <c r="GF108" s="38">
        <v>0</v>
      </c>
      <c r="GG108" s="38">
        <v>0</v>
      </c>
      <c r="GH108" s="38">
        <v>0</v>
      </c>
      <c r="GI108" s="38">
        <v>0</v>
      </c>
      <c r="GJ108" s="38">
        <v>0</v>
      </c>
      <c r="GK108" s="38">
        <v>5145</v>
      </c>
      <c r="GL108" s="38">
        <v>4560</v>
      </c>
      <c r="GM108" s="38">
        <v>0</v>
      </c>
      <c r="GN108" s="38">
        <v>0</v>
      </c>
      <c r="GO108" s="38">
        <v>0</v>
      </c>
      <c r="GP108" s="38">
        <v>0</v>
      </c>
      <c r="GQ108" s="38">
        <v>0</v>
      </c>
      <c r="GR108" s="38">
        <v>0</v>
      </c>
      <c r="GS108" s="38">
        <v>0</v>
      </c>
      <c r="GT108" s="38">
        <v>0</v>
      </c>
      <c r="HB108" s="38">
        <v>260701385</v>
      </c>
      <c r="HC108" s="38">
        <v>5.0967999999999999E-2</v>
      </c>
      <c r="HD108" s="38">
        <v>60635</v>
      </c>
      <c r="HE108" s="38">
        <v>0</v>
      </c>
      <c r="HF108" s="38">
        <v>317409</v>
      </c>
      <c r="HG108" s="38">
        <v>8339</v>
      </c>
      <c r="HH108" s="38">
        <v>16012</v>
      </c>
      <c r="HI108" s="38">
        <v>0</v>
      </c>
      <c r="HJ108" s="38">
        <v>2997</v>
      </c>
      <c r="HK108" s="38">
        <v>0</v>
      </c>
      <c r="HL108" s="38">
        <v>0</v>
      </c>
      <c r="HM108" s="38">
        <v>0</v>
      </c>
      <c r="HN108" s="38">
        <v>0</v>
      </c>
      <c r="HO108" s="38">
        <v>0</v>
      </c>
      <c r="HP108" s="38">
        <v>0</v>
      </c>
      <c r="HQ108" s="38">
        <v>0</v>
      </c>
      <c r="HR108" s="38">
        <v>0</v>
      </c>
      <c r="HS108" s="38">
        <v>2398107</v>
      </c>
      <c r="HT108" s="38">
        <v>0</v>
      </c>
      <c r="HU108" s="38">
        <v>0</v>
      </c>
      <c r="HV108" s="38">
        <v>0</v>
      </c>
      <c r="HW108" s="38">
        <v>0</v>
      </c>
      <c r="HX108" s="38">
        <v>15</v>
      </c>
      <c r="HY108" s="38">
        <v>20</v>
      </c>
      <c r="HZ108" s="38">
        <v>9</v>
      </c>
      <c r="IA108" s="38">
        <v>10</v>
      </c>
      <c r="IB108" s="38">
        <v>7</v>
      </c>
      <c r="IC108" s="38">
        <v>61</v>
      </c>
      <c r="ID108" s="38">
        <v>0</v>
      </c>
      <c r="IE108" s="38">
        <v>0</v>
      </c>
      <c r="IF108" s="38">
        <v>0</v>
      </c>
      <c r="IG108" s="38">
        <v>13.541</v>
      </c>
      <c r="IH108" s="38">
        <v>26</v>
      </c>
      <c r="II108" s="38">
        <v>0</v>
      </c>
      <c r="IJ108" s="38">
        <v>32.905000000000001</v>
      </c>
      <c r="IK108" s="38">
        <v>0</v>
      </c>
      <c r="IL108" s="38">
        <v>0</v>
      </c>
      <c r="IM108" s="38">
        <v>0</v>
      </c>
      <c r="IN108" s="38">
        <v>0</v>
      </c>
      <c r="IO108" s="38">
        <v>0</v>
      </c>
      <c r="IP108" s="38">
        <v>0</v>
      </c>
      <c r="IQ108" s="38">
        <v>32.905000000000001</v>
      </c>
      <c r="IR108" s="38">
        <v>20265</v>
      </c>
      <c r="IS108" s="38">
        <v>0</v>
      </c>
      <c r="IT108" s="38">
        <v>0</v>
      </c>
      <c r="IU108" s="38">
        <v>0</v>
      </c>
      <c r="IV108" s="38">
        <v>0</v>
      </c>
      <c r="IW108" s="38">
        <v>6159</v>
      </c>
      <c r="IX108" s="38">
        <v>0</v>
      </c>
      <c r="IY108" s="38">
        <v>0</v>
      </c>
      <c r="IZ108" s="38">
        <v>0</v>
      </c>
      <c r="JA108" s="38">
        <v>0</v>
      </c>
    </row>
    <row r="109" spans="1:261" x14ac:dyDescent="0.2">
      <c r="A109" s="38">
        <v>227814</v>
      </c>
      <c r="B109" s="38">
        <v>27549</v>
      </c>
      <c r="C109" s="38">
        <v>9</v>
      </c>
      <c r="D109" s="38">
        <v>2020</v>
      </c>
      <c r="E109" s="38">
        <v>6159</v>
      </c>
      <c r="F109" s="38">
        <v>0</v>
      </c>
      <c r="G109" s="38">
        <v>347.96699999999998</v>
      </c>
      <c r="H109" s="38">
        <v>344.68099999999998</v>
      </c>
      <c r="I109" s="38">
        <v>344.68099999999998</v>
      </c>
      <c r="J109" s="38">
        <v>347.96699999999998</v>
      </c>
      <c r="K109" s="38">
        <v>0</v>
      </c>
      <c r="L109" s="38">
        <v>6159</v>
      </c>
      <c r="M109" s="38">
        <v>0</v>
      </c>
      <c r="N109" s="38">
        <v>0</v>
      </c>
      <c r="P109" s="38">
        <v>354.577</v>
      </c>
      <c r="Q109" s="38">
        <v>0</v>
      </c>
      <c r="R109" s="38">
        <v>91909</v>
      </c>
      <c r="S109" s="38">
        <v>259.20699999999999</v>
      </c>
      <c r="U109" s="38">
        <v>59576</v>
      </c>
      <c r="V109" s="38">
        <v>30.725000000000001</v>
      </c>
      <c r="W109" s="38">
        <v>18922</v>
      </c>
      <c r="X109" s="38">
        <v>18922</v>
      </c>
      <c r="Z109" s="38">
        <v>0</v>
      </c>
      <c r="AA109" s="38">
        <v>0</v>
      </c>
      <c r="AB109" s="38">
        <v>0</v>
      </c>
      <c r="AC109" s="38">
        <v>0</v>
      </c>
      <c r="AD109" s="38" t="s">
        <v>303</v>
      </c>
      <c r="AE109" s="38">
        <v>0</v>
      </c>
      <c r="AH109" s="38">
        <v>0</v>
      </c>
      <c r="AI109" s="38">
        <v>0</v>
      </c>
      <c r="AJ109" s="38">
        <v>6159</v>
      </c>
      <c r="AK109" s="38">
        <v>1</v>
      </c>
      <c r="AL109" s="38" t="s">
        <v>91</v>
      </c>
      <c r="AM109" s="38">
        <v>0</v>
      </c>
      <c r="AN109" s="38">
        <v>0</v>
      </c>
      <c r="AO109" s="38">
        <v>0</v>
      </c>
      <c r="AP109" s="38">
        <v>0</v>
      </c>
      <c r="AQ109" s="38">
        <v>0</v>
      </c>
      <c r="AR109" s="38">
        <v>0</v>
      </c>
      <c r="AS109" s="38">
        <v>0</v>
      </c>
      <c r="AT109" s="38">
        <v>0</v>
      </c>
      <c r="AU109" s="38">
        <v>0</v>
      </c>
      <c r="AV109" s="38">
        <v>0</v>
      </c>
      <c r="AW109" s="38">
        <v>2887084</v>
      </c>
      <c r="AX109" s="38">
        <v>2818826</v>
      </c>
      <c r="AY109" s="38">
        <v>1952483</v>
      </c>
      <c r="AZ109" s="38">
        <v>91909</v>
      </c>
      <c r="BA109" s="38">
        <v>1</v>
      </c>
      <c r="BB109" s="38">
        <v>0</v>
      </c>
      <c r="BC109" s="38">
        <v>0</v>
      </c>
      <c r="BD109" s="38">
        <v>0</v>
      </c>
      <c r="BE109" s="38">
        <v>38</v>
      </c>
      <c r="BF109" s="38">
        <v>2609821</v>
      </c>
      <c r="BG109" s="38">
        <v>0</v>
      </c>
      <c r="BH109" s="38">
        <v>0</v>
      </c>
      <c r="BI109" s="38">
        <v>0</v>
      </c>
      <c r="BJ109" s="38">
        <v>12</v>
      </c>
      <c r="BK109" s="38">
        <v>0</v>
      </c>
      <c r="BL109" s="38">
        <v>0</v>
      </c>
      <c r="BM109" s="38">
        <v>0</v>
      </c>
      <c r="BN109" s="38">
        <v>0</v>
      </c>
      <c r="BO109" s="38">
        <v>0</v>
      </c>
      <c r="BP109" s="38">
        <v>0</v>
      </c>
      <c r="BQ109" s="38">
        <v>717</v>
      </c>
      <c r="BR109" s="38">
        <v>0</v>
      </c>
      <c r="BS109" s="38">
        <v>0</v>
      </c>
      <c r="BT109" s="38">
        <v>0</v>
      </c>
      <c r="BU109" s="38">
        <v>0</v>
      </c>
      <c r="BV109" s="38">
        <v>0</v>
      </c>
      <c r="BW109" s="38">
        <v>0</v>
      </c>
      <c r="BX109" s="38">
        <v>0</v>
      </c>
      <c r="BY109" s="38">
        <v>0</v>
      </c>
      <c r="BZ109" s="38">
        <v>0</v>
      </c>
      <c r="CA109" s="38">
        <v>0</v>
      </c>
      <c r="CB109" s="38">
        <v>0</v>
      </c>
      <c r="CC109" s="38">
        <v>0</v>
      </c>
      <c r="CD109" s="38">
        <v>0</v>
      </c>
      <c r="CE109" s="38">
        <v>0</v>
      </c>
      <c r="CF109" s="38">
        <v>0</v>
      </c>
      <c r="CG109" s="38">
        <v>0</v>
      </c>
      <c r="CH109" s="38">
        <v>68423</v>
      </c>
      <c r="CI109" s="38">
        <v>0</v>
      </c>
      <c r="CJ109" s="38">
        <v>4</v>
      </c>
      <c r="CK109" s="38">
        <v>0</v>
      </c>
      <c r="CL109" s="38">
        <v>0</v>
      </c>
      <c r="CN109" s="38">
        <v>0</v>
      </c>
      <c r="CO109" s="38">
        <v>1</v>
      </c>
      <c r="CP109" s="38">
        <v>0</v>
      </c>
      <c r="CQ109" s="38">
        <v>0</v>
      </c>
      <c r="CR109" s="38">
        <v>353.86700000000002</v>
      </c>
      <c r="CS109" s="38">
        <v>0</v>
      </c>
      <c r="CT109" s="38">
        <v>0</v>
      </c>
      <c r="CU109" s="38">
        <v>0</v>
      </c>
      <c r="CV109" s="38">
        <v>0</v>
      </c>
      <c r="CW109" s="38">
        <v>0</v>
      </c>
      <c r="CX109" s="38">
        <v>0</v>
      </c>
      <c r="CY109" s="38">
        <v>0</v>
      </c>
      <c r="CZ109" s="38">
        <v>0</v>
      </c>
      <c r="DA109" s="38">
        <v>1</v>
      </c>
      <c r="DB109" s="38">
        <v>2122027</v>
      </c>
      <c r="DC109" s="38">
        <v>0</v>
      </c>
      <c r="DD109" s="38">
        <v>0</v>
      </c>
      <c r="DE109" s="38">
        <v>0</v>
      </c>
      <c r="DF109" s="38">
        <v>0</v>
      </c>
      <c r="DG109" s="38">
        <v>0</v>
      </c>
      <c r="DH109" s="38">
        <v>0</v>
      </c>
      <c r="DI109" s="38">
        <v>0</v>
      </c>
      <c r="DK109" s="38">
        <v>3093</v>
      </c>
      <c r="DL109" s="38">
        <v>0</v>
      </c>
      <c r="DM109" s="38">
        <v>29521</v>
      </c>
      <c r="DN109" s="38">
        <v>127</v>
      </c>
      <c r="DO109" s="38">
        <v>0</v>
      </c>
      <c r="DP109" s="38">
        <v>0</v>
      </c>
      <c r="DQ109" s="38">
        <v>0</v>
      </c>
      <c r="DR109" s="38">
        <v>0</v>
      </c>
      <c r="DS109" s="38">
        <v>0</v>
      </c>
      <c r="DT109" s="38">
        <v>0</v>
      </c>
      <c r="DU109" s="38">
        <v>0</v>
      </c>
      <c r="DV109" s="38">
        <v>0</v>
      </c>
      <c r="DW109" s="38">
        <v>0</v>
      </c>
      <c r="DX109" s="38">
        <v>0</v>
      </c>
      <c r="DY109" s="38">
        <v>0</v>
      </c>
      <c r="DZ109" s="38">
        <v>0</v>
      </c>
      <c r="EA109" s="38">
        <v>0</v>
      </c>
      <c r="EB109" s="38">
        <v>0</v>
      </c>
      <c r="EC109" s="38">
        <v>3.3050000000000002</v>
      </c>
      <c r="ED109" s="38">
        <v>23407</v>
      </c>
      <c r="EE109" s="38">
        <v>0</v>
      </c>
      <c r="EF109" s="38">
        <v>0</v>
      </c>
      <c r="EG109" s="38">
        <v>0</v>
      </c>
      <c r="EH109" s="38">
        <v>5512</v>
      </c>
      <c r="EI109" s="38">
        <v>0</v>
      </c>
      <c r="EJ109" s="38">
        <v>0</v>
      </c>
      <c r="EK109" s="38">
        <v>0</v>
      </c>
      <c r="EL109" s="38">
        <v>0</v>
      </c>
      <c r="EM109" s="38">
        <v>0</v>
      </c>
      <c r="EN109" s="38">
        <v>0.17899999999999999</v>
      </c>
      <c r="EO109" s="38">
        <v>0</v>
      </c>
      <c r="EP109" s="38">
        <v>0</v>
      </c>
      <c r="EQ109" s="38">
        <v>0.17899999999999999</v>
      </c>
      <c r="ER109" s="38">
        <v>0</v>
      </c>
      <c r="ES109" s="38">
        <v>0.89500000000000002</v>
      </c>
      <c r="ET109" s="38">
        <v>0</v>
      </c>
      <c r="EU109" s="38">
        <v>0</v>
      </c>
      <c r="EV109" s="38">
        <v>0</v>
      </c>
      <c r="EW109" s="38">
        <v>0</v>
      </c>
      <c r="EX109" s="38">
        <v>0</v>
      </c>
      <c r="EZ109" s="38">
        <v>2520282</v>
      </c>
      <c r="FA109" s="38">
        <v>0</v>
      </c>
      <c r="FB109" s="38">
        <v>2612026</v>
      </c>
      <c r="FC109" s="38">
        <v>0</v>
      </c>
      <c r="FD109" s="38">
        <v>0</v>
      </c>
      <c r="FE109" s="38">
        <v>245358</v>
      </c>
      <c r="FF109" s="38">
        <v>53186</v>
      </c>
      <c r="FG109" s="38">
        <v>5.8744999999999999E-2</v>
      </c>
      <c r="FH109" s="38">
        <v>2.5468000000000001E-2</v>
      </c>
      <c r="FI109" s="38">
        <v>0</v>
      </c>
      <c r="FJ109" s="38">
        <v>0</v>
      </c>
      <c r="FK109" s="38">
        <v>423.76799999999997</v>
      </c>
      <c r="FL109" s="38">
        <v>2978993</v>
      </c>
      <c r="FM109" s="38">
        <v>0</v>
      </c>
      <c r="FN109" s="38">
        <v>0</v>
      </c>
      <c r="FO109" s="38">
        <v>0</v>
      </c>
      <c r="FP109" s="38">
        <v>0</v>
      </c>
      <c r="FQ109" s="38">
        <v>0</v>
      </c>
      <c r="FR109" s="38">
        <v>0</v>
      </c>
      <c r="FS109" s="38">
        <v>0</v>
      </c>
      <c r="FT109" s="38">
        <v>0</v>
      </c>
      <c r="FU109" s="38">
        <v>0</v>
      </c>
      <c r="FV109" s="38">
        <v>0</v>
      </c>
      <c r="FW109" s="38">
        <v>0</v>
      </c>
      <c r="FX109" s="38">
        <v>0</v>
      </c>
      <c r="FY109" s="38">
        <v>0</v>
      </c>
      <c r="FZ109" s="38">
        <v>0</v>
      </c>
      <c r="GA109" s="38">
        <v>0</v>
      </c>
      <c r="GB109" s="38">
        <v>25832</v>
      </c>
      <c r="GC109" s="38">
        <v>25832</v>
      </c>
      <c r="GD109" s="38">
        <v>3.1070000000000002</v>
      </c>
      <c r="GF109" s="38">
        <v>0</v>
      </c>
      <c r="GG109" s="38">
        <v>0</v>
      </c>
      <c r="GH109" s="38">
        <v>0</v>
      </c>
      <c r="GI109" s="38">
        <v>0</v>
      </c>
      <c r="GJ109" s="38">
        <v>0</v>
      </c>
      <c r="GK109" s="38">
        <v>5359</v>
      </c>
      <c r="GL109" s="38">
        <v>8117</v>
      </c>
      <c r="GM109" s="38">
        <v>0</v>
      </c>
      <c r="GN109" s="38">
        <v>0</v>
      </c>
      <c r="GO109" s="38">
        <v>0</v>
      </c>
      <c r="GP109" s="38">
        <v>0</v>
      </c>
      <c r="GQ109" s="38">
        <v>0</v>
      </c>
      <c r="GR109" s="38">
        <v>0</v>
      </c>
      <c r="GS109" s="38">
        <v>0</v>
      </c>
      <c r="GT109" s="38">
        <v>0</v>
      </c>
      <c r="HB109" s="38">
        <v>260701385</v>
      </c>
      <c r="HC109" s="38">
        <v>5.0967999999999999E-2</v>
      </c>
      <c r="HD109" s="38">
        <v>68423</v>
      </c>
      <c r="HE109" s="38">
        <v>0</v>
      </c>
      <c r="HF109" s="38">
        <v>365362</v>
      </c>
      <c r="HG109" s="38">
        <v>642</v>
      </c>
      <c r="HH109" s="38">
        <v>8006</v>
      </c>
      <c r="HI109" s="38">
        <v>0</v>
      </c>
      <c r="HJ109" s="38">
        <v>3382</v>
      </c>
      <c r="HK109" s="38">
        <v>1715</v>
      </c>
      <c r="HL109" s="38">
        <v>655</v>
      </c>
      <c r="HM109" s="38">
        <v>36000</v>
      </c>
      <c r="HN109" s="38">
        <v>0</v>
      </c>
      <c r="HO109" s="38">
        <v>0</v>
      </c>
      <c r="HP109" s="38">
        <v>0</v>
      </c>
      <c r="HQ109" s="38">
        <v>0</v>
      </c>
      <c r="HR109" s="38">
        <v>0</v>
      </c>
      <c r="HS109" s="38">
        <v>2520117</v>
      </c>
      <c r="HT109" s="38">
        <v>0</v>
      </c>
      <c r="HU109" s="38">
        <v>0</v>
      </c>
      <c r="HV109" s="38">
        <v>0</v>
      </c>
      <c r="HW109" s="38">
        <v>0</v>
      </c>
      <c r="HX109" s="38">
        <v>0</v>
      </c>
      <c r="HY109" s="38">
        <v>0</v>
      </c>
      <c r="HZ109" s="38">
        <v>0</v>
      </c>
      <c r="IA109" s="38">
        <v>0</v>
      </c>
      <c r="IB109" s="38">
        <v>0</v>
      </c>
      <c r="IC109" s="38">
        <v>0</v>
      </c>
      <c r="ID109" s="38">
        <v>0</v>
      </c>
      <c r="IE109" s="38">
        <v>0</v>
      </c>
      <c r="IF109" s="38">
        <v>0</v>
      </c>
      <c r="IG109" s="38">
        <v>1.042</v>
      </c>
      <c r="IH109" s="38">
        <v>13</v>
      </c>
      <c r="II109" s="38">
        <v>0</v>
      </c>
      <c r="IJ109" s="38">
        <v>30.725000000000001</v>
      </c>
      <c r="IK109" s="38">
        <v>0</v>
      </c>
      <c r="IL109" s="38">
        <v>0</v>
      </c>
      <c r="IM109" s="38">
        <v>0</v>
      </c>
      <c r="IN109" s="38">
        <v>0</v>
      </c>
      <c r="IO109" s="38">
        <v>0</v>
      </c>
      <c r="IP109" s="38">
        <v>0</v>
      </c>
      <c r="IQ109" s="38">
        <v>30.725000000000001</v>
      </c>
      <c r="IR109" s="38">
        <v>18922</v>
      </c>
      <c r="IS109" s="38">
        <v>0</v>
      </c>
      <c r="IT109" s="38">
        <v>0</v>
      </c>
      <c r="IU109" s="38">
        <v>0</v>
      </c>
      <c r="IV109" s="38">
        <v>0</v>
      </c>
      <c r="IW109" s="38">
        <v>6159</v>
      </c>
      <c r="IX109" s="38">
        <v>0</v>
      </c>
      <c r="IY109" s="38">
        <v>0</v>
      </c>
      <c r="IZ109" s="38">
        <v>0</v>
      </c>
      <c r="JA109" s="38">
        <v>0</v>
      </c>
    </row>
    <row r="110" spans="1:261" x14ac:dyDescent="0.2">
      <c r="A110" s="38">
        <v>15815</v>
      </c>
      <c r="B110" s="38">
        <v>27549</v>
      </c>
      <c r="C110" s="38">
        <v>9</v>
      </c>
      <c r="D110" s="38">
        <v>2020</v>
      </c>
      <c r="E110" s="38">
        <v>6159</v>
      </c>
      <c r="F110" s="38">
        <v>0</v>
      </c>
      <c r="G110" s="38">
        <v>604.10299999999995</v>
      </c>
      <c r="H110" s="38">
        <v>536.82799999999997</v>
      </c>
      <c r="I110" s="38">
        <v>536.82799999999997</v>
      </c>
      <c r="J110" s="38">
        <v>604.10299999999995</v>
      </c>
      <c r="K110" s="38">
        <v>0</v>
      </c>
      <c r="L110" s="38">
        <v>6159</v>
      </c>
      <c r="M110" s="38">
        <v>0</v>
      </c>
      <c r="N110" s="38">
        <v>0</v>
      </c>
      <c r="P110" s="38">
        <v>589.00800000000004</v>
      </c>
      <c r="Q110" s="38">
        <v>0</v>
      </c>
      <c r="R110" s="38">
        <v>152675</v>
      </c>
      <c r="S110" s="38">
        <v>259.20699999999999</v>
      </c>
      <c r="U110" s="38">
        <v>98964</v>
      </c>
      <c r="V110" s="38">
        <v>247.321</v>
      </c>
      <c r="W110" s="38">
        <v>152315</v>
      </c>
      <c r="X110" s="38">
        <v>152315</v>
      </c>
      <c r="Z110" s="38">
        <v>0</v>
      </c>
      <c r="AA110" s="38">
        <v>0</v>
      </c>
      <c r="AB110" s="38">
        <v>0</v>
      </c>
      <c r="AC110" s="38">
        <v>0</v>
      </c>
      <c r="AD110" s="38" t="s">
        <v>303</v>
      </c>
      <c r="AE110" s="38">
        <v>0</v>
      </c>
      <c r="AH110" s="38">
        <v>0</v>
      </c>
      <c r="AI110" s="38">
        <v>0</v>
      </c>
      <c r="AJ110" s="38">
        <v>6159</v>
      </c>
      <c r="AK110" s="38">
        <v>1</v>
      </c>
      <c r="AL110" s="38" t="s">
        <v>379</v>
      </c>
      <c r="AM110" s="38">
        <v>0</v>
      </c>
      <c r="AN110" s="38">
        <v>0</v>
      </c>
      <c r="AO110" s="38">
        <v>0</v>
      </c>
      <c r="AP110" s="38">
        <v>0</v>
      </c>
      <c r="AQ110" s="38">
        <v>0</v>
      </c>
      <c r="AR110" s="38">
        <v>0</v>
      </c>
      <c r="AS110" s="38">
        <v>0</v>
      </c>
      <c r="AT110" s="38">
        <v>0</v>
      </c>
      <c r="AU110" s="38">
        <v>0</v>
      </c>
      <c r="AV110" s="38">
        <v>0</v>
      </c>
      <c r="AW110" s="38">
        <v>6448094</v>
      </c>
      <c r="AX110" s="38">
        <v>6022668</v>
      </c>
      <c r="AY110" s="38">
        <v>4221638</v>
      </c>
      <c r="AZ110" s="38">
        <v>152675</v>
      </c>
      <c r="BA110" s="38">
        <v>13.25</v>
      </c>
      <c r="BB110" s="38">
        <v>0</v>
      </c>
      <c r="BC110" s="38">
        <v>0</v>
      </c>
      <c r="BD110" s="38">
        <v>0</v>
      </c>
      <c r="BE110" s="38">
        <v>81</v>
      </c>
      <c r="BF110" s="38">
        <v>5483757</v>
      </c>
      <c r="BG110" s="38">
        <v>0</v>
      </c>
      <c r="BH110" s="38">
        <v>0</v>
      </c>
      <c r="BI110" s="38">
        <v>0</v>
      </c>
      <c r="BJ110" s="38">
        <v>12</v>
      </c>
      <c r="BK110" s="38">
        <v>0</v>
      </c>
      <c r="BL110" s="38">
        <v>0</v>
      </c>
      <c r="BM110" s="38">
        <v>0</v>
      </c>
      <c r="BN110" s="38">
        <v>0</v>
      </c>
      <c r="BO110" s="38">
        <v>0</v>
      </c>
      <c r="BP110" s="38">
        <v>0</v>
      </c>
      <c r="BQ110" s="38">
        <v>687</v>
      </c>
      <c r="BR110" s="38">
        <v>0</v>
      </c>
      <c r="BS110" s="38">
        <v>0</v>
      </c>
      <c r="BT110" s="38">
        <v>0</v>
      </c>
      <c r="BU110" s="38">
        <v>0</v>
      </c>
      <c r="BV110" s="38">
        <v>0</v>
      </c>
      <c r="BW110" s="38">
        <v>0</v>
      </c>
      <c r="BX110" s="38">
        <v>0</v>
      </c>
      <c r="BY110" s="38">
        <v>0</v>
      </c>
      <c r="BZ110" s="38">
        <v>0</v>
      </c>
      <c r="CA110" s="38">
        <v>51.061999999999998</v>
      </c>
      <c r="CB110" s="38">
        <v>51062</v>
      </c>
      <c r="CC110" s="38">
        <v>0</v>
      </c>
      <c r="CD110" s="38">
        <v>0</v>
      </c>
      <c r="CE110" s="38">
        <v>0</v>
      </c>
      <c r="CF110" s="38">
        <v>0</v>
      </c>
      <c r="CG110" s="38">
        <v>0</v>
      </c>
      <c r="CH110" s="38">
        <v>426975</v>
      </c>
      <c r="CI110" s="38">
        <v>0</v>
      </c>
      <c r="CJ110" s="38">
        <v>4</v>
      </c>
      <c r="CK110" s="38">
        <v>0</v>
      </c>
      <c r="CL110" s="38">
        <v>0</v>
      </c>
      <c r="CN110" s="38">
        <v>0</v>
      </c>
      <c r="CO110" s="38">
        <v>1</v>
      </c>
      <c r="CP110" s="38">
        <v>0</v>
      </c>
      <c r="CQ110" s="38">
        <v>0</v>
      </c>
      <c r="CR110" s="38">
        <v>585.303</v>
      </c>
      <c r="CS110" s="38">
        <v>0</v>
      </c>
      <c r="CT110" s="38">
        <v>0</v>
      </c>
      <c r="CU110" s="38">
        <v>0</v>
      </c>
      <c r="CV110" s="38">
        <v>0</v>
      </c>
      <c r="CW110" s="38">
        <v>0</v>
      </c>
      <c r="CX110" s="38">
        <v>0</v>
      </c>
      <c r="CY110" s="38">
        <v>0</v>
      </c>
      <c r="CZ110" s="38">
        <v>0</v>
      </c>
      <c r="DA110" s="38">
        <v>1</v>
      </c>
      <c r="DB110" s="38">
        <v>3290606</v>
      </c>
      <c r="DC110" s="38">
        <v>0</v>
      </c>
      <c r="DD110" s="38">
        <v>0</v>
      </c>
      <c r="DE110" s="38">
        <v>594768</v>
      </c>
      <c r="DF110" s="38">
        <v>594768</v>
      </c>
      <c r="DG110" s="38">
        <v>96.575000000000003</v>
      </c>
      <c r="DH110" s="38">
        <v>0</v>
      </c>
      <c r="DI110" s="38">
        <v>0</v>
      </c>
      <c r="DK110" s="38">
        <v>2619</v>
      </c>
      <c r="DL110" s="38">
        <v>0</v>
      </c>
      <c r="DM110" s="38">
        <v>347088</v>
      </c>
      <c r="DN110" s="38">
        <v>1468</v>
      </c>
      <c r="DO110" s="38">
        <v>0</v>
      </c>
      <c r="DP110" s="38">
        <v>0</v>
      </c>
      <c r="DQ110" s="38">
        <v>0</v>
      </c>
      <c r="DR110" s="38">
        <v>0</v>
      </c>
      <c r="DS110" s="38">
        <v>0</v>
      </c>
      <c r="DT110" s="38">
        <v>0</v>
      </c>
      <c r="DU110" s="38">
        <v>0</v>
      </c>
      <c r="DV110" s="38">
        <v>0</v>
      </c>
      <c r="DW110" s="38">
        <v>0</v>
      </c>
      <c r="DX110" s="38">
        <v>0</v>
      </c>
      <c r="DY110" s="38">
        <v>0</v>
      </c>
      <c r="DZ110" s="38">
        <v>0</v>
      </c>
      <c r="EA110" s="38">
        <v>0</v>
      </c>
      <c r="EB110" s="38">
        <v>0</v>
      </c>
      <c r="EC110" s="38">
        <v>16.303000000000001</v>
      </c>
      <c r="ED110" s="38">
        <v>115464</v>
      </c>
      <c r="EE110" s="38">
        <v>0</v>
      </c>
      <c r="EF110" s="38">
        <v>0</v>
      </c>
      <c r="EG110" s="38">
        <v>0</v>
      </c>
      <c r="EH110" s="38">
        <v>217584</v>
      </c>
      <c r="EI110" s="38">
        <v>0</v>
      </c>
      <c r="EJ110" s="38">
        <v>0</v>
      </c>
      <c r="EK110" s="38">
        <v>7.75</v>
      </c>
      <c r="EL110" s="38">
        <v>0</v>
      </c>
      <c r="EM110" s="38">
        <v>2.7050000000000001</v>
      </c>
      <c r="EN110" s="38">
        <v>0.79300000000000004</v>
      </c>
      <c r="EO110" s="38">
        <v>0</v>
      </c>
      <c r="EP110" s="38">
        <v>0</v>
      </c>
      <c r="EQ110" s="38">
        <v>11.247999999999999</v>
      </c>
      <c r="ER110" s="38">
        <v>0</v>
      </c>
      <c r="ES110" s="38">
        <v>35.33</v>
      </c>
      <c r="ET110" s="38">
        <v>0</v>
      </c>
      <c r="EU110" s="38">
        <v>0</v>
      </c>
      <c r="EV110" s="38">
        <v>0</v>
      </c>
      <c r="EW110" s="38">
        <v>0</v>
      </c>
      <c r="EX110" s="38">
        <v>0</v>
      </c>
      <c r="EZ110" s="38">
        <v>5395370</v>
      </c>
      <c r="FA110" s="38">
        <v>0</v>
      </c>
      <c r="FB110" s="38">
        <v>5546496</v>
      </c>
      <c r="FC110" s="38">
        <v>0</v>
      </c>
      <c r="FD110" s="38">
        <v>0</v>
      </c>
      <c r="FE110" s="38">
        <v>515545</v>
      </c>
      <c r="FF110" s="38">
        <v>111753</v>
      </c>
      <c r="FG110" s="38">
        <v>5.8744999999999999E-2</v>
      </c>
      <c r="FH110" s="38">
        <v>2.5468000000000001E-2</v>
      </c>
      <c r="FI110" s="38">
        <v>0</v>
      </c>
      <c r="FJ110" s="38">
        <v>0</v>
      </c>
      <c r="FK110" s="38">
        <v>890.42100000000005</v>
      </c>
      <c r="FL110" s="38">
        <v>6600769</v>
      </c>
      <c r="FM110" s="38">
        <v>0</v>
      </c>
      <c r="FN110" s="38">
        <v>0</v>
      </c>
      <c r="FO110" s="38">
        <v>9687</v>
      </c>
      <c r="FP110" s="38">
        <v>0</v>
      </c>
      <c r="FQ110" s="38">
        <v>9687</v>
      </c>
      <c r="FR110" s="38">
        <v>9687</v>
      </c>
      <c r="FS110" s="38">
        <v>0</v>
      </c>
      <c r="FT110" s="38">
        <v>0</v>
      </c>
      <c r="FU110" s="38">
        <v>0</v>
      </c>
      <c r="FV110" s="38">
        <v>0</v>
      </c>
      <c r="FW110" s="38">
        <v>0</v>
      </c>
      <c r="FX110" s="38">
        <v>0</v>
      </c>
      <c r="FY110" s="38">
        <v>0</v>
      </c>
      <c r="FZ110" s="38">
        <v>0</v>
      </c>
      <c r="GA110" s="38">
        <v>0</v>
      </c>
      <c r="GB110" s="38">
        <v>465815</v>
      </c>
      <c r="GC110" s="38">
        <v>465815</v>
      </c>
      <c r="GD110" s="38">
        <v>56.027000000000001</v>
      </c>
      <c r="GF110" s="38">
        <v>0</v>
      </c>
      <c r="GG110" s="38">
        <v>0</v>
      </c>
      <c r="GH110" s="38">
        <v>0</v>
      </c>
      <c r="GI110" s="38">
        <v>0</v>
      </c>
      <c r="GJ110" s="38">
        <v>0</v>
      </c>
      <c r="GK110" s="38">
        <v>5063</v>
      </c>
      <c r="GL110" s="38">
        <v>24155</v>
      </c>
      <c r="GM110" s="38">
        <v>0</v>
      </c>
      <c r="GN110" s="38">
        <v>6455</v>
      </c>
      <c r="GO110" s="38">
        <v>0</v>
      </c>
      <c r="GP110" s="38">
        <v>0</v>
      </c>
      <c r="GQ110" s="38">
        <v>0</v>
      </c>
      <c r="GR110" s="38">
        <v>0</v>
      </c>
      <c r="GS110" s="38">
        <v>0</v>
      </c>
      <c r="GT110" s="38">
        <v>0</v>
      </c>
      <c r="HB110" s="38">
        <v>260701385</v>
      </c>
      <c r="HC110" s="38">
        <v>5.0967999999999999E-2</v>
      </c>
      <c r="HD110" s="38">
        <v>118788</v>
      </c>
      <c r="HE110" s="38">
        <v>0</v>
      </c>
      <c r="HF110" s="38">
        <v>569038</v>
      </c>
      <c r="HG110" s="38">
        <v>3207</v>
      </c>
      <c r="HH110" s="38">
        <v>53580</v>
      </c>
      <c r="HI110" s="38">
        <v>0</v>
      </c>
      <c r="HJ110" s="38">
        <v>5872</v>
      </c>
      <c r="HK110" s="38">
        <v>2118</v>
      </c>
      <c r="HL110" s="38">
        <v>1421</v>
      </c>
      <c r="HM110" s="38">
        <v>0</v>
      </c>
      <c r="HN110" s="38">
        <v>0</v>
      </c>
      <c r="HO110" s="38">
        <v>0</v>
      </c>
      <c r="HP110" s="38">
        <v>0</v>
      </c>
      <c r="HQ110" s="38">
        <v>0</v>
      </c>
      <c r="HR110" s="38">
        <v>0</v>
      </c>
      <c r="HS110" s="38">
        <v>5393821</v>
      </c>
      <c r="HT110" s="38">
        <v>0</v>
      </c>
      <c r="HU110" s="38">
        <v>308187</v>
      </c>
      <c r="HV110" s="38">
        <v>0</v>
      </c>
      <c r="HW110" s="38">
        <v>0</v>
      </c>
      <c r="HX110" s="38">
        <v>116</v>
      </c>
      <c r="HY110" s="38">
        <v>95</v>
      </c>
      <c r="HZ110" s="38">
        <v>72</v>
      </c>
      <c r="IA110" s="38">
        <v>93</v>
      </c>
      <c r="IB110" s="38">
        <v>20</v>
      </c>
      <c r="IC110" s="38">
        <v>396</v>
      </c>
      <c r="ID110" s="38">
        <v>0</v>
      </c>
      <c r="IE110" s="38">
        <v>0</v>
      </c>
      <c r="IF110" s="38">
        <v>0</v>
      </c>
      <c r="IG110" s="38">
        <v>5.2080000000000002</v>
      </c>
      <c r="IH110" s="38">
        <v>87</v>
      </c>
      <c r="II110" s="38">
        <v>0</v>
      </c>
      <c r="IJ110" s="38">
        <v>247.321</v>
      </c>
      <c r="IK110" s="38">
        <v>0</v>
      </c>
      <c r="IL110" s="38">
        <v>0</v>
      </c>
      <c r="IM110" s="38">
        <v>0</v>
      </c>
      <c r="IN110" s="38">
        <v>0</v>
      </c>
      <c r="IO110" s="38">
        <v>0</v>
      </c>
      <c r="IP110" s="38">
        <v>0</v>
      </c>
      <c r="IQ110" s="38">
        <v>247.321</v>
      </c>
      <c r="IR110" s="38">
        <v>152315</v>
      </c>
      <c r="IS110" s="38">
        <v>0</v>
      </c>
      <c r="IT110" s="38">
        <v>0</v>
      </c>
      <c r="IU110" s="38">
        <v>0</v>
      </c>
      <c r="IV110" s="38">
        <v>0</v>
      </c>
      <c r="IW110" s="38">
        <v>6159</v>
      </c>
      <c r="IX110" s="38">
        <v>0</v>
      </c>
      <c r="IY110" s="38">
        <v>0</v>
      </c>
      <c r="IZ110" s="38">
        <v>0</v>
      </c>
      <c r="JA110" s="38">
        <v>0</v>
      </c>
    </row>
    <row r="111" spans="1:261" x14ac:dyDescent="0.2">
      <c r="A111" s="38">
        <v>101815</v>
      </c>
      <c r="B111" s="38">
        <v>27549</v>
      </c>
      <c r="C111" s="38">
        <v>9</v>
      </c>
      <c r="D111" s="38">
        <v>2020</v>
      </c>
      <c r="E111" s="38">
        <v>6159</v>
      </c>
      <c r="F111" s="38">
        <v>0</v>
      </c>
      <c r="G111" s="38">
        <v>268.65199999999999</v>
      </c>
      <c r="H111" s="38">
        <v>268.19400000000002</v>
      </c>
      <c r="I111" s="38">
        <v>268.19400000000002</v>
      </c>
      <c r="J111" s="38">
        <v>268.65199999999999</v>
      </c>
      <c r="K111" s="38">
        <v>0</v>
      </c>
      <c r="L111" s="38">
        <v>6159</v>
      </c>
      <c r="M111" s="38">
        <v>0</v>
      </c>
      <c r="N111" s="38">
        <v>0</v>
      </c>
      <c r="P111" s="38">
        <v>233.96799999999999</v>
      </c>
      <c r="Q111" s="38">
        <v>0</v>
      </c>
      <c r="R111" s="38">
        <v>60646</v>
      </c>
      <c r="S111" s="38">
        <v>259.20699999999999</v>
      </c>
      <c r="U111" s="38">
        <v>39310</v>
      </c>
      <c r="V111" s="38">
        <v>202.62</v>
      </c>
      <c r="W111" s="38">
        <v>124786</v>
      </c>
      <c r="X111" s="38">
        <v>124786</v>
      </c>
      <c r="Z111" s="38">
        <v>0</v>
      </c>
      <c r="AA111" s="38">
        <v>0</v>
      </c>
      <c r="AB111" s="38">
        <v>0</v>
      </c>
      <c r="AC111" s="38">
        <v>0</v>
      </c>
      <c r="AD111" s="38" t="s">
        <v>303</v>
      </c>
      <c r="AE111" s="38">
        <v>0</v>
      </c>
      <c r="AH111" s="38">
        <v>0</v>
      </c>
      <c r="AI111" s="38">
        <v>0</v>
      </c>
      <c r="AJ111" s="38">
        <v>6159</v>
      </c>
      <c r="AK111" s="38">
        <v>1</v>
      </c>
      <c r="AL111" s="38" t="s">
        <v>54</v>
      </c>
      <c r="AM111" s="38">
        <v>0</v>
      </c>
      <c r="AN111" s="38">
        <v>0</v>
      </c>
      <c r="AO111" s="38">
        <v>0</v>
      </c>
      <c r="AP111" s="38">
        <v>0</v>
      </c>
      <c r="AQ111" s="38">
        <v>0</v>
      </c>
      <c r="AR111" s="38">
        <v>0</v>
      </c>
      <c r="AS111" s="38">
        <v>0</v>
      </c>
      <c r="AT111" s="38">
        <v>0</v>
      </c>
      <c r="AU111" s="38">
        <v>0</v>
      </c>
      <c r="AV111" s="38">
        <v>0</v>
      </c>
      <c r="AW111" s="38">
        <v>2931444</v>
      </c>
      <c r="AX111" s="38">
        <v>2879094</v>
      </c>
      <c r="AY111" s="38">
        <v>1936212</v>
      </c>
      <c r="AZ111" s="38">
        <v>60646</v>
      </c>
      <c r="BA111" s="38">
        <v>15.167</v>
      </c>
      <c r="BB111" s="38">
        <v>0</v>
      </c>
      <c r="BC111" s="38">
        <v>0</v>
      </c>
      <c r="BD111" s="38">
        <v>0</v>
      </c>
      <c r="BE111" s="38">
        <v>38</v>
      </c>
      <c r="BF111" s="38">
        <v>2637976</v>
      </c>
      <c r="BG111" s="38">
        <v>0</v>
      </c>
      <c r="BH111" s="38">
        <v>0</v>
      </c>
      <c r="BI111" s="38">
        <v>0</v>
      </c>
      <c r="BJ111" s="38">
        <v>12</v>
      </c>
      <c r="BK111" s="38">
        <v>0</v>
      </c>
      <c r="BL111" s="38">
        <v>0</v>
      </c>
      <c r="BM111" s="38">
        <v>0</v>
      </c>
      <c r="BN111" s="38">
        <v>0</v>
      </c>
      <c r="BO111" s="38">
        <v>0</v>
      </c>
      <c r="BP111" s="38">
        <v>0</v>
      </c>
      <c r="BQ111" s="38">
        <v>729</v>
      </c>
      <c r="BR111" s="38">
        <v>0</v>
      </c>
      <c r="BS111" s="38">
        <v>0</v>
      </c>
      <c r="BT111" s="38">
        <v>0</v>
      </c>
      <c r="BU111" s="38">
        <v>0</v>
      </c>
      <c r="BV111" s="38">
        <v>0</v>
      </c>
      <c r="BW111" s="38">
        <v>0</v>
      </c>
      <c r="BX111" s="38">
        <v>0</v>
      </c>
      <c r="BY111" s="38">
        <v>0</v>
      </c>
      <c r="BZ111" s="38">
        <v>0</v>
      </c>
      <c r="CA111" s="38">
        <v>0</v>
      </c>
      <c r="CB111" s="38">
        <v>0</v>
      </c>
      <c r="CC111" s="38">
        <v>0</v>
      </c>
      <c r="CD111" s="38">
        <v>0</v>
      </c>
      <c r="CE111" s="38">
        <v>0</v>
      </c>
      <c r="CF111" s="38">
        <v>0</v>
      </c>
      <c r="CG111" s="38">
        <v>0</v>
      </c>
      <c r="CH111" s="38">
        <v>52827</v>
      </c>
      <c r="CI111" s="38">
        <v>0</v>
      </c>
      <c r="CJ111" s="38">
        <v>4</v>
      </c>
      <c r="CK111" s="38">
        <v>0</v>
      </c>
      <c r="CL111" s="38">
        <v>0</v>
      </c>
      <c r="CN111" s="38">
        <v>0</v>
      </c>
      <c r="CO111" s="38">
        <v>1</v>
      </c>
      <c r="CP111" s="38">
        <v>0</v>
      </c>
      <c r="CQ111" s="38">
        <v>0.16700000000000001</v>
      </c>
      <c r="CR111" s="38">
        <v>233.095</v>
      </c>
      <c r="CS111" s="38">
        <v>0</v>
      </c>
      <c r="CT111" s="38">
        <v>0</v>
      </c>
      <c r="CU111" s="38">
        <v>0</v>
      </c>
      <c r="CV111" s="38">
        <v>0</v>
      </c>
      <c r="CW111" s="38">
        <v>0</v>
      </c>
      <c r="CX111" s="38">
        <v>0</v>
      </c>
      <c r="CY111" s="38">
        <v>0</v>
      </c>
      <c r="CZ111" s="38">
        <v>0</v>
      </c>
      <c r="DA111" s="38">
        <v>1</v>
      </c>
      <c r="DB111" s="38">
        <v>1649420</v>
      </c>
      <c r="DC111" s="38">
        <v>0</v>
      </c>
      <c r="DD111" s="38">
        <v>0</v>
      </c>
      <c r="DE111" s="38">
        <v>390687</v>
      </c>
      <c r="DF111" s="38">
        <v>390687</v>
      </c>
      <c r="DG111" s="38">
        <v>63.438000000000002</v>
      </c>
      <c r="DH111" s="38">
        <v>0</v>
      </c>
      <c r="DI111" s="38">
        <v>0</v>
      </c>
      <c r="DK111" s="38">
        <v>3281</v>
      </c>
      <c r="DL111" s="38">
        <v>0</v>
      </c>
      <c r="DM111" s="38">
        <v>101374</v>
      </c>
      <c r="DN111" s="38">
        <v>439</v>
      </c>
      <c r="DO111" s="38">
        <v>0</v>
      </c>
      <c r="DP111" s="38">
        <v>0</v>
      </c>
      <c r="DQ111" s="38">
        <v>0</v>
      </c>
      <c r="DR111" s="38">
        <v>0</v>
      </c>
      <c r="DS111" s="38">
        <v>0</v>
      </c>
      <c r="DT111" s="38">
        <v>0</v>
      </c>
      <c r="DU111" s="38">
        <v>0</v>
      </c>
      <c r="DV111" s="38">
        <v>0</v>
      </c>
      <c r="DW111" s="38">
        <v>0</v>
      </c>
      <c r="DX111" s="38">
        <v>0</v>
      </c>
      <c r="DY111" s="38">
        <v>0</v>
      </c>
      <c r="DZ111" s="38">
        <v>0</v>
      </c>
      <c r="EA111" s="38">
        <v>0</v>
      </c>
      <c r="EB111" s="38">
        <v>0</v>
      </c>
      <c r="EC111" s="38">
        <v>12.061999999999999</v>
      </c>
      <c r="ED111" s="38">
        <v>85428</v>
      </c>
      <c r="EE111" s="38">
        <v>0</v>
      </c>
      <c r="EF111" s="38">
        <v>0</v>
      </c>
      <c r="EG111" s="38">
        <v>0</v>
      </c>
      <c r="EH111" s="38">
        <v>14103</v>
      </c>
      <c r="EI111" s="38">
        <v>0</v>
      </c>
      <c r="EJ111" s="38">
        <v>0</v>
      </c>
      <c r="EK111" s="38">
        <v>0</v>
      </c>
      <c r="EL111" s="38">
        <v>0</v>
      </c>
      <c r="EM111" s="38">
        <v>0</v>
      </c>
      <c r="EN111" s="38">
        <v>0.45800000000000002</v>
      </c>
      <c r="EO111" s="38">
        <v>0</v>
      </c>
      <c r="EP111" s="38">
        <v>0</v>
      </c>
      <c r="EQ111" s="38">
        <v>0.45800000000000002</v>
      </c>
      <c r="ER111" s="38">
        <v>0</v>
      </c>
      <c r="ES111" s="38">
        <v>2.29</v>
      </c>
      <c r="ET111" s="38">
        <v>0</v>
      </c>
      <c r="EU111" s="38">
        <v>0</v>
      </c>
      <c r="EV111" s="38">
        <v>0</v>
      </c>
      <c r="EW111" s="38">
        <v>0</v>
      </c>
      <c r="EX111" s="38">
        <v>0</v>
      </c>
      <c r="EZ111" s="38">
        <v>2577330</v>
      </c>
      <c r="FA111" s="38">
        <v>0</v>
      </c>
      <c r="FB111" s="38">
        <v>2637499</v>
      </c>
      <c r="FC111" s="38">
        <v>0</v>
      </c>
      <c r="FD111" s="38">
        <v>0</v>
      </c>
      <c r="FE111" s="38">
        <v>248005</v>
      </c>
      <c r="FF111" s="38">
        <v>53759</v>
      </c>
      <c r="FG111" s="38">
        <v>5.8744999999999999E-2</v>
      </c>
      <c r="FH111" s="38">
        <v>2.5468000000000001E-2</v>
      </c>
      <c r="FI111" s="38">
        <v>0</v>
      </c>
      <c r="FJ111" s="38">
        <v>0</v>
      </c>
      <c r="FK111" s="38">
        <v>428.34</v>
      </c>
      <c r="FL111" s="38">
        <v>2992090</v>
      </c>
      <c r="FM111" s="38">
        <v>0</v>
      </c>
      <c r="FN111" s="38">
        <v>0</v>
      </c>
      <c r="FO111" s="38">
        <v>0</v>
      </c>
      <c r="FP111" s="38">
        <v>0</v>
      </c>
      <c r="FQ111" s="38">
        <v>0</v>
      </c>
      <c r="FR111" s="38">
        <v>0</v>
      </c>
      <c r="FS111" s="38">
        <v>0</v>
      </c>
      <c r="FT111" s="38">
        <v>0</v>
      </c>
      <c r="FU111" s="38">
        <v>0</v>
      </c>
      <c r="FV111" s="38">
        <v>0</v>
      </c>
      <c r="FW111" s="38">
        <v>0</v>
      </c>
      <c r="FX111" s="38">
        <v>0</v>
      </c>
      <c r="FY111" s="38">
        <v>0</v>
      </c>
      <c r="FZ111" s="38">
        <v>0</v>
      </c>
      <c r="GA111" s="38">
        <v>0</v>
      </c>
      <c r="GB111" s="38">
        <v>0</v>
      </c>
      <c r="GC111" s="38">
        <v>0</v>
      </c>
      <c r="GD111" s="38">
        <v>0</v>
      </c>
      <c r="GF111" s="38">
        <v>0</v>
      </c>
      <c r="GG111" s="38">
        <v>0</v>
      </c>
      <c r="GH111" s="38">
        <v>0</v>
      </c>
      <c r="GI111" s="38">
        <v>0</v>
      </c>
      <c r="GJ111" s="38">
        <v>0</v>
      </c>
      <c r="GK111" s="38">
        <v>4975</v>
      </c>
      <c r="GL111" s="38">
        <v>6218</v>
      </c>
      <c r="GM111" s="38">
        <v>0</v>
      </c>
      <c r="GN111" s="38">
        <v>0</v>
      </c>
      <c r="GO111" s="38">
        <v>0</v>
      </c>
      <c r="GP111" s="38">
        <v>0</v>
      </c>
      <c r="GQ111" s="38">
        <v>0</v>
      </c>
      <c r="GR111" s="38">
        <v>0</v>
      </c>
      <c r="GS111" s="38">
        <v>0</v>
      </c>
      <c r="GT111" s="38">
        <v>0</v>
      </c>
      <c r="HB111" s="38">
        <v>260701385</v>
      </c>
      <c r="HC111" s="38">
        <v>5.0967999999999999E-2</v>
      </c>
      <c r="HD111" s="38">
        <v>52827</v>
      </c>
      <c r="HE111" s="38">
        <v>0</v>
      </c>
      <c r="HF111" s="38">
        <v>284286</v>
      </c>
      <c r="HG111" s="38">
        <v>0</v>
      </c>
      <c r="HH111" s="38">
        <v>84373</v>
      </c>
      <c r="HI111" s="38">
        <v>0</v>
      </c>
      <c r="HJ111" s="38">
        <v>2611</v>
      </c>
      <c r="HK111" s="38">
        <v>0</v>
      </c>
      <c r="HL111" s="38">
        <v>0</v>
      </c>
      <c r="HM111" s="38">
        <v>0</v>
      </c>
      <c r="HN111" s="38">
        <v>0</v>
      </c>
      <c r="HO111" s="38">
        <v>0</v>
      </c>
      <c r="HP111" s="38">
        <v>0</v>
      </c>
      <c r="HQ111" s="38">
        <v>0</v>
      </c>
      <c r="HR111" s="38">
        <v>0</v>
      </c>
      <c r="HS111" s="38">
        <v>2576853</v>
      </c>
      <c r="HT111" s="38">
        <v>0</v>
      </c>
      <c r="HU111" s="38">
        <v>0</v>
      </c>
      <c r="HV111" s="38">
        <v>0</v>
      </c>
      <c r="HW111" s="38">
        <v>0</v>
      </c>
      <c r="HX111" s="38">
        <v>53</v>
      </c>
      <c r="HY111" s="38">
        <v>54</v>
      </c>
      <c r="HZ111" s="38">
        <v>57</v>
      </c>
      <c r="IA111" s="38">
        <v>47</v>
      </c>
      <c r="IB111" s="38">
        <v>44</v>
      </c>
      <c r="IC111" s="38">
        <v>255</v>
      </c>
      <c r="ID111" s="38">
        <v>0</v>
      </c>
      <c r="IE111" s="38">
        <v>0</v>
      </c>
      <c r="IF111" s="38">
        <v>0</v>
      </c>
      <c r="IG111" s="38">
        <v>0</v>
      </c>
      <c r="IH111" s="38">
        <v>137</v>
      </c>
      <c r="II111" s="38">
        <v>0</v>
      </c>
      <c r="IJ111" s="38">
        <v>202.62</v>
      </c>
      <c r="IK111" s="38">
        <v>0</v>
      </c>
      <c r="IL111" s="38">
        <v>0</v>
      </c>
      <c r="IM111" s="38">
        <v>0</v>
      </c>
      <c r="IN111" s="38">
        <v>0</v>
      </c>
      <c r="IO111" s="38">
        <v>0</v>
      </c>
      <c r="IP111" s="38">
        <v>0</v>
      </c>
      <c r="IQ111" s="38">
        <v>202.62</v>
      </c>
      <c r="IR111" s="38">
        <v>124786</v>
      </c>
      <c r="IS111" s="38">
        <v>0</v>
      </c>
      <c r="IT111" s="38">
        <v>0</v>
      </c>
      <c r="IU111" s="38">
        <v>0</v>
      </c>
      <c r="IV111" s="38">
        <v>0</v>
      </c>
      <c r="IW111" s="38">
        <v>6159</v>
      </c>
      <c r="IX111" s="38">
        <v>0</v>
      </c>
      <c r="IY111" s="38">
        <v>0</v>
      </c>
      <c r="IZ111" s="38">
        <v>0</v>
      </c>
      <c r="JA111" s="38">
        <v>0</v>
      </c>
    </row>
    <row r="112" spans="1:261" x14ac:dyDescent="0.2">
      <c r="A112" s="38">
        <v>220815</v>
      </c>
      <c r="B112" s="38">
        <v>27549</v>
      </c>
      <c r="C112" s="38">
        <v>9</v>
      </c>
      <c r="D112" s="38">
        <v>2020</v>
      </c>
      <c r="E112" s="38">
        <v>6159</v>
      </c>
      <c r="F112" s="38">
        <v>0</v>
      </c>
      <c r="G112" s="38">
        <v>691.56500000000005</v>
      </c>
      <c r="H112" s="38">
        <v>673.35799999999995</v>
      </c>
      <c r="I112" s="38">
        <v>673.35799999999995</v>
      </c>
      <c r="J112" s="38">
        <v>691.56500000000005</v>
      </c>
      <c r="K112" s="38">
        <v>0</v>
      </c>
      <c r="L112" s="38">
        <v>6159</v>
      </c>
      <c r="M112" s="38">
        <v>0</v>
      </c>
      <c r="N112" s="38">
        <v>0</v>
      </c>
      <c r="P112" s="38">
        <v>594.29</v>
      </c>
      <c r="Q112" s="38">
        <v>0</v>
      </c>
      <c r="R112" s="38">
        <v>154044</v>
      </c>
      <c r="S112" s="38">
        <v>259.20699999999999</v>
      </c>
      <c r="U112" s="38">
        <v>99851</v>
      </c>
      <c r="V112" s="38">
        <v>45.692</v>
      </c>
      <c r="W112" s="38">
        <v>28140</v>
      </c>
      <c r="X112" s="38">
        <v>28140</v>
      </c>
      <c r="Z112" s="38">
        <v>0</v>
      </c>
      <c r="AA112" s="38">
        <v>0</v>
      </c>
      <c r="AB112" s="38">
        <v>0</v>
      </c>
      <c r="AC112" s="38">
        <v>0</v>
      </c>
      <c r="AD112" s="38" t="s">
        <v>303</v>
      </c>
      <c r="AE112" s="38">
        <v>0</v>
      </c>
      <c r="AH112" s="38">
        <v>0</v>
      </c>
      <c r="AI112" s="38">
        <v>0</v>
      </c>
      <c r="AJ112" s="38">
        <v>6159</v>
      </c>
      <c r="AK112" s="38">
        <v>1</v>
      </c>
      <c r="AL112" s="38" t="s">
        <v>351</v>
      </c>
      <c r="AM112" s="38">
        <v>0</v>
      </c>
      <c r="AN112" s="38">
        <v>0</v>
      </c>
      <c r="AO112" s="38">
        <v>0</v>
      </c>
      <c r="AP112" s="38">
        <v>0</v>
      </c>
      <c r="AQ112" s="38">
        <v>0</v>
      </c>
      <c r="AR112" s="38">
        <v>0</v>
      </c>
      <c r="AS112" s="38">
        <v>0</v>
      </c>
      <c r="AT112" s="38">
        <v>0</v>
      </c>
      <c r="AU112" s="38">
        <v>0</v>
      </c>
      <c r="AV112" s="38">
        <v>0</v>
      </c>
      <c r="AW112" s="38">
        <v>6771025</v>
      </c>
      <c r="AX112" s="38">
        <v>6636812</v>
      </c>
      <c r="AY112" s="38">
        <v>4889891</v>
      </c>
      <c r="AZ112" s="38">
        <v>154044</v>
      </c>
      <c r="BA112" s="38">
        <v>0</v>
      </c>
      <c r="BB112" s="38">
        <v>0</v>
      </c>
      <c r="BC112" s="38">
        <v>0</v>
      </c>
      <c r="BD112" s="38">
        <v>0</v>
      </c>
      <c r="BE112" s="38">
        <v>88</v>
      </c>
      <c r="BF112" s="38">
        <v>6093775</v>
      </c>
      <c r="BG112" s="38">
        <v>0</v>
      </c>
      <c r="BH112" s="38">
        <v>0</v>
      </c>
      <c r="BI112" s="38">
        <v>0</v>
      </c>
      <c r="BJ112" s="38">
        <v>12</v>
      </c>
      <c r="BK112" s="38">
        <v>0</v>
      </c>
      <c r="BL112" s="38">
        <v>0</v>
      </c>
      <c r="BM112" s="38">
        <v>0</v>
      </c>
      <c r="BN112" s="38">
        <v>0</v>
      </c>
      <c r="BO112" s="38">
        <v>0</v>
      </c>
      <c r="BP112" s="38">
        <v>0</v>
      </c>
      <c r="BQ112" s="38">
        <v>666</v>
      </c>
      <c r="BR112" s="38">
        <v>0</v>
      </c>
      <c r="BS112" s="38">
        <v>0</v>
      </c>
      <c r="BT112" s="38">
        <v>0</v>
      </c>
      <c r="BU112" s="38">
        <v>0</v>
      </c>
      <c r="BV112" s="38">
        <v>0</v>
      </c>
      <c r="BW112" s="38">
        <v>0</v>
      </c>
      <c r="BX112" s="38">
        <v>0</v>
      </c>
      <c r="BY112" s="38">
        <v>0</v>
      </c>
      <c r="BZ112" s="38">
        <v>0</v>
      </c>
      <c r="CA112" s="38">
        <v>0</v>
      </c>
      <c r="CB112" s="38">
        <v>0</v>
      </c>
      <c r="CC112" s="38">
        <v>0</v>
      </c>
      <c r="CD112" s="38">
        <v>0</v>
      </c>
      <c r="CE112" s="38">
        <v>0</v>
      </c>
      <c r="CF112" s="38">
        <v>0</v>
      </c>
      <c r="CG112" s="38">
        <v>0</v>
      </c>
      <c r="CH112" s="38">
        <v>135986</v>
      </c>
      <c r="CI112" s="38">
        <v>0</v>
      </c>
      <c r="CJ112" s="38">
        <v>5</v>
      </c>
      <c r="CK112" s="38">
        <v>0</v>
      </c>
      <c r="CL112" s="38">
        <v>0</v>
      </c>
      <c r="CN112" s="38">
        <v>0</v>
      </c>
      <c r="CO112" s="38">
        <v>1</v>
      </c>
      <c r="CP112" s="38">
        <v>0</v>
      </c>
      <c r="CQ112" s="38">
        <v>0</v>
      </c>
      <c r="CR112" s="38">
        <v>589.79999999999995</v>
      </c>
      <c r="CS112" s="38">
        <v>0</v>
      </c>
      <c r="CT112" s="38">
        <v>0</v>
      </c>
      <c r="CU112" s="38">
        <v>0</v>
      </c>
      <c r="CV112" s="38">
        <v>0</v>
      </c>
      <c r="CW112" s="38">
        <v>0</v>
      </c>
      <c r="CX112" s="38">
        <v>0</v>
      </c>
      <c r="CY112" s="38">
        <v>0</v>
      </c>
      <c r="CZ112" s="38">
        <v>0</v>
      </c>
      <c r="DA112" s="38">
        <v>1</v>
      </c>
      <c r="DB112" s="38">
        <v>4124258</v>
      </c>
      <c r="DC112" s="38">
        <v>0</v>
      </c>
      <c r="DD112" s="38">
        <v>0</v>
      </c>
      <c r="DE112" s="38">
        <v>674137</v>
      </c>
      <c r="DF112" s="38">
        <v>674137</v>
      </c>
      <c r="DG112" s="38">
        <v>109.46299999999999</v>
      </c>
      <c r="DH112" s="38">
        <v>0</v>
      </c>
      <c r="DI112" s="38">
        <v>0</v>
      </c>
      <c r="DK112" s="38">
        <v>2283</v>
      </c>
      <c r="DL112" s="38">
        <v>0</v>
      </c>
      <c r="DM112" s="38">
        <v>403069</v>
      </c>
      <c r="DN112" s="38">
        <v>1684</v>
      </c>
      <c r="DO112" s="38">
        <v>0</v>
      </c>
      <c r="DP112" s="38">
        <v>0</v>
      </c>
      <c r="DQ112" s="38">
        <v>0</v>
      </c>
      <c r="DR112" s="38">
        <v>0</v>
      </c>
      <c r="DS112" s="38">
        <v>0</v>
      </c>
      <c r="DT112" s="38">
        <v>0</v>
      </c>
      <c r="DU112" s="38">
        <v>0</v>
      </c>
      <c r="DV112" s="38">
        <v>0</v>
      </c>
      <c r="DW112" s="38">
        <v>0</v>
      </c>
      <c r="DX112" s="38">
        <v>0</v>
      </c>
      <c r="DY112" s="38">
        <v>0</v>
      </c>
      <c r="DZ112" s="38">
        <v>0</v>
      </c>
      <c r="EA112" s="38">
        <v>0</v>
      </c>
      <c r="EB112" s="38">
        <v>0</v>
      </c>
      <c r="EC112" s="38">
        <v>3.72</v>
      </c>
      <c r="ED112" s="38">
        <v>26347</v>
      </c>
      <c r="EE112" s="38">
        <v>0</v>
      </c>
      <c r="EF112" s="38">
        <v>0</v>
      </c>
      <c r="EG112" s="38">
        <v>0</v>
      </c>
      <c r="EH112" s="38">
        <v>355715</v>
      </c>
      <c r="EI112" s="38">
        <v>0</v>
      </c>
      <c r="EJ112" s="38">
        <v>0</v>
      </c>
      <c r="EK112" s="38">
        <v>16.638000000000002</v>
      </c>
      <c r="EL112" s="38">
        <v>0</v>
      </c>
      <c r="EM112" s="38">
        <v>0</v>
      </c>
      <c r="EN112" s="38">
        <v>1.569</v>
      </c>
      <c r="EO112" s="38">
        <v>0</v>
      </c>
      <c r="EP112" s="38">
        <v>0</v>
      </c>
      <c r="EQ112" s="38">
        <v>18.207000000000001</v>
      </c>
      <c r="ER112" s="38">
        <v>0</v>
      </c>
      <c r="ES112" s="38">
        <v>57.759</v>
      </c>
      <c r="ET112" s="38">
        <v>0</v>
      </c>
      <c r="EU112" s="38">
        <v>0</v>
      </c>
      <c r="EV112" s="38">
        <v>0</v>
      </c>
      <c r="EW112" s="38">
        <v>0</v>
      </c>
      <c r="EX112" s="38">
        <v>0</v>
      </c>
      <c r="EZ112" s="38">
        <v>5939731</v>
      </c>
      <c r="FA112" s="38">
        <v>0</v>
      </c>
      <c r="FB112" s="38">
        <v>6092002</v>
      </c>
      <c r="FC112" s="38">
        <v>0</v>
      </c>
      <c r="FD112" s="38">
        <v>0</v>
      </c>
      <c r="FE112" s="38">
        <v>572896</v>
      </c>
      <c r="FF112" s="38">
        <v>124185</v>
      </c>
      <c r="FG112" s="38">
        <v>5.8744999999999999E-2</v>
      </c>
      <c r="FH112" s="38">
        <v>2.5468000000000001E-2</v>
      </c>
      <c r="FI112" s="38">
        <v>0</v>
      </c>
      <c r="FJ112" s="38">
        <v>0</v>
      </c>
      <c r="FK112" s="38">
        <v>989.47299999999996</v>
      </c>
      <c r="FL112" s="38">
        <v>6925069</v>
      </c>
      <c r="FM112" s="38">
        <v>0</v>
      </c>
      <c r="FN112" s="38">
        <v>0</v>
      </c>
      <c r="FO112" s="38">
        <v>0</v>
      </c>
      <c r="FP112" s="38">
        <v>0</v>
      </c>
      <c r="FQ112" s="38">
        <v>0</v>
      </c>
      <c r="FR112" s="38">
        <v>0</v>
      </c>
      <c r="FS112" s="38">
        <v>0</v>
      </c>
      <c r="FT112" s="38">
        <v>0</v>
      </c>
      <c r="FU112" s="38">
        <v>0</v>
      </c>
      <c r="FV112" s="38">
        <v>0</v>
      </c>
      <c r="FW112" s="38">
        <v>0</v>
      </c>
      <c r="FX112" s="38">
        <v>0</v>
      </c>
      <c r="FY112" s="38">
        <v>0</v>
      </c>
      <c r="FZ112" s="38">
        <v>0</v>
      </c>
      <c r="GA112" s="38">
        <v>0</v>
      </c>
      <c r="GB112" s="38">
        <v>0</v>
      </c>
      <c r="GC112" s="38">
        <v>0</v>
      </c>
      <c r="GD112" s="38">
        <v>0</v>
      </c>
      <c r="GF112" s="38">
        <v>0</v>
      </c>
      <c r="GG112" s="38">
        <v>0</v>
      </c>
      <c r="GH112" s="38">
        <v>0</v>
      </c>
      <c r="GI112" s="38">
        <v>0</v>
      </c>
      <c r="GJ112" s="38">
        <v>0</v>
      </c>
      <c r="GK112" s="38">
        <v>4971</v>
      </c>
      <c r="GL112" s="38">
        <v>3931</v>
      </c>
      <c r="GM112" s="38">
        <v>0</v>
      </c>
      <c r="GN112" s="38">
        <v>0</v>
      </c>
      <c r="GO112" s="38">
        <v>0</v>
      </c>
      <c r="GP112" s="38">
        <v>0</v>
      </c>
      <c r="GQ112" s="38">
        <v>0</v>
      </c>
      <c r="GR112" s="38">
        <v>0</v>
      </c>
      <c r="GS112" s="38">
        <v>0</v>
      </c>
      <c r="GT112" s="38">
        <v>0</v>
      </c>
      <c r="HB112" s="38">
        <v>260701385</v>
      </c>
      <c r="HC112" s="38">
        <v>5.0967999999999999E-2</v>
      </c>
      <c r="HD112" s="38">
        <v>135986</v>
      </c>
      <c r="HE112" s="38">
        <v>0</v>
      </c>
      <c r="HF112" s="38">
        <v>713759</v>
      </c>
      <c r="HG112" s="38">
        <v>8980</v>
      </c>
      <c r="HH112" s="38">
        <v>133026</v>
      </c>
      <c r="HI112" s="38">
        <v>0</v>
      </c>
      <c r="HJ112" s="38">
        <v>6722</v>
      </c>
      <c r="HK112" s="38">
        <v>0</v>
      </c>
      <c r="HL112" s="38">
        <v>0</v>
      </c>
      <c r="HM112" s="38">
        <v>0</v>
      </c>
      <c r="HN112" s="38">
        <v>0</v>
      </c>
      <c r="HO112" s="38">
        <v>0</v>
      </c>
      <c r="HP112" s="38">
        <v>0</v>
      </c>
      <c r="HQ112" s="38">
        <v>0</v>
      </c>
      <c r="HR112" s="38">
        <v>0</v>
      </c>
      <c r="HS112" s="38">
        <v>5937958</v>
      </c>
      <c r="HT112" s="38">
        <v>0</v>
      </c>
      <c r="HU112" s="38">
        <v>0</v>
      </c>
      <c r="HV112" s="38">
        <v>0</v>
      </c>
      <c r="HW112" s="38">
        <v>0</v>
      </c>
      <c r="HX112" s="38">
        <v>70</v>
      </c>
      <c r="HY112" s="38">
        <v>155</v>
      </c>
      <c r="HZ112" s="38">
        <v>93</v>
      </c>
      <c r="IA112" s="38">
        <v>58</v>
      </c>
      <c r="IB112" s="38">
        <v>67</v>
      </c>
      <c r="IC112" s="38">
        <v>443</v>
      </c>
      <c r="ID112" s="38">
        <v>0</v>
      </c>
      <c r="IE112" s="38">
        <v>0</v>
      </c>
      <c r="IF112" s="38">
        <v>0</v>
      </c>
      <c r="IG112" s="38">
        <v>14.582000000000001</v>
      </c>
      <c r="IH112" s="38">
        <v>216</v>
      </c>
      <c r="II112" s="38">
        <v>0</v>
      </c>
      <c r="IJ112" s="38">
        <v>45.692</v>
      </c>
      <c r="IK112" s="38">
        <v>0</v>
      </c>
      <c r="IL112" s="38">
        <v>0</v>
      </c>
      <c r="IM112" s="38">
        <v>0</v>
      </c>
      <c r="IN112" s="38">
        <v>0</v>
      </c>
      <c r="IO112" s="38">
        <v>0</v>
      </c>
      <c r="IP112" s="38">
        <v>0</v>
      </c>
      <c r="IQ112" s="38">
        <v>45.692</v>
      </c>
      <c r="IR112" s="38">
        <v>28140</v>
      </c>
      <c r="IS112" s="38">
        <v>0</v>
      </c>
      <c r="IT112" s="38">
        <v>0</v>
      </c>
      <c r="IU112" s="38">
        <v>0</v>
      </c>
      <c r="IV112" s="38">
        <v>0</v>
      </c>
      <c r="IW112" s="38">
        <v>6159</v>
      </c>
      <c r="IX112" s="38">
        <v>0</v>
      </c>
      <c r="IY112" s="38">
        <v>0</v>
      </c>
      <c r="IZ112" s="38">
        <v>0</v>
      </c>
      <c r="JA112" s="38">
        <v>0</v>
      </c>
    </row>
    <row r="113" spans="1:261" x14ac:dyDescent="0.2">
      <c r="A113" s="38">
        <v>57816</v>
      </c>
      <c r="B113" s="38">
        <v>27549</v>
      </c>
      <c r="C113" s="38">
        <v>9</v>
      </c>
      <c r="D113" s="38">
        <v>2020</v>
      </c>
      <c r="E113" s="38">
        <v>6159</v>
      </c>
      <c r="F113" s="38">
        <v>0</v>
      </c>
      <c r="G113" s="38">
        <v>1376.67</v>
      </c>
      <c r="H113" s="38">
        <v>1361.7619999999999</v>
      </c>
      <c r="I113" s="38">
        <v>1361.7619999999999</v>
      </c>
      <c r="J113" s="38">
        <v>1376.67</v>
      </c>
      <c r="K113" s="38">
        <v>0</v>
      </c>
      <c r="L113" s="38">
        <v>6159</v>
      </c>
      <c r="M113" s="38">
        <v>0</v>
      </c>
      <c r="N113" s="38">
        <v>0</v>
      </c>
      <c r="P113" s="38">
        <v>1699.25</v>
      </c>
      <c r="Q113" s="38">
        <v>0</v>
      </c>
      <c r="R113" s="38">
        <v>440457</v>
      </c>
      <c r="S113" s="38">
        <v>259.20699999999999</v>
      </c>
      <c r="U113" s="38">
        <v>285505</v>
      </c>
      <c r="V113" s="38">
        <v>11.125</v>
      </c>
      <c r="W113" s="38">
        <v>6851</v>
      </c>
      <c r="X113" s="38">
        <v>6851</v>
      </c>
      <c r="Z113" s="38">
        <v>0</v>
      </c>
      <c r="AA113" s="38">
        <v>0</v>
      </c>
      <c r="AB113" s="38">
        <v>0</v>
      </c>
      <c r="AC113" s="38">
        <v>0</v>
      </c>
      <c r="AD113" s="38" t="s">
        <v>303</v>
      </c>
      <c r="AE113" s="38">
        <v>0</v>
      </c>
      <c r="AH113" s="38">
        <v>0</v>
      </c>
      <c r="AI113" s="38">
        <v>0</v>
      </c>
      <c r="AJ113" s="38">
        <v>6159</v>
      </c>
      <c r="AK113" s="38">
        <v>1</v>
      </c>
      <c r="AL113" s="38" t="s">
        <v>394</v>
      </c>
      <c r="AM113" s="38">
        <v>0</v>
      </c>
      <c r="AN113" s="38">
        <v>0</v>
      </c>
      <c r="AO113" s="38">
        <v>0</v>
      </c>
      <c r="AP113" s="38">
        <v>0</v>
      </c>
      <c r="AQ113" s="38">
        <v>0</v>
      </c>
      <c r="AR113" s="38">
        <v>0</v>
      </c>
      <c r="AS113" s="38">
        <v>0</v>
      </c>
      <c r="AT113" s="38">
        <v>0</v>
      </c>
      <c r="AU113" s="38">
        <v>0</v>
      </c>
      <c r="AV113" s="38">
        <v>-108108</v>
      </c>
      <c r="AW113" s="38">
        <v>14252162</v>
      </c>
      <c r="AX113" s="38">
        <v>13460195</v>
      </c>
      <c r="AY113" s="38">
        <v>9547862</v>
      </c>
      <c r="AZ113" s="38">
        <v>440457</v>
      </c>
      <c r="BA113" s="38">
        <v>75.082999999999998</v>
      </c>
      <c r="BB113" s="38">
        <v>0</v>
      </c>
      <c r="BC113" s="38">
        <v>0</v>
      </c>
      <c r="BD113" s="38">
        <v>0</v>
      </c>
      <c r="BE113" s="38">
        <v>181</v>
      </c>
      <c r="BF113" s="38">
        <v>12470297</v>
      </c>
      <c r="BG113" s="38">
        <v>0</v>
      </c>
      <c r="BH113" s="38">
        <v>0</v>
      </c>
      <c r="BI113" s="38">
        <v>0</v>
      </c>
      <c r="BJ113" s="38">
        <v>12</v>
      </c>
      <c r="BK113" s="38">
        <v>0</v>
      </c>
      <c r="BL113" s="38">
        <v>0</v>
      </c>
      <c r="BM113" s="38">
        <v>0</v>
      </c>
      <c r="BN113" s="38">
        <v>0</v>
      </c>
      <c r="BO113" s="38">
        <v>0</v>
      </c>
      <c r="BP113" s="38">
        <v>0</v>
      </c>
      <c r="BQ113" s="38">
        <v>560</v>
      </c>
      <c r="BR113" s="38">
        <v>0</v>
      </c>
      <c r="BS113" s="38">
        <v>0</v>
      </c>
      <c r="BT113" s="38">
        <v>0</v>
      </c>
      <c r="BU113" s="38">
        <v>0</v>
      </c>
      <c r="BV113" s="38">
        <v>0</v>
      </c>
      <c r="BW113" s="38">
        <v>0</v>
      </c>
      <c r="BX113" s="38">
        <v>0</v>
      </c>
      <c r="BY113" s="38">
        <v>0</v>
      </c>
      <c r="BZ113" s="38">
        <v>0</v>
      </c>
      <c r="CA113" s="38">
        <v>0</v>
      </c>
      <c r="CB113" s="38">
        <v>0</v>
      </c>
      <c r="CC113" s="38">
        <v>0</v>
      </c>
      <c r="CD113" s="38">
        <v>0</v>
      </c>
      <c r="CE113" s="38">
        <v>0</v>
      </c>
      <c r="CF113" s="38">
        <v>0</v>
      </c>
      <c r="CG113" s="38">
        <v>0</v>
      </c>
      <c r="CH113" s="38">
        <v>794110</v>
      </c>
      <c r="CI113" s="38">
        <v>0</v>
      </c>
      <c r="CJ113" s="38">
        <v>4</v>
      </c>
      <c r="CK113" s="38">
        <v>0</v>
      </c>
      <c r="CL113" s="38">
        <v>0</v>
      </c>
      <c r="CN113" s="38">
        <v>0</v>
      </c>
      <c r="CO113" s="38">
        <v>1</v>
      </c>
      <c r="CP113" s="38">
        <v>0</v>
      </c>
      <c r="CQ113" s="38">
        <v>7.6669999999999998</v>
      </c>
      <c r="CR113" s="38">
        <v>1585.182</v>
      </c>
      <c r="CS113" s="38">
        <v>0</v>
      </c>
      <c r="CT113" s="38">
        <v>0</v>
      </c>
      <c r="CU113" s="38">
        <v>0</v>
      </c>
      <c r="CV113" s="38">
        <v>0</v>
      </c>
      <c r="CW113" s="38">
        <v>0</v>
      </c>
      <c r="CX113" s="38">
        <v>0</v>
      </c>
      <c r="CY113" s="38">
        <v>0</v>
      </c>
      <c r="CZ113" s="38">
        <v>0</v>
      </c>
      <c r="DA113" s="38">
        <v>1</v>
      </c>
      <c r="DB113" s="38">
        <v>8365466</v>
      </c>
      <c r="DC113" s="38">
        <v>0</v>
      </c>
      <c r="DD113" s="38">
        <v>0</v>
      </c>
      <c r="DE113" s="38">
        <v>1679145</v>
      </c>
      <c r="DF113" s="38">
        <v>1679145</v>
      </c>
      <c r="DG113" s="38">
        <v>272.64999999999998</v>
      </c>
      <c r="DH113" s="38">
        <v>0</v>
      </c>
      <c r="DI113" s="38">
        <v>0</v>
      </c>
      <c r="DK113" s="38">
        <v>587</v>
      </c>
      <c r="DL113" s="38">
        <v>0</v>
      </c>
      <c r="DM113" s="38">
        <v>464283</v>
      </c>
      <c r="DN113" s="38">
        <v>1962</v>
      </c>
      <c r="DO113" s="38">
        <v>0</v>
      </c>
      <c r="DP113" s="38">
        <v>0</v>
      </c>
      <c r="DQ113" s="38">
        <v>0</v>
      </c>
      <c r="DR113" s="38">
        <v>0</v>
      </c>
      <c r="DS113" s="38">
        <v>0</v>
      </c>
      <c r="DT113" s="38">
        <v>0</v>
      </c>
      <c r="DU113" s="38">
        <v>0</v>
      </c>
      <c r="DV113" s="38">
        <v>0</v>
      </c>
      <c r="DW113" s="38">
        <v>0</v>
      </c>
      <c r="DX113" s="38">
        <v>0</v>
      </c>
      <c r="DY113" s="38">
        <v>0</v>
      </c>
      <c r="DZ113" s="38">
        <v>0</v>
      </c>
      <c r="EA113" s="38">
        <v>0</v>
      </c>
      <c r="EB113" s="38">
        <v>0</v>
      </c>
      <c r="EC113" s="38">
        <v>20.667000000000002</v>
      </c>
      <c r="ED113" s="38">
        <v>146372</v>
      </c>
      <c r="EE113" s="38">
        <v>0</v>
      </c>
      <c r="EF113" s="38">
        <v>0</v>
      </c>
      <c r="EG113" s="38">
        <v>0</v>
      </c>
      <c r="EH113" s="38">
        <v>298779</v>
      </c>
      <c r="EI113" s="38">
        <v>0</v>
      </c>
      <c r="EJ113" s="38">
        <v>0</v>
      </c>
      <c r="EK113" s="38">
        <v>10.753</v>
      </c>
      <c r="EL113" s="38">
        <v>0</v>
      </c>
      <c r="EM113" s="38">
        <v>2.2599999999999998</v>
      </c>
      <c r="EN113" s="38">
        <v>1.895</v>
      </c>
      <c r="EO113" s="38">
        <v>0</v>
      </c>
      <c r="EP113" s="38">
        <v>0</v>
      </c>
      <c r="EQ113" s="38">
        <v>14.907999999999999</v>
      </c>
      <c r="ER113" s="38">
        <v>0</v>
      </c>
      <c r="ES113" s="38">
        <v>48.514000000000003</v>
      </c>
      <c r="ET113" s="38">
        <v>0</v>
      </c>
      <c r="EU113" s="38">
        <v>0</v>
      </c>
      <c r="EV113" s="38">
        <v>0</v>
      </c>
      <c r="EW113" s="38">
        <v>0</v>
      </c>
      <c r="EX113" s="38">
        <v>0</v>
      </c>
      <c r="EZ113" s="38">
        <v>12033690</v>
      </c>
      <c r="FA113" s="38">
        <v>0</v>
      </c>
      <c r="FB113" s="38">
        <v>12472003</v>
      </c>
      <c r="FC113" s="38">
        <v>0</v>
      </c>
      <c r="FD113" s="38">
        <v>0</v>
      </c>
      <c r="FE113" s="38">
        <v>1172373</v>
      </c>
      <c r="FF113" s="38">
        <v>254132</v>
      </c>
      <c r="FG113" s="38">
        <v>5.8744999999999999E-2</v>
      </c>
      <c r="FH113" s="38">
        <v>2.5468000000000001E-2</v>
      </c>
      <c r="FI113" s="38">
        <v>0</v>
      </c>
      <c r="FJ113" s="38">
        <v>0</v>
      </c>
      <c r="FK113" s="38">
        <v>2024.856</v>
      </c>
      <c r="FL113" s="38">
        <v>14692619</v>
      </c>
      <c r="FM113" s="38">
        <v>0</v>
      </c>
      <c r="FN113" s="38">
        <v>0</v>
      </c>
      <c r="FO113" s="38">
        <v>3850</v>
      </c>
      <c r="FP113" s="38">
        <v>0</v>
      </c>
      <c r="FQ113" s="38">
        <v>3850</v>
      </c>
      <c r="FR113" s="38">
        <v>3850</v>
      </c>
      <c r="FS113" s="38">
        <v>0</v>
      </c>
      <c r="FT113" s="38">
        <v>0</v>
      </c>
      <c r="FU113" s="38">
        <v>0</v>
      </c>
      <c r="FV113" s="38">
        <v>0</v>
      </c>
      <c r="FW113" s="38">
        <v>0</v>
      </c>
      <c r="FX113" s="38">
        <v>0</v>
      </c>
      <c r="FY113" s="38">
        <v>0</v>
      </c>
      <c r="FZ113" s="38">
        <v>0</v>
      </c>
      <c r="GA113" s="38">
        <v>0</v>
      </c>
      <c r="GB113" s="38">
        <v>0</v>
      </c>
      <c r="GC113" s="38">
        <v>0</v>
      </c>
      <c r="GD113" s="38">
        <v>0</v>
      </c>
      <c r="GF113" s="38">
        <v>0</v>
      </c>
      <c r="GG113" s="38">
        <v>0</v>
      </c>
      <c r="GH113" s="38">
        <v>0</v>
      </c>
      <c r="GI113" s="38">
        <v>0</v>
      </c>
      <c r="GJ113" s="38">
        <v>0</v>
      </c>
      <c r="GK113" s="38">
        <v>5098</v>
      </c>
      <c r="GL113" s="38">
        <v>37189</v>
      </c>
      <c r="GM113" s="38">
        <v>0</v>
      </c>
      <c r="GN113" s="38">
        <v>0</v>
      </c>
      <c r="GO113" s="38">
        <v>0</v>
      </c>
      <c r="GP113" s="38">
        <v>0</v>
      </c>
      <c r="GQ113" s="38">
        <v>0</v>
      </c>
      <c r="GR113" s="38">
        <v>0</v>
      </c>
      <c r="GS113" s="38">
        <v>0</v>
      </c>
      <c r="GT113" s="38">
        <v>0</v>
      </c>
      <c r="HB113" s="38">
        <v>260701385</v>
      </c>
      <c r="HC113" s="38">
        <v>5.0967999999999999E-2</v>
      </c>
      <c r="HD113" s="38">
        <v>270702</v>
      </c>
      <c r="HE113" s="38">
        <v>0</v>
      </c>
      <c r="HF113" s="38">
        <v>1443468</v>
      </c>
      <c r="HG113" s="38">
        <v>14754</v>
      </c>
      <c r="HH113" s="38">
        <v>480987</v>
      </c>
      <c r="HI113" s="38">
        <v>0</v>
      </c>
      <c r="HJ113" s="38">
        <v>13381</v>
      </c>
      <c r="HK113" s="38">
        <v>0</v>
      </c>
      <c r="HL113" s="38">
        <v>0</v>
      </c>
      <c r="HM113" s="38">
        <v>0</v>
      </c>
      <c r="HN113" s="38">
        <v>0</v>
      </c>
      <c r="HO113" s="38">
        <v>0</v>
      </c>
      <c r="HP113" s="38">
        <v>0</v>
      </c>
      <c r="HQ113" s="38">
        <v>0</v>
      </c>
      <c r="HR113" s="38">
        <v>0</v>
      </c>
      <c r="HS113" s="38">
        <v>12031546</v>
      </c>
      <c r="HT113" s="38">
        <v>0</v>
      </c>
      <c r="HU113" s="38">
        <v>523408</v>
      </c>
      <c r="HV113" s="38">
        <v>0</v>
      </c>
      <c r="HW113" s="38">
        <v>0</v>
      </c>
      <c r="HX113" s="38">
        <v>104</v>
      </c>
      <c r="HY113" s="38">
        <v>145</v>
      </c>
      <c r="HZ113" s="38">
        <v>102</v>
      </c>
      <c r="IA113" s="38">
        <v>233</v>
      </c>
      <c r="IB113" s="38">
        <v>466</v>
      </c>
      <c r="IC113" s="38">
        <v>1050</v>
      </c>
      <c r="ID113" s="38">
        <v>0</v>
      </c>
      <c r="IE113" s="38">
        <v>0</v>
      </c>
      <c r="IF113" s="38">
        <v>0</v>
      </c>
      <c r="IG113" s="38">
        <v>23.957000000000001</v>
      </c>
      <c r="IH113" s="38">
        <v>781</v>
      </c>
      <c r="II113" s="38">
        <v>0</v>
      </c>
      <c r="IJ113" s="38">
        <v>11.125</v>
      </c>
      <c r="IK113" s="38">
        <v>0</v>
      </c>
      <c r="IL113" s="38">
        <v>0</v>
      </c>
      <c r="IM113" s="38">
        <v>0</v>
      </c>
      <c r="IN113" s="38">
        <v>0</v>
      </c>
      <c r="IO113" s="38">
        <v>0</v>
      </c>
      <c r="IP113" s="38">
        <v>0</v>
      </c>
      <c r="IQ113" s="38">
        <v>11.125</v>
      </c>
      <c r="IR113" s="38">
        <v>6851</v>
      </c>
      <c r="IS113" s="38">
        <v>0</v>
      </c>
      <c r="IT113" s="38">
        <v>0</v>
      </c>
      <c r="IU113" s="38">
        <v>0</v>
      </c>
      <c r="IV113" s="38">
        <v>0</v>
      </c>
      <c r="IW113" s="38">
        <v>6159</v>
      </c>
      <c r="IX113" s="38">
        <v>0</v>
      </c>
      <c r="IY113" s="38">
        <v>0</v>
      </c>
      <c r="IZ113" s="38">
        <v>0</v>
      </c>
      <c r="JA113" s="38">
        <v>0</v>
      </c>
    </row>
    <row r="114" spans="1:261" x14ac:dyDescent="0.2">
      <c r="A114" s="38">
        <v>227816</v>
      </c>
      <c r="B114" s="38">
        <v>27549</v>
      </c>
      <c r="C114" s="38">
        <v>9</v>
      </c>
      <c r="D114" s="38">
        <v>2020</v>
      </c>
      <c r="E114" s="38">
        <v>6159</v>
      </c>
      <c r="F114" s="38">
        <v>0</v>
      </c>
      <c r="G114" s="38">
        <v>3899.922</v>
      </c>
      <c r="H114" s="38">
        <v>3617.7910000000002</v>
      </c>
      <c r="I114" s="38">
        <v>3617.7910000000002</v>
      </c>
      <c r="J114" s="38">
        <v>3899.922</v>
      </c>
      <c r="K114" s="38">
        <v>0</v>
      </c>
      <c r="L114" s="38">
        <v>6159</v>
      </c>
      <c r="M114" s="38">
        <v>0</v>
      </c>
      <c r="N114" s="38">
        <v>0</v>
      </c>
      <c r="P114" s="38">
        <v>3768.136</v>
      </c>
      <c r="Q114" s="38">
        <v>0</v>
      </c>
      <c r="R114" s="38">
        <v>976727</v>
      </c>
      <c r="S114" s="38">
        <v>259.20699999999999</v>
      </c>
      <c r="U114" s="38">
        <v>633120</v>
      </c>
      <c r="V114" s="38">
        <v>1677.356</v>
      </c>
      <c r="W114" s="38">
        <v>1033018</v>
      </c>
      <c r="X114" s="38">
        <v>1033018</v>
      </c>
      <c r="Z114" s="38">
        <v>0</v>
      </c>
      <c r="AA114" s="38">
        <v>0</v>
      </c>
      <c r="AB114" s="38">
        <v>0</v>
      </c>
      <c r="AC114" s="38">
        <v>0</v>
      </c>
      <c r="AD114" s="38" t="s">
        <v>303</v>
      </c>
      <c r="AE114" s="38">
        <v>0</v>
      </c>
      <c r="AH114" s="38">
        <v>0</v>
      </c>
      <c r="AI114" s="38">
        <v>0</v>
      </c>
      <c r="AJ114" s="38">
        <v>6159</v>
      </c>
      <c r="AK114" s="38">
        <v>1</v>
      </c>
      <c r="AL114" s="38" t="s">
        <v>85</v>
      </c>
      <c r="AM114" s="38">
        <v>0</v>
      </c>
      <c r="AN114" s="38">
        <v>0</v>
      </c>
      <c r="AO114" s="38">
        <v>0</v>
      </c>
      <c r="AP114" s="38">
        <v>0</v>
      </c>
      <c r="AQ114" s="38">
        <v>0</v>
      </c>
      <c r="AR114" s="38">
        <v>0</v>
      </c>
      <c r="AS114" s="38">
        <v>0</v>
      </c>
      <c r="AT114" s="38">
        <v>0</v>
      </c>
      <c r="AU114" s="38">
        <v>0</v>
      </c>
      <c r="AV114" s="38">
        <v>0</v>
      </c>
      <c r="AW114" s="38">
        <v>40355676</v>
      </c>
      <c r="AX114" s="38">
        <v>39598864</v>
      </c>
      <c r="AY114" s="38">
        <v>26818627</v>
      </c>
      <c r="AZ114" s="38">
        <v>976727</v>
      </c>
      <c r="BA114" s="38">
        <v>75.667000000000002</v>
      </c>
      <c r="BB114" s="38">
        <v>0</v>
      </c>
      <c r="BC114" s="38">
        <v>0</v>
      </c>
      <c r="BD114" s="38">
        <v>0</v>
      </c>
      <c r="BE114" s="38">
        <v>529</v>
      </c>
      <c r="BF114" s="38">
        <v>36268655</v>
      </c>
      <c r="BG114" s="38">
        <v>0</v>
      </c>
      <c r="BH114" s="38">
        <v>0</v>
      </c>
      <c r="BI114" s="38">
        <v>0</v>
      </c>
      <c r="BJ114" s="38">
        <v>12</v>
      </c>
      <c r="BK114" s="38">
        <v>0</v>
      </c>
      <c r="BL114" s="38">
        <v>0</v>
      </c>
      <c r="BM114" s="38">
        <v>0</v>
      </c>
      <c r="BN114" s="38">
        <v>0</v>
      </c>
      <c r="BO114" s="38">
        <v>0</v>
      </c>
      <c r="BP114" s="38">
        <v>0</v>
      </c>
      <c r="BQ114" s="38">
        <v>213</v>
      </c>
      <c r="BR114" s="38">
        <v>0</v>
      </c>
      <c r="BS114" s="38">
        <v>0</v>
      </c>
      <c r="BT114" s="38">
        <v>0</v>
      </c>
      <c r="BU114" s="38">
        <v>0</v>
      </c>
      <c r="BV114" s="38">
        <v>0</v>
      </c>
      <c r="BW114" s="38">
        <v>0</v>
      </c>
      <c r="BX114" s="38">
        <v>0</v>
      </c>
      <c r="BY114" s="38">
        <v>0</v>
      </c>
      <c r="BZ114" s="38">
        <v>0</v>
      </c>
      <c r="CA114" s="38">
        <v>0</v>
      </c>
      <c r="CB114" s="38">
        <v>0</v>
      </c>
      <c r="CC114" s="38">
        <v>0</v>
      </c>
      <c r="CD114" s="38">
        <v>0</v>
      </c>
      <c r="CE114" s="38">
        <v>0</v>
      </c>
      <c r="CF114" s="38">
        <v>0</v>
      </c>
      <c r="CG114" s="38">
        <v>0</v>
      </c>
      <c r="CH114" s="38">
        <v>766863</v>
      </c>
      <c r="CI114" s="38">
        <v>0</v>
      </c>
      <c r="CJ114" s="38">
        <v>4</v>
      </c>
      <c r="CK114" s="38">
        <v>0</v>
      </c>
      <c r="CL114" s="38">
        <v>0</v>
      </c>
      <c r="CN114" s="38">
        <v>0</v>
      </c>
      <c r="CO114" s="38">
        <v>1</v>
      </c>
      <c r="CP114" s="38">
        <v>0</v>
      </c>
      <c r="CQ114" s="38">
        <v>0</v>
      </c>
      <c r="CR114" s="38">
        <v>3761.6170000000002</v>
      </c>
      <c r="CS114" s="38">
        <v>0</v>
      </c>
      <c r="CT114" s="38">
        <v>0</v>
      </c>
      <c r="CU114" s="38">
        <v>0</v>
      </c>
      <c r="CV114" s="38">
        <v>0</v>
      </c>
      <c r="CW114" s="38">
        <v>0</v>
      </c>
      <c r="CX114" s="38">
        <v>0</v>
      </c>
      <c r="CY114" s="38">
        <v>0</v>
      </c>
      <c r="CZ114" s="38">
        <v>0</v>
      </c>
      <c r="DA114" s="38">
        <v>1</v>
      </c>
      <c r="DB114" s="38">
        <v>22164883</v>
      </c>
      <c r="DC114" s="38">
        <v>0</v>
      </c>
      <c r="DD114" s="38">
        <v>0</v>
      </c>
      <c r="DE114" s="38">
        <v>4392397</v>
      </c>
      <c r="DF114" s="38">
        <v>4392397</v>
      </c>
      <c r="DG114" s="38">
        <v>713.21299999999997</v>
      </c>
      <c r="DH114" s="38">
        <v>0</v>
      </c>
      <c r="DI114" s="38">
        <v>0</v>
      </c>
      <c r="DK114" s="38">
        <v>0</v>
      </c>
      <c r="DL114" s="38">
        <v>0</v>
      </c>
      <c r="DM114" s="38">
        <v>2266116</v>
      </c>
      <c r="DN114" s="38">
        <v>9522</v>
      </c>
      <c r="DO114" s="38">
        <v>0</v>
      </c>
      <c r="DP114" s="38">
        <v>0</v>
      </c>
      <c r="DQ114" s="38">
        <v>0</v>
      </c>
      <c r="DR114" s="38">
        <v>0</v>
      </c>
      <c r="DS114" s="38">
        <v>0</v>
      </c>
      <c r="DT114" s="38">
        <v>0</v>
      </c>
      <c r="DU114" s="38">
        <v>0</v>
      </c>
      <c r="DV114" s="38">
        <v>0</v>
      </c>
      <c r="DW114" s="38">
        <v>0</v>
      </c>
      <c r="DX114" s="38">
        <v>0</v>
      </c>
      <c r="DY114" s="38">
        <v>0</v>
      </c>
      <c r="DZ114" s="38">
        <v>0</v>
      </c>
      <c r="EA114" s="38">
        <v>0.25700000000000001</v>
      </c>
      <c r="EB114" s="38">
        <v>0</v>
      </c>
      <c r="EC114" s="38">
        <v>59.552999999999997</v>
      </c>
      <c r="ED114" s="38">
        <v>421778</v>
      </c>
      <c r="EE114" s="38">
        <v>0</v>
      </c>
      <c r="EF114" s="38">
        <v>0</v>
      </c>
      <c r="EG114" s="38">
        <v>0</v>
      </c>
      <c r="EH114" s="38">
        <v>1738181</v>
      </c>
      <c r="EI114" s="38">
        <v>0</v>
      </c>
      <c r="EJ114" s="38">
        <v>0</v>
      </c>
      <c r="EK114" s="38">
        <v>72.033000000000001</v>
      </c>
      <c r="EL114" s="38">
        <v>0</v>
      </c>
      <c r="EM114" s="38">
        <v>13.048999999999999</v>
      </c>
      <c r="EN114" s="38">
        <v>5.141</v>
      </c>
      <c r="EO114" s="38">
        <v>0</v>
      </c>
      <c r="EP114" s="38">
        <v>0</v>
      </c>
      <c r="EQ114" s="38">
        <v>90.48</v>
      </c>
      <c r="ER114" s="38">
        <v>0</v>
      </c>
      <c r="ES114" s="38">
        <v>282.23599999999999</v>
      </c>
      <c r="ET114" s="38">
        <v>0</v>
      </c>
      <c r="EU114" s="38">
        <v>0</v>
      </c>
      <c r="EV114" s="38">
        <v>0</v>
      </c>
      <c r="EW114" s="38">
        <v>0</v>
      </c>
      <c r="EX114" s="38">
        <v>0</v>
      </c>
      <c r="EZ114" s="38">
        <v>35450012</v>
      </c>
      <c r="FA114" s="38">
        <v>0</v>
      </c>
      <c r="FB114" s="38">
        <v>36416688</v>
      </c>
      <c r="FC114" s="38">
        <v>0</v>
      </c>
      <c r="FD114" s="38">
        <v>0</v>
      </c>
      <c r="FE114" s="38">
        <v>3409733</v>
      </c>
      <c r="FF114" s="38">
        <v>739119</v>
      </c>
      <c r="FG114" s="38">
        <v>5.8744999999999999E-2</v>
      </c>
      <c r="FH114" s="38">
        <v>2.5468000000000001E-2</v>
      </c>
      <c r="FI114" s="38">
        <v>0</v>
      </c>
      <c r="FJ114" s="38">
        <v>0</v>
      </c>
      <c r="FK114" s="38">
        <v>5889.098</v>
      </c>
      <c r="FL114" s="38">
        <v>41332403</v>
      </c>
      <c r="FM114" s="38">
        <v>0</v>
      </c>
      <c r="FN114" s="38">
        <v>0</v>
      </c>
      <c r="FO114" s="38">
        <v>140595</v>
      </c>
      <c r="FP114" s="38">
        <v>0</v>
      </c>
      <c r="FQ114" s="38">
        <v>140595</v>
      </c>
      <c r="FR114" s="38">
        <v>140595</v>
      </c>
      <c r="FS114" s="38">
        <v>0</v>
      </c>
      <c r="FT114" s="38">
        <v>0</v>
      </c>
      <c r="FU114" s="38">
        <v>0</v>
      </c>
      <c r="FV114" s="38">
        <v>0</v>
      </c>
      <c r="FW114" s="38">
        <v>0</v>
      </c>
      <c r="FX114" s="38">
        <v>0</v>
      </c>
      <c r="FY114" s="38">
        <v>0</v>
      </c>
      <c r="FZ114" s="38">
        <v>0</v>
      </c>
      <c r="GA114" s="38">
        <v>0</v>
      </c>
      <c r="GB114" s="38">
        <v>1593410</v>
      </c>
      <c r="GC114" s="38">
        <v>1593410</v>
      </c>
      <c r="GD114" s="38">
        <v>191.65100000000001</v>
      </c>
      <c r="GF114" s="38">
        <v>0</v>
      </c>
      <c r="GG114" s="38">
        <v>0</v>
      </c>
      <c r="GH114" s="38">
        <v>0</v>
      </c>
      <c r="GI114" s="38">
        <v>0</v>
      </c>
      <c r="GJ114" s="38">
        <v>0</v>
      </c>
      <c r="GK114" s="38">
        <v>5135.8940000000002</v>
      </c>
      <c r="GL114" s="38">
        <v>13351</v>
      </c>
      <c r="GM114" s="38">
        <v>0</v>
      </c>
      <c r="GN114" s="38">
        <v>0</v>
      </c>
      <c r="GO114" s="38">
        <v>0</v>
      </c>
      <c r="GP114" s="38">
        <v>0</v>
      </c>
      <c r="GQ114" s="38">
        <v>0</v>
      </c>
      <c r="GR114" s="38">
        <v>0</v>
      </c>
      <c r="GS114" s="38">
        <v>0</v>
      </c>
      <c r="GT114" s="38">
        <v>0</v>
      </c>
      <c r="HB114" s="38">
        <v>260701385</v>
      </c>
      <c r="HC114" s="38">
        <v>5.0967999999999999E-2</v>
      </c>
      <c r="HD114" s="38">
        <v>766863</v>
      </c>
      <c r="HE114" s="38">
        <v>0</v>
      </c>
      <c r="HF114" s="38">
        <v>3834858</v>
      </c>
      <c r="HG114" s="38">
        <v>69921</v>
      </c>
      <c r="HH114" s="38">
        <v>606623</v>
      </c>
      <c r="HI114" s="38">
        <v>0</v>
      </c>
      <c r="HJ114" s="38">
        <v>37907</v>
      </c>
      <c r="HK114" s="38">
        <v>10868</v>
      </c>
      <c r="HL114" s="38">
        <v>6621</v>
      </c>
      <c r="HM114" s="38">
        <v>260000</v>
      </c>
      <c r="HN114" s="38">
        <v>0</v>
      </c>
      <c r="HO114" s="38">
        <v>0</v>
      </c>
      <c r="HP114" s="38">
        <v>0</v>
      </c>
      <c r="HQ114" s="38">
        <v>0</v>
      </c>
      <c r="HR114" s="38">
        <v>0</v>
      </c>
      <c r="HS114" s="38">
        <v>35439961</v>
      </c>
      <c r="HT114" s="38">
        <v>0</v>
      </c>
      <c r="HU114" s="38">
        <v>0</v>
      </c>
      <c r="HV114" s="38">
        <v>0</v>
      </c>
      <c r="HW114" s="38">
        <v>0</v>
      </c>
      <c r="HX114" s="38">
        <v>403</v>
      </c>
      <c r="HY114" s="38">
        <v>655</v>
      </c>
      <c r="HZ114" s="38">
        <v>526</v>
      </c>
      <c r="IA114" s="38">
        <v>596</v>
      </c>
      <c r="IB114" s="38">
        <v>651</v>
      </c>
      <c r="IC114" s="38">
        <v>2831</v>
      </c>
      <c r="ID114" s="38">
        <v>0</v>
      </c>
      <c r="IE114" s="38">
        <v>0</v>
      </c>
      <c r="IF114" s="38">
        <v>0</v>
      </c>
      <c r="IG114" s="38">
        <v>113.53400000000001</v>
      </c>
      <c r="IH114" s="38">
        <v>985</v>
      </c>
      <c r="II114" s="38">
        <v>0</v>
      </c>
      <c r="IJ114" s="38">
        <v>1677.356</v>
      </c>
      <c r="IK114" s="38">
        <v>0</v>
      </c>
      <c r="IL114" s="38">
        <v>0</v>
      </c>
      <c r="IM114" s="38">
        <v>0</v>
      </c>
      <c r="IN114" s="38">
        <v>0</v>
      </c>
      <c r="IO114" s="38">
        <v>0</v>
      </c>
      <c r="IP114" s="38">
        <v>0</v>
      </c>
      <c r="IQ114" s="38">
        <v>1677.356</v>
      </c>
      <c r="IR114" s="38">
        <v>1033018</v>
      </c>
      <c r="IS114" s="38">
        <v>0</v>
      </c>
      <c r="IT114" s="38">
        <v>0</v>
      </c>
      <c r="IU114" s="38">
        <v>0</v>
      </c>
      <c r="IV114" s="38">
        <v>0</v>
      </c>
      <c r="IW114" s="38">
        <v>6159</v>
      </c>
      <c r="IX114" s="38">
        <v>0</v>
      </c>
      <c r="IY114" s="38">
        <v>0</v>
      </c>
      <c r="IZ114" s="38">
        <v>0</v>
      </c>
      <c r="JA114" s="38">
        <v>0</v>
      </c>
    </row>
    <row r="115" spans="1:261" x14ac:dyDescent="0.2">
      <c r="A115" s="38">
        <v>220817</v>
      </c>
      <c r="B115" s="38">
        <v>27549</v>
      </c>
      <c r="C115" s="38">
        <v>9</v>
      </c>
      <c r="D115" s="38">
        <v>2020</v>
      </c>
      <c r="E115" s="38">
        <v>6159</v>
      </c>
      <c r="F115" s="38">
        <v>0</v>
      </c>
      <c r="G115" s="38">
        <v>2961.95</v>
      </c>
      <c r="H115" s="38">
        <v>2770.373</v>
      </c>
      <c r="I115" s="38">
        <v>2770.373</v>
      </c>
      <c r="J115" s="38">
        <v>2961.95</v>
      </c>
      <c r="K115" s="38">
        <v>0</v>
      </c>
      <c r="L115" s="38">
        <v>6159</v>
      </c>
      <c r="M115" s="38">
        <v>0</v>
      </c>
      <c r="N115" s="38">
        <v>0</v>
      </c>
      <c r="P115" s="38">
        <v>2778.8829999999998</v>
      </c>
      <c r="Q115" s="38">
        <v>0</v>
      </c>
      <c r="R115" s="38">
        <v>720306</v>
      </c>
      <c r="S115" s="38">
        <v>259.20699999999999</v>
      </c>
      <c r="U115" s="38">
        <v>466906</v>
      </c>
      <c r="V115" s="38">
        <v>411.35</v>
      </c>
      <c r="W115" s="38">
        <v>253334</v>
      </c>
      <c r="X115" s="38">
        <v>253334</v>
      </c>
      <c r="Z115" s="38">
        <v>0</v>
      </c>
      <c r="AA115" s="38">
        <v>0</v>
      </c>
      <c r="AB115" s="38">
        <v>0</v>
      </c>
      <c r="AC115" s="38">
        <v>0</v>
      </c>
      <c r="AD115" s="38" t="s">
        <v>303</v>
      </c>
      <c r="AE115" s="38">
        <v>0</v>
      </c>
      <c r="AH115" s="38">
        <v>0</v>
      </c>
      <c r="AI115" s="38">
        <v>0</v>
      </c>
      <c r="AJ115" s="38">
        <v>6159</v>
      </c>
      <c r="AK115" s="38">
        <v>1</v>
      </c>
      <c r="AL115" s="38" t="s">
        <v>352</v>
      </c>
      <c r="AM115" s="38">
        <v>0</v>
      </c>
      <c r="AN115" s="38">
        <v>0</v>
      </c>
      <c r="AO115" s="38">
        <v>0</v>
      </c>
      <c r="AP115" s="38">
        <v>0</v>
      </c>
      <c r="AQ115" s="38">
        <v>0</v>
      </c>
      <c r="AR115" s="38">
        <v>0</v>
      </c>
      <c r="AS115" s="38">
        <v>0</v>
      </c>
      <c r="AT115" s="38">
        <v>0</v>
      </c>
      <c r="AU115" s="38">
        <v>0</v>
      </c>
      <c r="AV115" s="38">
        <v>-121196</v>
      </c>
      <c r="AW115" s="38">
        <v>28311313</v>
      </c>
      <c r="AX115" s="38">
        <v>27734838</v>
      </c>
      <c r="AY115" s="38">
        <v>18727635</v>
      </c>
      <c r="AZ115" s="38">
        <v>720306</v>
      </c>
      <c r="BA115" s="38">
        <v>0</v>
      </c>
      <c r="BB115" s="38">
        <v>0</v>
      </c>
      <c r="BC115" s="38">
        <v>0</v>
      </c>
      <c r="BD115" s="38">
        <v>0</v>
      </c>
      <c r="BE115" s="38">
        <v>371</v>
      </c>
      <c r="BF115" s="38">
        <v>25519998</v>
      </c>
      <c r="BG115" s="38">
        <v>0</v>
      </c>
      <c r="BH115" s="38">
        <v>0</v>
      </c>
      <c r="BI115" s="38">
        <v>0</v>
      </c>
      <c r="BJ115" s="38">
        <v>12</v>
      </c>
      <c r="BK115" s="38">
        <v>0</v>
      </c>
      <c r="BL115" s="38">
        <v>0</v>
      </c>
      <c r="BM115" s="38">
        <v>0</v>
      </c>
      <c r="BN115" s="38">
        <v>0</v>
      </c>
      <c r="BO115" s="38">
        <v>0</v>
      </c>
      <c r="BP115" s="38">
        <v>0</v>
      </c>
      <c r="BQ115" s="38">
        <v>343</v>
      </c>
      <c r="BR115" s="38">
        <v>0</v>
      </c>
      <c r="BS115" s="38">
        <v>0</v>
      </c>
      <c r="BT115" s="38">
        <v>0</v>
      </c>
      <c r="BU115" s="38">
        <v>0</v>
      </c>
      <c r="BV115" s="38">
        <v>0</v>
      </c>
      <c r="BW115" s="38">
        <v>0</v>
      </c>
      <c r="BX115" s="38">
        <v>0</v>
      </c>
      <c r="BY115" s="38">
        <v>0</v>
      </c>
      <c r="BZ115" s="38">
        <v>0</v>
      </c>
      <c r="CA115" s="38">
        <v>0</v>
      </c>
      <c r="CB115" s="38">
        <v>0</v>
      </c>
      <c r="CC115" s="38">
        <v>0</v>
      </c>
      <c r="CD115" s="38">
        <v>0</v>
      </c>
      <c r="CE115" s="38">
        <v>0</v>
      </c>
      <c r="CF115" s="38">
        <v>0</v>
      </c>
      <c r="CG115" s="38">
        <v>0</v>
      </c>
      <c r="CH115" s="38">
        <v>582424</v>
      </c>
      <c r="CI115" s="38">
        <v>0</v>
      </c>
      <c r="CJ115" s="38">
        <v>4</v>
      </c>
      <c r="CK115" s="38">
        <v>0</v>
      </c>
      <c r="CL115" s="38">
        <v>0</v>
      </c>
      <c r="CN115" s="38">
        <v>0</v>
      </c>
      <c r="CO115" s="38">
        <v>1</v>
      </c>
      <c r="CP115" s="38">
        <v>0</v>
      </c>
      <c r="CQ115" s="38">
        <v>0</v>
      </c>
      <c r="CR115" s="38">
        <v>2768.63</v>
      </c>
      <c r="CS115" s="38">
        <v>0</v>
      </c>
      <c r="CT115" s="38">
        <v>0</v>
      </c>
      <c r="CU115" s="38">
        <v>0</v>
      </c>
      <c r="CV115" s="38">
        <v>0</v>
      </c>
      <c r="CW115" s="38">
        <v>0</v>
      </c>
      <c r="CX115" s="38">
        <v>0</v>
      </c>
      <c r="CY115" s="38">
        <v>0</v>
      </c>
      <c r="CZ115" s="38">
        <v>0</v>
      </c>
      <c r="DA115" s="38">
        <v>1</v>
      </c>
      <c r="DB115" s="38">
        <v>16998031</v>
      </c>
      <c r="DC115" s="38">
        <v>0</v>
      </c>
      <c r="DD115" s="38">
        <v>0</v>
      </c>
      <c r="DE115" s="38">
        <v>2320333</v>
      </c>
      <c r="DF115" s="38">
        <v>2320333</v>
      </c>
      <c r="DG115" s="38">
        <v>376.76299999999998</v>
      </c>
      <c r="DH115" s="38">
        <v>0</v>
      </c>
      <c r="DI115" s="38">
        <v>0</v>
      </c>
      <c r="DK115" s="38">
        <v>0</v>
      </c>
      <c r="DL115" s="38">
        <v>0</v>
      </c>
      <c r="DM115" s="38">
        <v>1323399</v>
      </c>
      <c r="DN115" s="38">
        <v>5578</v>
      </c>
      <c r="DO115" s="38">
        <v>0</v>
      </c>
      <c r="DP115" s="38">
        <v>0</v>
      </c>
      <c r="DQ115" s="38">
        <v>0</v>
      </c>
      <c r="DR115" s="38">
        <v>0</v>
      </c>
      <c r="DS115" s="38">
        <v>0</v>
      </c>
      <c r="DT115" s="38">
        <v>0</v>
      </c>
      <c r="DU115" s="38">
        <v>0</v>
      </c>
      <c r="DV115" s="38">
        <v>0</v>
      </c>
      <c r="DW115" s="38">
        <v>0</v>
      </c>
      <c r="DX115" s="38">
        <v>0</v>
      </c>
      <c r="DY115" s="38">
        <v>0</v>
      </c>
      <c r="DZ115" s="38">
        <v>0</v>
      </c>
      <c r="EA115" s="38">
        <v>0</v>
      </c>
      <c r="EB115" s="38">
        <v>0</v>
      </c>
      <c r="EC115" s="38">
        <v>47.582999999999998</v>
      </c>
      <c r="ED115" s="38">
        <v>337002</v>
      </c>
      <c r="EE115" s="38">
        <v>0</v>
      </c>
      <c r="EF115" s="38">
        <v>0</v>
      </c>
      <c r="EG115" s="38">
        <v>0</v>
      </c>
      <c r="EH115" s="38">
        <v>928361</v>
      </c>
      <c r="EI115" s="38">
        <v>0</v>
      </c>
      <c r="EJ115" s="38">
        <v>0</v>
      </c>
      <c r="EK115" s="38">
        <v>41.094999999999999</v>
      </c>
      <c r="EL115" s="38">
        <v>0</v>
      </c>
      <c r="EM115" s="38">
        <v>2.7690000000000001</v>
      </c>
      <c r="EN115" s="38">
        <v>3.83</v>
      </c>
      <c r="EO115" s="38">
        <v>0</v>
      </c>
      <c r="EP115" s="38">
        <v>0</v>
      </c>
      <c r="EQ115" s="38">
        <v>47.694000000000003</v>
      </c>
      <c r="ER115" s="38">
        <v>0</v>
      </c>
      <c r="ES115" s="38">
        <v>150.74199999999999</v>
      </c>
      <c r="ET115" s="38">
        <v>0</v>
      </c>
      <c r="EU115" s="38">
        <v>0</v>
      </c>
      <c r="EV115" s="38">
        <v>0</v>
      </c>
      <c r="EW115" s="38">
        <v>0</v>
      </c>
      <c r="EX115" s="38">
        <v>0</v>
      </c>
      <c r="EZ115" s="38">
        <v>24815549</v>
      </c>
      <c r="FA115" s="38">
        <v>0</v>
      </c>
      <c r="FB115" s="38">
        <v>25529906</v>
      </c>
      <c r="FC115" s="38">
        <v>0</v>
      </c>
      <c r="FD115" s="38">
        <v>0</v>
      </c>
      <c r="FE115" s="38">
        <v>2399217</v>
      </c>
      <c r="FF115" s="38">
        <v>520072</v>
      </c>
      <c r="FG115" s="38">
        <v>5.8744999999999999E-2</v>
      </c>
      <c r="FH115" s="38">
        <v>2.5468000000000001E-2</v>
      </c>
      <c r="FI115" s="38">
        <v>0</v>
      </c>
      <c r="FJ115" s="38">
        <v>0</v>
      </c>
      <c r="FK115" s="38">
        <v>4143.7920000000004</v>
      </c>
      <c r="FL115" s="38">
        <v>29031619</v>
      </c>
      <c r="FM115" s="38">
        <v>0</v>
      </c>
      <c r="FN115" s="38">
        <v>0</v>
      </c>
      <c r="FO115" s="38">
        <v>0</v>
      </c>
      <c r="FP115" s="38">
        <v>0</v>
      </c>
      <c r="FQ115" s="38">
        <v>0</v>
      </c>
      <c r="FR115" s="38">
        <v>0</v>
      </c>
      <c r="FS115" s="38">
        <v>0</v>
      </c>
      <c r="FT115" s="38">
        <v>0</v>
      </c>
      <c r="FU115" s="38">
        <v>0</v>
      </c>
      <c r="FV115" s="38">
        <v>0</v>
      </c>
      <c r="FW115" s="38">
        <v>0</v>
      </c>
      <c r="FX115" s="38">
        <v>0</v>
      </c>
      <c r="FY115" s="38">
        <v>0</v>
      </c>
      <c r="FZ115" s="38">
        <v>0</v>
      </c>
      <c r="GA115" s="38">
        <v>0</v>
      </c>
      <c r="GB115" s="38">
        <v>1196261</v>
      </c>
      <c r="GC115" s="38">
        <v>1196261</v>
      </c>
      <c r="GD115" s="38">
        <v>143.88300000000001</v>
      </c>
      <c r="GF115" s="38">
        <v>0</v>
      </c>
      <c r="GG115" s="38">
        <v>0</v>
      </c>
      <c r="GH115" s="38">
        <v>0</v>
      </c>
      <c r="GI115" s="38">
        <v>0</v>
      </c>
      <c r="GJ115" s="38">
        <v>0</v>
      </c>
      <c r="GK115" s="38">
        <v>4971</v>
      </c>
      <c r="GL115" s="38">
        <v>0</v>
      </c>
      <c r="GM115" s="38">
        <v>0</v>
      </c>
      <c r="GN115" s="38">
        <v>0</v>
      </c>
      <c r="GO115" s="38">
        <v>0</v>
      </c>
      <c r="GP115" s="38">
        <v>0</v>
      </c>
      <c r="GQ115" s="38">
        <v>0</v>
      </c>
      <c r="GR115" s="38">
        <v>0</v>
      </c>
      <c r="GS115" s="38">
        <v>0</v>
      </c>
      <c r="GT115" s="38">
        <v>0</v>
      </c>
      <c r="HB115" s="38">
        <v>260701385</v>
      </c>
      <c r="HC115" s="38">
        <v>5.0967999999999999E-2</v>
      </c>
      <c r="HD115" s="38">
        <v>582424</v>
      </c>
      <c r="HE115" s="38">
        <v>0</v>
      </c>
      <c r="HF115" s="38">
        <v>2936595</v>
      </c>
      <c r="HG115" s="38">
        <v>64148</v>
      </c>
      <c r="HH115" s="38">
        <v>385529</v>
      </c>
      <c r="HI115" s="38">
        <v>0</v>
      </c>
      <c r="HJ115" s="38">
        <v>28790</v>
      </c>
      <c r="HK115" s="38">
        <v>7543</v>
      </c>
      <c r="HL115" s="38">
        <v>8314</v>
      </c>
      <c r="HM115" s="38">
        <v>8000</v>
      </c>
      <c r="HN115" s="38">
        <v>0</v>
      </c>
      <c r="HO115" s="38">
        <v>0</v>
      </c>
      <c r="HP115" s="38">
        <v>0</v>
      </c>
      <c r="HQ115" s="38">
        <v>0</v>
      </c>
      <c r="HR115" s="38">
        <v>0</v>
      </c>
      <c r="HS115" s="38">
        <v>24809600</v>
      </c>
      <c r="HT115" s="38">
        <v>0</v>
      </c>
      <c r="HU115" s="38">
        <v>0</v>
      </c>
      <c r="HV115" s="38">
        <v>0</v>
      </c>
      <c r="HW115" s="38">
        <v>0</v>
      </c>
      <c r="HX115" s="38">
        <v>297</v>
      </c>
      <c r="HY115" s="38">
        <v>354</v>
      </c>
      <c r="HZ115" s="38">
        <v>285</v>
      </c>
      <c r="IA115" s="38">
        <v>303</v>
      </c>
      <c r="IB115" s="38">
        <v>273</v>
      </c>
      <c r="IC115" s="38">
        <v>1512</v>
      </c>
      <c r="ID115" s="38">
        <v>0</v>
      </c>
      <c r="IE115" s="38">
        <v>0</v>
      </c>
      <c r="IF115" s="38">
        <v>0</v>
      </c>
      <c r="IG115" s="38">
        <v>104.16</v>
      </c>
      <c r="IH115" s="38">
        <v>626</v>
      </c>
      <c r="II115" s="38">
        <v>0</v>
      </c>
      <c r="IJ115" s="38">
        <v>411.35</v>
      </c>
      <c r="IK115" s="38">
        <v>0</v>
      </c>
      <c r="IL115" s="38">
        <v>0</v>
      </c>
      <c r="IM115" s="38">
        <v>0</v>
      </c>
      <c r="IN115" s="38">
        <v>0</v>
      </c>
      <c r="IO115" s="38">
        <v>0</v>
      </c>
      <c r="IP115" s="38">
        <v>0</v>
      </c>
      <c r="IQ115" s="38">
        <v>411.35</v>
      </c>
      <c r="IR115" s="38">
        <v>253334</v>
      </c>
      <c r="IS115" s="38">
        <v>0</v>
      </c>
      <c r="IT115" s="38">
        <v>0</v>
      </c>
      <c r="IU115" s="38">
        <v>0</v>
      </c>
      <c r="IV115" s="38">
        <v>0</v>
      </c>
      <c r="IW115" s="38">
        <v>6159</v>
      </c>
      <c r="IX115" s="38">
        <v>0</v>
      </c>
      <c r="IY115" s="38">
        <v>0</v>
      </c>
      <c r="IZ115" s="38">
        <v>0</v>
      </c>
      <c r="JA115" s="38">
        <v>0</v>
      </c>
    </row>
    <row r="116" spans="1:261" x14ac:dyDescent="0.2">
      <c r="A116" s="38">
        <v>227817</v>
      </c>
      <c r="B116" s="38">
        <v>27549</v>
      </c>
      <c r="C116" s="38">
        <v>9</v>
      </c>
      <c r="D116" s="38">
        <v>2020</v>
      </c>
      <c r="E116" s="38">
        <v>6159</v>
      </c>
      <c r="F116" s="38">
        <v>0</v>
      </c>
      <c r="G116" s="38">
        <v>450.27</v>
      </c>
      <c r="H116" s="38">
        <v>424.61599999999999</v>
      </c>
      <c r="I116" s="38">
        <v>424.61599999999999</v>
      </c>
      <c r="J116" s="38">
        <v>450.27</v>
      </c>
      <c r="K116" s="38">
        <v>0</v>
      </c>
      <c r="L116" s="38">
        <v>6159</v>
      </c>
      <c r="M116" s="38">
        <v>0</v>
      </c>
      <c r="N116" s="38">
        <v>0</v>
      </c>
      <c r="P116" s="38">
        <v>499.46199999999999</v>
      </c>
      <c r="Q116" s="38">
        <v>0</v>
      </c>
      <c r="R116" s="38">
        <v>129464</v>
      </c>
      <c r="S116" s="38">
        <v>259.20699999999999</v>
      </c>
      <c r="U116" s="38">
        <v>83920</v>
      </c>
      <c r="V116" s="38">
        <v>196.26499999999999</v>
      </c>
      <c r="W116" s="38">
        <v>120872</v>
      </c>
      <c r="X116" s="38">
        <v>120872</v>
      </c>
      <c r="Z116" s="38">
        <v>0</v>
      </c>
      <c r="AA116" s="38">
        <v>0</v>
      </c>
      <c r="AB116" s="38">
        <v>0</v>
      </c>
      <c r="AC116" s="38">
        <v>0</v>
      </c>
      <c r="AD116" s="38" t="s">
        <v>303</v>
      </c>
      <c r="AE116" s="38">
        <v>0</v>
      </c>
      <c r="AH116" s="38">
        <v>0</v>
      </c>
      <c r="AI116" s="38">
        <v>0</v>
      </c>
      <c r="AJ116" s="38">
        <v>6159</v>
      </c>
      <c r="AK116" s="38">
        <v>1</v>
      </c>
      <c r="AL116" s="38" t="s">
        <v>79</v>
      </c>
      <c r="AM116" s="38">
        <v>0</v>
      </c>
      <c r="AN116" s="38">
        <v>0</v>
      </c>
      <c r="AO116" s="38">
        <v>0</v>
      </c>
      <c r="AP116" s="38">
        <v>0</v>
      </c>
      <c r="AQ116" s="38">
        <v>0</v>
      </c>
      <c r="AR116" s="38">
        <v>0</v>
      </c>
      <c r="AS116" s="38">
        <v>0</v>
      </c>
      <c r="AT116" s="38">
        <v>0</v>
      </c>
      <c r="AU116" s="38">
        <v>0</v>
      </c>
      <c r="AV116" s="38">
        <v>0</v>
      </c>
      <c r="AW116" s="38">
        <v>4991214</v>
      </c>
      <c r="AX116" s="38">
        <v>4904158</v>
      </c>
      <c r="AY116" s="38">
        <v>3390472</v>
      </c>
      <c r="AZ116" s="38">
        <v>129464</v>
      </c>
      <c r="BA116" s="38">
        <v>14.083</v>
      </c>
      <c r="BB116" s="38">
        <v>0</v>
      </c>
      <c r="BC116" s="38">
        <v>0</v>
      </c>
      <c r="BD116" s="38">
        <v>0</v>
      </c>
      <c r="BE116" s="38">
        <v>66</v>
      </c>
      <c r="BF116" s="38">
        <v>4514478</v>
      </c>
      <c r="BG116" s="38">
        <v>0</v>
      </c>
      <c r="BH116" s="38">
        <v>0</v>
      </c>
      <c r="BI116" s="38">
        <v>0</v>
      </c>
      <c r="BJ116" s="38">
        <v>12</v>
      </c>
      <c r="BK116" s="38">
        <v>0</v>
      </c>
      <c r="BL116" s="38">
        <v>0</v>
      </c>
      <c r="BM116" s="38">
        <v>0</v>
      </c>
      <c r="BN116" s="38">
        <v>0</v>
      </c>
      <c r="BO116" s="38">
        <v>0</v>
      </c>
      <c r="BP116" s="38">
        <v>0</v>
      </c>
      <c r="BQ116" s="38">
        <v>704</v>
      </c>
      <c r="BR116" s="38">
        <v>0</v>
      </c>
      <c r="BS116" s="38">
        <v>0</v>
      </c>
      <c r="BT116" s="38">
        <v>0</v>
      </c>
      <c r="BU116" s="38">
        <v>0</v>
      </c>
      <c r="BV116" s="38">
        <v>0</v>
      </c>
      <c r="BW116" s="38">
        <v>0</v>
      </c>
      <c r="BX116" s="38">
        <v>0</v>
      </c>
      <c r="BY116" s="38">
        <v>0</v>
      </c>
      <c r="BZ116" s="38">
        <v>0</v>
      </c>
      <c r="CA116" s="38">
        <v>0</v>
      </c>
      <c r="CB116" s="38">
        <v>0</v>
      </c>
      <c r="CC116" s="38">
        <v>0</v>
      </c>
      <c r="CD116" s="38">
        <v>0</v>
      </c>
      <c r="CE116" s="38">
        <v>0</v>
      </c>
      <c r="CF116" s="38">
        <v>0</v>
      </c>
      <c r="CG116" s="38">
        <v>0</v>
      </c>
      <c r="CH116" s="38">
        <v>88539</v>
      </c>
      <c r="CI116" s="38">
        <v>0</v>
      </c>
      <c r="CJ116" s="38">
        <v>4</v>
      </c>
      <c r="CK116" s="38">
        <v>0</v>
      </c>
      <c r="CL116" s="38">
        <v>0</v>
      </c>
      <c r="CN116" s="38">
        <v>0</v>
      </c>
      <c r="CO116" s="38">
        <v>1</v>
      </c>
      <c r="CP116" s="38">
        <v>0</v>
      </c>
      <c r="CQ116" s="38">
        <v>4.83</v>
      </c>
      <c r="CR116" s="38">
        <v>495.10700000000003</v>
      </c>
      <c r="CS116" s="38">
        <v>0</v>
      </c>
      <c r="CT116" s="38">
        <v>0</v>
      </c>
      <c r="CU116" s="38">
        <v>0</v>
      </c>
      <c r="CV116" s="38">
        <v>0</v>
      </c>
      <c r="CW116" s="38">
        <v>0</v>
      </c>
      <c r="CX116" s="38">
        <v>0</v>
      </c>
      <c r="CY116" s="38">
        <v>0</v>
      </c>
      <c r="CZ116" s="38">
        <v>0</v>
      </c>
      <c r="DA116" s="38">
        <v>1</v>
      </c>
      <c r="DB116" s="38">
        <v>2602466</v>
      </c>
      <c r="DC116" s="38">
        <v>0</v>
      </c>
      <c r="DD116" s="38">
        <v>0</v>
      </c>
      <c r="DE116" s="38">
        <v>678756</v>
      </c>
      <c r="DF116" s="38">
        <v>678756</v>
      </c>
      <c r="DG116" s="38">
        <v>110.21299999999999</v>
      </c>
      <c r="DH116" s="38">
        <v>0</v>
      </c>
      <c r="DI116" s="38">
        <v>0</v>
      </c>
      <c r="DK116" s="38">
        <v>2896</v>
      </c>
      <c r="DL116" s="38">
        <v>0</v>
      </c>
      <c r="DM116" s="38">
        <v>332657</v>
      </c>
      <c r="DN116" s="38">
        <v>1417</v>
      </c>
      <c r="DO116" s="38">
        <v>0</v>
      </c>
      <c r="DP116" s="38">
        <v>0</v>
      </c>
      <c r="DQ116" s="38">
        <v>0</v>
      </c>
      <c r="DR116" s="38">
        <v>0</v>
      </c>
      <c r="DS116" s="38">
        <v>0</v>
      </c>
      <c r="DT116" s="38">
        <v>0</v>
      </c>
      <c r="DU116" s="38">
        <v>0</v>
      </c>
      <c r="DV116" s="38">
        <v>0</v>
      </c>
      <c r="DW116" s="38">
        <v>0</v>
      </c>
      <c r="DX116" s="38">
        <v>0</v>
      </c>
      <c r="DY116" s="38">
        <v>0</v>
      </c>
      <c r="DZ116" s="38">
        <v>0</v>
      </c>
      <c r="EA116" s="38">
        <v>0</v>
      </c>
      <c r="EB116" s="38">
        <v>0</v>
      </c>
      <c r="EC116" s="38">
        <v>23.045000000000002</v>
      </c>
      <c r="ED116" s="38">
        <v>163214</v>
      </c>
      <c r="EE116" s="38">
        <v>0</v>
      </c>
      <c r="EF116" s="38">
        <v>0</v>
      </c>
      <c r="EG116" s="38">
        <v>0</v>
      </c>
      <c r="EH116" s="38">
        <v>158282</v>
      </c>
      <c r="EI116" s="38">
        <v>0</v>
      </c>
      <c r="EJ116" s="38">
        <v>0</v>
      </c>
      <c r="EK116" s="38">
        <v>7.2670000000000003</v>
      </c>
      <c r="EL116" s="38">
        <v>0</v>
      </c>
      <c r="EM116" s="38">
        <v>0</v>
      </c>
      <c r="EN116" s="38">
        <v>0.78</v>
      </c>
      <c r="EO116" s="38">
        <v>0</v>
      </c>
      <c r="EP116" s="38">
        <v>0</v>
      </c>
      <c r="EQ116" s="38">
        <v>8.0470000000000006</v>
      </c>
      <c r="ER116" s="38">
        <v>0</v>
      </c>
      <c r="ES116" s="38">
        <v>25.701000000000001</v>
      </c>
      <c r="ET116" s="38">
        <v>0</v>
      </c>
      <c r="EU116" s="38">
        <v>0</v>
      </c>
      <c r="EV116" s="38">
        <v>0</v>
      </c>
      <c r="EW116" s="38">
        <v>0</v>
      </c>
      <c r="EX116" s="38">
        <v>0</v>
      </c>
      <c r="EZ116" s="38">
        <v>4387737</v>
      </c>
      <c r="FA116" s="38">
        <v>0</v>
      </c>
      <c r="FB116" s="38">
        <v>4515718</v>
      </c>
      <c r="FC116" s="38">
        <v>0</v>
      </c>
      <c r="FD116" s="38">
        <v>0</v>
      </c>
      <c r="FE116" s="38">
        <v>424420</v>
      </c>
      <c r="FF116" s="38">
        <v>92001</v>
      </c>
      <c r="FG116" s="38">
        <v>5.8744999999999999E-2</v>
      </c>
      <c r="FH116" s="38">
        <v>2.5468000000000001E-2</v>
      </c>
      <c r="FI116" s="38">
        <v>0</v>
      </c>
      <c r="FJ116" s="38">
        <v>0</v>
      </c>
      <c r="FK116" s="38">
        <v>733.03499999999997</v>
      </c>
      <c r="FL116" s="38">
        <v>5120678</v>
      </c>
      <c r="FM116" s="38">
        <v>0</v>
      </c>
      <c r="FN116" s="38">
        <v>0</v>
      </c>
      <c r="FO116" s="38">
        <v>0</v>
      </c>
      <c r="FP116" s="38">
        <v>0</v>
      </c>
      <c r="FQ116" s="38">
        <v>0</v>
      </c>
      <c r="FR116" s="38">
        <v>0</v>
      </c>
      <c r="FS116" s="38">
        <v>0</v>
      </c>
      <c r="FT116" s="38">
        <v>0</v>
      </c>
      <c r="FU116" s="38">
        <v>0</v>
      </c>
      <c r="FV116" s="38">
        <v>0</v>
      </c>
      <c r="FW116" s="38">
        <v>0</v>
      </c>
      <c r="FX116" s="38">
        <v>0</v>
      </c>
      <c r="FY116" s="38">
        <v>0</v>
      </c>
      <c r="FZ116" s="38">
        <v>8888</v>
      </c>
      <c r="GA116" s="38">
        <v>0</v>
      </c>
      <c r="GB116" s="38">
        <v>155275</v>
      </c>
      <c r="GC116" s="38">
        <v>155275</v>
      </c>
      <c r="GD116" s="38">
        <v>17.606999999999999</v>
      </c>
      <c r="GF116" s="38">
        <v>0</v>
      </c>
      <c r="GG116" s="38">
        <v>0</v>
      </c>
      <c r="GH116" s="38">
        <v>0</v>
      </c>
      <c r="GI116" s="38">
        <v>0</v>
      </c>
      <c r="GJ116" s="38">
        <v>0</v>
      </c>
      <c r="GK116" s="38">
        <v>5220</v>
      </c>
      <c r="GL116" s="38">
        <v>6252</v>
      </c>
      <c r="GM116" s="38">
        <v>0</v>
      </c>
      <c r="GN116" s="38">
        <v>0</v>
      </c>
      <c r="GO116" s="38">
        <v>0</v>
      </c>
      <c r="GP116" s="38">
        <v>0</v>
      </c>
      <c r="GQ116" s="38">
        <v>0</v>
      </c>
      <c r="GR116" s="38">
        <v>0</v>
      </c>
      <c r="GS116" s="38">
        <v>0</v>
      </c>
      <c r="GT116" s="38">
        <v>0</v>
      </c>
      <c r="HB116" s="38">
        <v>260701385</v>
      </c>
      <c r="HC116" s="38">
        <v>5.0967999999999999E-2</v>
      </c>
      <c r="HD116" s="38">
        <v>88539</v>
      </c>
      <c r="HE116" s="38">
        <v>0</v>
      </c>
      <c r="HF116" s="38">
        <v>450093</v>
      </c>
      <c r="HG116" s="38">
        <v>10905</v>
      </c>
      <c r="HH116" s="38">
        <v>157660</v>
      </c>
      <c r="HI116" s="38">
        <v>0</v>
      </c>
      <c r="HJ116" s="38">
        <v>4377</v>
      </c>
      <c r="HK116" s="38">
        <v>1838</v>
      </c>
      <c r="HL116" s="38">
        <v>885</v>
      </c>
      <c r="HM116" s="38">
        <v>0</v>
      </c>
      <c r="HN116" s="38">
        <v>0</v>
      </c>
      <c r="HO116" s="38">
        <v>0</v>
      </c>
      <c r="HP116" s="38">
        <v>0</v>
      </c>
      <c r="HQ116" s="38">
        <v>0</v>
      </c>
      <c r="HR116" s="38">
        <v>0</v>
      </c>
      <c r="HS116" s="38">
        <v>4386254</v>
      </c>
      <c r="HT116" s="38">
        <v>0</v>
      </c>
      <c r="HU116" s="38">
        <v>0</v>
      </c>
      <c r="HV116" s="38">
        <v>0</v>
      </c>
      <c r="HW116" s="38">
        <v>0</v>
      </c>
      <c r="HX116" s="38">
        <v>40</v>
      </c>
      <c r="HY116" s="38">
        <v>74</v>
      </c>
      <c r="HZ116" s="38">
        <v>55</v>
      </c>
      <c r="IA116" s="38">
        <v>85</v>
      </c>
      <c r="IB116" s="38">
        <v>173</v>
      </c>
      <c r="IC116" s="38">
        <v>427</v>
      </c>
      <c r="ID116" s="38">
        <v>0</v>
      </c>
      <c r="IE116" s="38">
        <v>0</v>
      </c>
      <c r="IF116" s="38">
        <v>0</v>
      </c>
      <c r="IG116" s="38">
        <v>17.707000000000001</v>
      </c>
      <c r="IH116" s="38">
        <v>256</v>
      </c>
      <c r="II116" s="38">
        <v>0</v>
      </c>
      <c r="IJ116" s="38">
        <v>196.26499999999999</v>
      </c>
      <c r="IK116" s="38">
        <v>0</v>
      </c>
      <c r="IL116" s="38">
        <v>0</v>
      </c>
      <c r="IM116" s="38">
        <v>0</v>
      </c>
      <c r="IN116" s="38">
        <v>0</v>
      </c>
      <c r="IO116" s="38">
        <v>0</v>
      </c>
      <c r="IP116" s="38">
        <v>0</v>
      </c>
      <c r="IQ116" s="38">
        <v>196.26499999999999</v>
      </c>
      <c r="IR116" s="38">
        <v>120872</v>
      </c>
      <c r="IS116" s="38">
        <v>0</v>
      </c>
      <c r="IT116" s="38">
        <v>0</v>
      </c>
      <c r="IU116" s="38">
        <v>0</v>
      </c>
      <c r="IV116" s="38">
        <v>0</v>
      </c>
      <c r="IW116" s="38">
        <v>6159</v>
      </c>
      <c r="IX116" s="38">
        <v>0</v>
      </c>
      <c r="IY116" s="38">
        <v>0</v>
      </c>
      <c r="IZ116" s="38">
        <v>0</v>
      </c>
      <c r="JA116" s="38">
        <v>0</v>
      </c>
    </row>
    <row r="117" spans="1:261" x14ac:dyDescent="0.2">
      <c r="A117" s="38">
        <v>57819</v>
      </c>
      <c r="B117" s="38">
        <v>27549</v>
      </c>
      <c r="C117" s="38">
        <v>9</v>
      </c>
      <c r="D117" s="38">
        <v>2020</v>
      </c>
      <c r="E117" s="38">
        <v>6159</v>
      </c>
      <c r="F117" s="38">
        <v>0</v>
      </c>
      <c r="G117" s="38">
        <v>192.51499999999999</v>
      </c>
      <c r="H117" s="38">
        <v>183.607</v>
      </c>
      <c r="I117" s="38">
        <v>183.607</v>
      </c>
      <c r="J117" s="38">
        <v>192.51499999999999</v>
      </c>
      <c r="K117" s="38">
        <v>0</v>
      </c>
      <c r="L117" s="38">
        <v>6159</v>
      </c>
      <c r="M117" s="38">
        <v>0</v>
      </c>
      <c r="N117" s="38">
        <v>0</v>
      </c>
      <c r="P117" s="38">
        <v>176.54300000000001</v>
      </c>
      <c r="Q117" s="38">
        <v>0</v>
      </c>
      <c r="R117" s="38">
        <v>45761</v>
      </c>
      <c r="S117" s="38">
        <v>259.20699999999999</v>
      </c>
      <c r="U117" s="38">
        <v>29662</v>
      </c>
      <c r="V117" s="38">
        <v>87.114999999999995</v>
      </c>
      <c r="W117" s="38">
        <v>53651</v>
      </c>
      <c r="X117" s="38">
        <v>53651</v>
      </c>
      <c r="Z117" s="38">
        <v>0</v>
      </c>
      <c r="AA117" s="38">
        <v>0</v>
      </c>
      <c r="AB117" s="38">
        <v>0</v>
      </c>
      <c r="AC117" s="38">
        <v>0</v>
      </c>
      <c r="AD117" s="38" t="s">
        <v>303</v>
      </c>
      <c r="AE117" s="38">
        <v>0</v>
      </c>
      <c r="AH117" s="38">
        <v>0</v>
      </c>
      <c r="AI117" s="38">
        <v>0</v>
      </c>
      <c r="AJ117" s="38">
        <v>6159</v>
      </c>
      <c r="AK117" s="38">
        <v>1</v>
      </c>
      <c r="AL117" s="38" t="s">
        <v>44</v>
      </c>
      <c r="AM117" s="38">
        <v>0</v>
      </c>
      <c r="AN117" s="38">
        <v>0</v>
      </c>
      <c r="AO117" s="38">
        <v>0</v>
      </c>
      <c r="AP117" s="38">
        <v>0</v>
      </c>
      <c r="AQ117" s="38">
        <v>0</v>
      </c>
      <c r="AR117" s="38">
        <v>0</v>
      </c>
      <c r="AS117" s="38">
        <v>0</v>
      </c>
      <c r="AT117" s="38">
        <v>0</v>
      </c>
      <c r="AU117" s="38">
        <v>0</v>
      </c>
      <c r="AV117" s="38">
        <v>0</v>
      </c>
      <c r="AW117" s="38">
        <v>2073792</v>
      </c>
      <c r="AX117" s="38">
        <v>2028714</v>
      </c>
      <c r="AY117" s="38">
        <v>1412601</v>
      </c>
      <c r="AZ117" s="38">
        <v>45761</v>
      </c>
      <c r="BA117" s="38">
        <v>12</v>
      </c>
      <c r="BB117" s="38">
        <v>0</v>
      </c>
      <c r="BC117" s="38">
        <v>0</v>
      </c>
      <c r="BD117" s="38">
        <v>0</v>
      </c>
      <c r="BE117" s="38">
        <v>27</v>
      </c>
      <c r="BF117" s="38">
        <v>1813514</v>
      </c>
      <c r="BG117" s="38">
        <v>0</v>
      </c>
      <c r="BH117" s="38">
        <v>0</v>
      </c>
      <c r="BI117" s="38">
        <v>0</v>
      </c>
      <c r="BJ117" s="38">
        <v>12</v>
      </c>
      <c r="BK117" s="38">
        <v>0</v>
      </c>
      <c r="BL117" s="38">
        <v>0</v>
      </c>
      <c r="BM117" s="38">
        <v>0</v>
      </c>
      <c r="BN117" s="38">
        <v>0</v>
      </c>
      <c r="BO117" s="38">
        <v>0</v>
      </c>
      <c r="BP117" s="38">
        <v>0</v>
      </c>
      <c r="BQ117" s="38">
        <v>742</v>
      </c>
      <c r="BR117" s="38">
        <v>0</v>
      </c>
      <c r="BS117" s="38">
        <v>0</v>
      </c>
      <c r="BT117" s="38">
        <v>0</v>
      </c>
      <c r="BU117" s="38">
        <v>0</v>
      </c>
      <c r="BV117" s="38">
        <v>0</v>
      </c>
      <c r="BW117" s="38">
        <v>0</v>
      </c>
      <c r="BX117" s="38">
        <v>0</v>
      </c>
      <c r="BY117" s="38">
        <v>0</v>
      </c>
      <c r="BZ117" s="38">
        <v>0</v>
      </c>
      <c r="CA117" s="38">
        <v>0</v>
      </c>
      <c r="CB117" s="38">
        <v>0</v>
      </c>
      <c r="CC117" s="38">
        <v>0</v>
      </c>
      <c r="CD117" s="38">
        <v>0</v>
      </c>
      <c r="CE117" s="38">
        <v>0</v>
      </c>
      <c r="CF117" s="38">
        <v>0</v>
      </c>
      <c r="CG117" s="38">
        <v>0</v>
      </c>
      <c r="CH117" s="38">
        <v>45402</v>
      </c>
      <c r="CI117" s="38">
        <v>0</v>
      </c>
      <c r="CJ117" s="38">
        <v>4</v>
      </c>
      <c r="CK117" s="38">
        <v>0</v>
      </c>
      <c r="CL117" s="38">
        <v>0</v>
      </c>
      <c r="CN117" s="38">
        <v>0</v>
      </c>
      <c r="CO117" s="38">
        <v>1</v>
      </c>
      <c r="CP117" s="38">
        <v>0</v>
      </c>
      <c r="CQ117" s="38">
        <v>1</v>
      </c>
      <c r="CR117" s="38">
        <v>175.93899999999999</v>
      </c>
      <c r="CS117" s="38">
        <v>0</v>
      </c>
      <c r="CT117" s="38">
        <v>0</v>
      </c>
      <c r="CU117" s="38">
        <v>0</v>
      </c>
      <c r="CV117" s="38">
        <v>0</v>
      </c>
      <c r="CW117" s="38">
        <v>0</v>
      </c>
      <c r="CX117" s="38">
        <v>0</v>
      </c>
      <c r="CY117" s="38">
        <v>0</v>
      </c>
      <c r="CZ117" s="38">
        <v>0</v>
      </c>
      <c r="DA117" s="38">
        <v>1</v>
      </c>
      <c r="DB117" s="38">
        <v>1127839</v>
      </c>
      <c r="DC117" s="38">
        <v>0</v>
      </c>
      <c r="DD117" s="38">
        <v>0</v>
      </c>
      <c r="DE117" s="38">
        <v>226637</v>
      </c>
      <c r="DF117" s="38">
        <v>226637</v>
      </c>
      <c r="DG117" s="38">
        <v>36.799999999999997</v>
      </c>
      <c r="DH117" s="38">
        <v>0</v>
      </c>
      <c r="DI117" s="38">
        <v>0</v>
      </c>
      <c r="DK117" s="38">
        <v>3489</v>
      </c>
      <c r="DL117" s="38">
        <v>0</v>
      </c>
      <c r="DM117" s="38">
        <v>69935</v>
      </c>
      <c r="DN117" s="38">
        <v>297</v>
      </c>
      <c r="DO117" s="38">
        <v>0</v>
      </c>
      <c r="DP117" s="38">
        <v>0</v>
      </c>
      <c r="DQ117" s="38">
        <v>0</v>
      </c>
      <c r="DR117" s="38">
        <v>0</v>
      </c>
      <c r="DS117" s="38">
        <v>0</v>
      </c>
      <c r="DT117" s="38">
        <v>0</v>
      </c>
      <c r="DU117" s="38">
        <v>0</v>
      </c>
      <c r="DV117" s="38">
        <v>0</v>
      </c>
      <c r="DW117" s="38">
        <v>0</v>
      </c>
      <c r="DX117" s="38">
        <v>0</v>
      </c>
      <c r="DY117" s="38">
        <v>0</v>
      </c>
      <c r="DZ117" s="38">
        <v>0</v>
      </c>
      <c r="EA117" s="38">
        <v>0</v>
      </c>
      <c r="EB117" s="38">
        <v>0</v>
      </c>
      <c r="EC117" s="38">
        <v>3.9329999999999998</v>
      </c>
      <c r="ED117" s="38">
        <v>27855</v>
      </c>
      <c r="EE117" s="38">
        <v>0</v>
      </c>
      <c r="EF117" s="38">
        <v>0</v>
      </c>
      <c r="EG117" s="38">
        <v>0</v>
      </c>
      <c r="EH117" s="38">
        <v>39452</v>
      </c>
      <c r="EI117" s="38">
        <v>0</v>
      </c>
      <c r="EJ117" s="38">
        <v>0</v>
      </c>
      <c r="EK117" s="38">
        <v>1.8169999999999999</v>
      </c>
      <c r="EL117" s="38">
        <v>0</v>
      </c>
      <c r="EM117" s="38">
        <v>0</v>
      </c>
      <c r="EN117" s="38">
        <v>0.191</v>
      </c>
      <c r="EO117" s="38">
        <v>0</v>
      </c>
      <c r="EP117" s="38">
        <v>0</v>
      </c>
      <c r="EQ117" s="38">
        <v>2.008</v>
      </c>
      <c r="ER117" s="38">
        <v>0</v>
      </c>
      <c r="ES117" s="38">
        <v>6.4059999999999997</v>
      </c>
      <c r="ET117" s="38">
        <v>0</v>
      </c>
      <c r="EU117" s="38">
        <v>0</v>
      </c>
      <c r="EV117" s="38">
        <v>0</v>
      </c>
      <c r="EW117" s="38">
        <v>0</v>
      </c>
      <c r="EX117" s="38">
        <v>0</v>
      </c>
      <c r="EZ117" s="38">
        <v>1821262</v>
      </c>
      <c r="FA117" s="38">
        <v>0</v>
      </c>
      <c r="FB117" s="38">
        <v>1866699</v>
      </c>
      <c r="FC117" s="38">
        <v>0</v>
      </c>
      <c r="FD117" s="38">
        <v>0</v>
      </c>
      <c r="FE117" s="38">
        <v>170494</v>
      </c>
      <c r="FF117" s="38">
        <v>36958</v>
      </c>
      <c r="FG117" s="38">
        <v>5.8744999999999999E-2</v>
      </c>
      <c r="FH117" s="38">
        <v>2.5468000000000001E-2</v>
      </c>
      <c r="FI117" s="38">
        <v>0</v>
      </c>
      <c r="FJ117" s="38">
        <v>0</v>
      </c>
      <c r="FK117" s="38">
        <v>294.46800000000002</v>
      </c>
      <c r="FL117" s="38">
        <v>2119553</v>
      </c>
      <c r="FM117" s="38">
        <v>0</v>
      </c>
      <c r="FN117" s="38">
        <v>0</v>
      </c>
      <c r="FO117" s="38">
        <v>53163</v>
      </c>
      <c r="FP117" s="38">
        <v>0</v>
      </c>
      <c r="FQ117" s="38">
        <v>53163</v>
      </c>
      <c r="FR117" s="38">
        <v>53163</v>
      </c>
      <c r="FS117" s="38">
        <v>0</v>
      </c>
      <c r="FT117" s="38">
        <v>0</v>
      </c>
      <c r="FU117" s="38">
        <v>0</v>
      </c>
      <c r="FV117" s="38">
        <v>0</v>
      </c>
      <c r="FW117" s="38">
        <v>0</v>
      </c>
      <c r="FX117" s="38">
        <v>0</v>
      </c>
      <c r="FY117" s="38">
        <v>0</v>
      </c>
      <c r="FZ117" s="38">
        <v>0</v>
      </c>
      <c r="GA117" s="38">
        <v>0</v>
      </c>
      <c r="GB117" s="38">
        <v>57367</v>
      </c>
      <c r="GC117" s="38">
        <v>57367</v>
      </c>
      <c r="GD117" s="38">
        <v>6.9</v>
      </c>
      <c r="GF117" s="38">
        <v>0</v>
      </c>
      <c r="GG117" s="38">
        <v>0</v>
      </c>
      <c r="GH117" s="38">
        <v>0</v>
      </c>
      <c r="GI117" s="38">
        <v>0</v>
      </c>
      <c r="GJ117" s="38">
        <v>0</v>
      </c>
      <c r="GK117" s="38">
        <v>5666</v>
      </c>
      <c r="GL117" s="38">
        <v>3056</v>
      </c>
      <c r="GM117" s="38">
        <v>0</v>
      </c>
      <c r="GN117" s="38">
        <v>96198</v>
      </c>
      <c r="GO117" s="38">
        <v>0</v>
      </c>
      <c r="GP117" s="38">
        <v>0</v>
      </c>
      <c r="GQ117" s="38">
        <v>0</v>
      </c>
      <c r="GR117" s="38">
        <v>0</v>
      </c>
      <c r="GS117" s="38">
        <v>0</v>
      </c>
      <c r="GT117" s="38">
        <v>0</v>
      </c>
      <c r="HB117" s="38">
        <v>260701385</v>
      </c>
      <c r="HC117" s="38">
        <v>5.0967999999999999E-2</v>
      </c>
      <c r="HD117" s="38">
        <v>37855</v>
      </c>
      <c r="HE117" s="38">
        <v>0</v>
      </c>
      <c r="HF117" s="38">
        <v>194623</v>
      </c>
      <c r="HG117" s="38">
        <v>0</v>
      </c>
      <c r="HH117" s="38">
        <v>81294</v>
      </c>
      <c r="HI117" s="38">
        <v>0</v>
      </c>
      <c r="HJ117" s="38">
        <v>1871</v>
      </c>
      <c r="HK117" s="38">
        <v>193</v>
      </c>
      <c r="HL117" s="38">
        <v>153</v>
      </c>
      <c r="HM117" s="38">
        <v>0</v>
      </c>
      <c r="HN117" s="38">
        <v>0</v>
      </c>
      <c r="HO117" s="38">
        <v>0</v>
      </c>
      <c r="HP117" s="38">
        <v>0</v>
      </c>
      <c r="HQ117" s="38">
        <v>0</v>
      </c>
      <c r="HR117" s="38">
        <v>0</v>
      </c>
      <c r="HS117" s="38">
        <v>1820938</v>
      </c>
      <c r="HT117" s="38">
        <v>0</v>
      </c>
      <c r="HU117" s="38">
        <v>7547</v>
      </c>
      <c r="HV117" s="38">
        <v>0</v>
      </c>
      <c r="HW117" s="38">
        <v>0</v>
      </c>
      <c r="HX117" s="38">
        <v>19</v>
      </c>
      <c r="HY117" s="38">
        <v>14</v>
      </c>
      <c r="HZ117" s="38">
        <v>10</v>
      </c>
      <c r="IA117" s="38">
        <v>42</v>
      </c>
      <c r="IB117" s="38">
        <v>57</v>
      </c>
      <c r="IC117" s="38">
        <v>142</v>
      </c>
      <c r="ID117" s="38">
        <v>0</v>
      </c>
      <c r="IE117" s="38">
        <v>0</v>
      </c>
      <c r="IF117" s="38">
        <v>0</v>
      </c>
      <c r="IG117" s="38">
        <v>0</v>
      </c>
      <c r="IH117" s="38">
        <v>132</v>
      </c>
      <c r="II117" s="38">
        <v>0</v>
      </c>
      <c r="IJ117" s="38">
        <v>87.114999999999995</v>
      </c>
      <c r="IK117" s="38">
        <v>0</v>
      </c>
      <c r="IL117" s="38">
        <v>0</v>
      </c>
      <c r="IM117" s="38">
        <v>0</v>
      </c>
      <c r="IN117" s="38">
        <v>0</v>
      </c>
      <c r="IO117" s="38">
        <v>0</v>
      </c>
      <c r="IP117" s="38">
        <v>0</v>
      </c>
      <c r="IQ117" s="38">
        <v>87.114999999999995</v>
      </c>
      <c r="IR117" s="38">
        <v>53651</v>
      </c>
      <c r="IS117" s="38">
        <v>0</v>
      </c>
      <c r="IT117" s="38">
        <v>0</v>
      </c>
      <c r="IU117" s="38">
        <v>0</v>
      </c>
      <c r="IV117" s="38">
        <v>0</v>
      </c>
      <c r="IW117" s="38">
        <v>6159</v>
      </c>
      <c r="IX117" s="38">
        <v>0</v>
      </c>
      <c r="IY117" s="38">
        <v>0</v>
      </c>
      <c r="IZ117" s="38">
        <v>0</v>
      </c>
      <c r="JA117" s="38">
        <v>0</v>
      </c>
    </row>
    <row r="118" spans="1:261" x14ac:dyDescent="0.2">
      <c r="A118" s="38">
        <v>101819</v>
      </c>
      <c r="B118" s="38">
        <v>27549</v>
      </c>
      <c r="C118" s="38">
        <v>9</v>
      </c>
      <c r="D118" s="38">
        <v>2020</v>
      </c>
      <c r="E118" s="38">
        <v>6159</v>
      </c>
      <c r="F118" s="38">
        <v>0</v>
      </c>
      <c r="G118" s="38">
        <v>464.18799999999999</v>
      </c>
      <c r="H118" s="38">
        <v>457.233</v>
      </c>
      <c r="I118" s="38">
        <v>457.233</v>
      </c>
      <c r="J118" s="38">
        <v>464.18799999999999</v>
      </c>
      <c r="K118" s="38">
        <v>0</v>
      </c>
      <c r="L118" s="38">
        <v>6159</v>
      </c>
      <c r="M118" s="38">
        <v>0</v>
      </c>
      <c r="N118" s="38">
        <v>0</v>
      </c>
      <c r="P118" s="38">
        <v>453.51299999999998</v>
      </c>
      <c r="Q118" s="38">
        <v>0</v>
      </c>
      <c r="R118" s="38">
        <v>117554</v>
      </c>
      <c r="S118" s="38">
        <v>259.20699999999999</v>
      </c>
      <c r="U118" s="38">
        <v>76199</v>
      </c>
      <c r="V118" s="38">
        <v>347.56200000000001</v>
      </c>
      <c r="W118" s="38">
        <v>214050</v>
      </c>
      <c r="X118" s="38">
        <v>214050</v>
      </c>
      <c r="Z118" s="38">
        <v>0</v>
      </c>
      <c r="AA118" s="38">
        <v>0</v>
      </c>
      <c r="AB118" s="38">
        <v>0</v>
      </c>
      <c r="AC118" s="38">
        <v>0</v>
      </c>
      <c r="AD118" s="38" t="s">
        <v>303</v>
      </c>
      <c r="AE118" s="38">
        <v>0</v>
      </c>
      <c r="AH118" s="38">
        <v>0</v>
      </c>
      <c r="AI118" s="38">
        <v>0</v>
      </c>
      <c r="AJ118" s="38">
        <v>6159</v>
      </c>
      <c r="AK118" s="38">
        <v>1</v>
      </c>
      <c r="AL118" s="38" t="s">
        <v>335</v>
      </c>
      <c r="AM118" s="38">
        <v>0</v>
      </c>
      <c r="AN118" s="38">
        <v>0</v>
      </c>
      <c r="AO118" s="38">
        <v>0</v>
      </c>
      <c r="AP118" s="38">
        <v>0</v>
      </c>
      <c r="AQ118" s="38">
        <v>0</v>
      </c>
      <c r="AR118" s="38">
        <v>0</v>
      </c>
      <c r="AS118" s="38">
        <v>0</v>
      </c>
      <c r="AT118" s="38">
        <v>0</v>
      </c>
      <c r="AU118" s="38">
        <v>0</v>
      </c>
      <c r="AV118" s="38">
        <v>0</v>
      </c>
      <c r="AW118" s="38">
        <v>5272594</v>
      </c>
      <c r="AX118" s="38">
        <v>5182088</v>
      </c>
      <c r="AY118" s="38">
        <v>3491130</v>
      </c>
      <c r="AZ118" s="38">
        <v>117554</v>
      </c>
      <c r="BA118" s="38">
        <v>0</v>
      </c>
      <c r="BB118" s="38">
        <v>0</v>
      </c>
      <c r="BC118" s="38">
        <v>0</v>
      </c>
      <c r="BD118" s="38">
        <v>0</v>
      </c>
      <c r="BE118" s="38">
        <v>69</v>
      </c>
      <c r="BF118" s="38">
        <v>4755634</v>
      </c>
      <c r="BG118" s="38">
        <v>0</v>
      </c>
      <c r="BH118" s="38">
        <v>0</v>
      </c>
      <c r="BI118" s="38">
        <v>0</v>
      </c>
      <c r="BJ118" s="38">
        <v>12</v>
      </c>
      <c r="BK118" s="38">
        <v>0</v>
      </c>
      <c r="BL118" s="38">
        <v>0</v>
      </c>
      <c r="BM118" s="38">
        <v>0</v>
      </c>
      <c r="BN118" s="38">
        <v>0</v>
      </c>
      <c r="BO118" s="38">
        <v>0</v>
      </c>
      <c r="BP118" s="38">
        <v>0</v>
      </c>
      <c r="BQ118" s="38">
        <v>699</v>
      </c>
      <c r="BR118" s="38">
        <v>0</v>
      </c>
      <c r="BS118" s="38">
        <v>0</v>
      </c>
      <c r="BT118" s="38">
        <v>0</v>
      </c>
      <c r="BU118" s="38">
        <v>0</v>
      </c>
      <c r="BV118" s="38">
        <v>0</v>
      </c>
      <c r="BW118" s="38">
        <v>0</v>
      </c>
      <c r="BX118" s="38">
        <v>0</v>
      </c>
      <c r="BY118" s="38">
        <v>0</v>
      </c>
      <c r="BZ118" s="38">
        <v>0</v>
      </c>
      <c r="CA118" s="38">
        <v>0</v>
      </c>
      <c r="CB118" s="38">
        <v>0</v>
      </c>
      <c r="CC118" s="38">
        <v>0</v>
      </c>
      <c r="CD118" s="38">
        <v>0</v>
      </c>
      <c r="CE118" s="38">
        <v>0</v>
      </c>
      <c r="CF118" s="38">
        <v>0</v>
      </c>
      <c r="CG118" s="38">
        <v>0</v>
      </c>
      <c r="CH118" s="38">
        <v>91276</v>
      </c>
      <c r="CI118" s="38">
        <v>0</v>
      </c>
      <c r="CJ118" s="38">
        <v>4</v>
      </c>
      <c r="CK118" s="38">
        <v>0</v>
      </c>
      <c r="CL118" s="38">
        <v>0</v>
      </c>
      <c r="CN118" s="38">
        <v>0</v>
      </c>
      <c r="CO118" s="38">
        <v>1</v>
      </c>
      <c r="CP118" s="38">
        <v>0</v>
      </c>
      <c r="CQ118" s="38">
        <v>0</v>
      </c>
      <c r="CR118" s="38">
        <v>453.63200000000001</v>
      </c>
      <c r="CS118" s="38">
        <v>0</v>
      </c>
      <c r="CT118" s="38">
        <v>0</v>
      </c>
      <c r="CU118" s="38">
        <v>0</v>
      </c>
      <c r="CV118" s="38">
        <v>0</v>
      </c>
      <c r="CW118" s="38">
        <v>0</v>
      </c>
      <c r="CX118" s="38">
        <v>0</v>
      </c>
      <c r="CY118" s="38">
        <v>0</v>
      </c>
      <c r="CZ118" s="38">
        <v>0</v>
      </c>
      <c r="DA118" s="38">
        <v>1</v>
      </c>
      <c r="DB118" s="38">
        <v>2806834</v>
      </c>
      <c r="DC118" s="38">
        <v>0</v>
      </c>
      <c r="DD118" s="38">
        <v>0</v>
      </c>
      <c r="DE118" s="38">
        <v>833568</v>
      </c>
      <c r="DF118" s="38">
        <v>833568</v>
      </c>
      <c r="DG118" s="38">
        <v>135.35</v>
      </c>
      <c r="DH118" s="38">
        <v>0</v>
      </c>
      <c r="DI118" s="38">
        <v>0</v>
      </c>
      <c r="DK118" s="38">
        <v>2815</v>
      </c>
      <c r="DL118" s="38">
        <v>0</v>
      </c>
      <c r="DM118" s="38">
        <v>167344</v>
      </c>
      <c r="DN118" s="38">
        <v>701</v>
      </c>
      <c r="DO118" s="38">
        <v>0</v>
      </c>
      <c r="DP118" s="38">
        <v>0</v>
      </c>
      <c r="DQ118" s="38">
        <v>0</v>
      </c>
      <c r="DR118" s="38">
        <v>0</v>
      </c>
      <c r="DS118" s="38">
        <v>0</v>
      </c>
      <c r="DT118" s="38">
        <v>0</v>
      </c>
      <c r="DU118" s="38">
        <v>0</v>
      </c>
      <c r="DV118" s="38">
        <v>0</v>
      </c>
      <c r="DW118" s="38">
        <v>0</v>
      </c>
      <c r="DX118" s="38">
        <v>0</v>
      </c>
      <c r="DY118" s="38">
        <v>0</v>
      </c>
      <c r="DZ118" s="38">
        <v>0</v>
      </c>
      <c r="EA118" s="38">
        <v>0</v>
      </c>
      <c r="EB118" s="38">
        <v>0</v>
      </c>
      <c r="EC118" s="38">
        <v>2.633</v>
      </c>
      <c r="ED118" s="38">
        <v>18648</v>
      </c>
      <c r="EE118" s="38">
        <v>0</v>
      </c>
      <c r="EF118" s="38">
        <v>0</v>
      </c>
      <c r="EG118" s="38">
        <v>0</v>
      </c>
      <c r="EH118" s="38">
        <v>140312</v>
      </c>
      <c r="EI118" s="38">
        <v>0</v>
      </c>
      <c r="EJ118" s="38">
        <v>0</v>
      </c>
      <c r="EK118" s="38">
        <v>5.53</v>
      </c>
      <c r="EL118" s="38">
        <v>0</v>
      </c>
      <c r="EM118" s="38">
        <v>0.46600000000000003</v>
      </c>
      <c r="EN118" s="38">
        <v>0.95899999999999996</v>
      </c>
      <c r="EO118" s="38">
        <v>0</v>
      </c>
      <c r="EP118" s="38">
        <v>0</v>
      </c>
      <c r="EQ118" s="38">
        <v>6.9550000000000001</v>
      </c>
      <c r="ER118" s="38">
        <v>0</v>
      </c>
      <c r="ES118" s="38">
        <v>22.783000000000001</v>
      </c>
      <c r="ET118" s="38">
        <v>0</v>
      </c>
      <c r="EU118" s="38">
        <v>0</v>
      </c>
      <c r="EV118" s="38">
        <v>0</v>
      </c>
      <c r="EW118" s="38">
        <v>0</v>
      </c>
      <c r="EX118" s="38">
        <v>0</v>
      </c>
      <c r="EZ118" s="38">
        <v>4638080</v>
      </c>
      <c r="FA118" s="38">
        <v>0</v>
      </c>
      <c r="FB118" s="38">
        <v>4754864</v>
      </c>
      <c r="FC118" s="38">
        <v>0</v>
      </c>
      <c r="FD118" s="38">
        <v>0</v>
      </c>
      <c r="FE118" s="38">
        <v>447093</v>
      </c>
      <c r="FF118" s="38">
        <v>96915</v>
      </c>
      <c r="FG118" s="38">
        <v>5.8744999999999999E-2</v>
      </c>
      <c r="FH118" s="38">
        <v>2.5468000000000001E-2</v>
      </c>
      <c r="FI118" s="38">
        <v>0</v>
      </c>
      <c r="FJ118" s="38">
        <v>0</v>
      </c>
      <c r="FK118" s="38">
        <v>772.19299999999998</v>
      </c>
      <c r="FL118" s="38">
        <v>5390148</v>
      </c>
      <c r="FM118" s="38">
        <v>0</v>
      </c>
      <c r="FN118" s="38">
        <v>0</v>
      </c>
      <c r="FO118" s="38">
        <v>0</v>
      </c>
      <c r="FP118" s="38">
        <v>0</v>
      </c>
      <c r="FQ118" s="38">
        <v>0</v>
      </c>
      <c r="FR118" s="38">
        <v>0</v>
      </c>
      <c r="FS118" s="38">
        <v>0</v>
      </c>
      <c r="FT118" s="38">
        <v>0</v>
      </c>
      <c r="FU118" s="38">
        <v>0</v>
      </c>
      <c r="FV118" s="38">
        <v>0</v>
      </c>
      <c r="FW118" s="38">
        <v>0</v>
      </c>
      <c r="FX118" s="38">
        <v>0</v>
      </c>
      <c r="FY118" s="38">
        <v>0</v>
      </c>
      <c r="FZ118" s="38">
        <v>0</v>
      </c>
      <c r="GA118" s="38">
        <v>0</v>
      </c>
      <c r="GB118" s="38">
        <v>0</v>
      </c>
      <c r="GC118" s="38">
        <v>0</v>
      </c>
      <c r="GD118" s="38">
        <v>0</v>
      </c>
      <c r="GF118" s="38">
        <v>0</v>
      </c>
      <c r="GG118" s="38">
        <v>0</v>
      </c>
      <c r="GH118" s="38">
        <v>0</v>
      </c>
      <c r="GI118" s="38">
        <v>0</v>
      </c>
      <c r="GJ118" s="38">
        <v>0</v>
      </c>
      <c r="GK118" s="38">
        <v>5126</v>
      </c>
      <c r="GL118" s="38">
        <v>15602</v>
      </c>
      <c r="GM118" s="38">
        <v>0</v>
      </c>
      <c r="GN118" s="38">
        <v>0</v>
      </c>
      <c r="GO118" s="38">
        <v>0</v>
      </c>
      <c r="GP118" s="38">
        <v>0</v>
      </c>
      <c r="GQ118" s="38">
        <v>0</v>
      </c>
      <c r="GR118" s="38">
        <v>0</v>
      </c>
      <c r="GS118" s="38">
        <v>0</v>
      </c>
      <c r="GT118" s="38">
        <v>0</v>
      </c>
      <c r="HB118" s="38">
        <v>260701385</v>
      </c>
      <c r="HC118" s="38">
        <v>5.0967999999999999E-2</v>
      </c>
      <c r="HD118" s="38">
        <v>91276</v>
      </c>
      <c r="HE118" s="38">
        <v>0</v>
      </c>
      <c r="HF118" s="38">
        <v>484667</v>
      </c>
      <c r="HG118" s="38">
        <v>1925</v>
      </c>
      <c r="HH118" s="38">
        <v>242033</v>
      </c>
      <c r="HI118" s="38">
        <v>0</v>
      </c>
      <c r="HJ118" s="38">
        <v>4512</v>
      </c>
      <c r="HK118" s="38">
        <v>0</v>
      </c>
      <c r="HL118" s="38">
        <v>0</v>
      </c>
      <c r="HM118" s="38">
        <v>0</v>
      </c>
      <c r="HN118" s="38">
        <v>0</v>
      </c>
      <c r="HO118" s="38">
        <v>0</v>
      </c>
      <c r="HP118" s="38">
        <v>0</v>
      </c>
      <c r="HQ118" s="38">
        <v>0</v>
      </c>
      <c r="HR118" s="38">
        <v>0</v>
      </c>
      <c r="HS118" s="38">
        <v>4637310</v>
      </c>
      <c r="HT118" s="38">
        <v>0</v>
      </c>
      <c r="HU118" s="38">
        <v>0</v>
      </c>
      <c r="HV118" s="38">
        <v>0</v>
      </c>
      <c r="HW118" s="38">
        <v>0</v>
      </c>
      <c r="HX118" s="38">
        <v>8</v>
      </c>
      <c r="HY118" s="38">
        <v>20</v>
      </c>
      <c r="HZ118" s="38">
        <v>31</v>
      </c>
      <c r="IA118" s="38">
        <v>40</v>
      </c>
      <c r="IB118" s="38">
        <v>402</v>
      </c>
      <c r="IC118" s="38">
        <v>501</v>
      </c>
      <c r="ID118" s="38">
        <v>0</v>
      </c>
      <c r="IE118" s="38">
        <v>0</v>
      </c>
      <c r="IF118" s="38">
        <v>0</v>
      </c>
      <c r="IG118" s="38">
        <v>3.125</v>
      </c>
      <c r="IH118" s="38">
        <v>393</v>
      </c>
      <c r="II118" s="38">
        <v>0</v>
      </c>
      <c r="IJ118" s="38">
        <v>347.56200000000001</v>
      </c>
      <c r="IK118" s="38">
        <v>0</v>
      </c>
      <c r="IL118" s="38">
        <v>0</v>
      </c>
      <c r="IM118" s="38">
        <v>0</v>
      </c>
      <c r="IN118" s="38">
        <v>0</v>
      </c>
      <c r="IO118" s="38">
        <v>0</v>
      </c>
      <c r="IP118" s="38">
        <v>0</v>
      </c>
      <c r="IQ118" s="38">
        <v>347.56200000000001</v>
      </c>
      <c r="IR118" s="38">
        <v>214050</v>
      </c>
      <c r="IS118" s="38">
        <v>0</v>
      </c>
      <c r="IT118" s="38">
        <v>0</v>
      </c>
      <c r="IU118" s="38">
        <v>0</v>
      </c>
      <c r="IV118" s="38">
        <v>0</v>
      </c>
      <c r="IW118" s="38">
        <v>6159</v>
      </c>
      <c r="IX118" s="38">
        <v>0</v>
      </c>
      <c r="IY118" s="38">
        <v>0</v>
      </c>
      <c r="IZ118" s="38">
        <v>0</v>
      </c>
      <c r="JA118" s="38">
        <v>0</v>
      </c>
    </row>
    <row r="119" spans="1:261" x14ac:dyDescent="0.2">
      <c r="A119" s="38">
        <v>220819</v>
      </c>
      <c r="B119" s="38">
        <v>27549</v>
      </c>
      <c r="C119" s="38">
        <v>9</v>
      </c>
      <c r="D119" s="38">
        <v>2020</v>
      </c>
      <c r="E119" s="38">
        <v>6159</v>
      </c>
      <c r="F119" s="38">
        <v>0</v>
      </c>
      <c r="G119" s="38">
        <v>1583.94</v>
      </c>
      <c r="H119" s="38">
        <v>1534.675</v>
      </c>
      <c r="I119" s="38">
        <v>1534.675</v>
      </c>
      <c r="J119" s="38">
        <v>1583.94</v>
      </c>
      <c r="K119" s="38">
        <v>0</v>
      </c>
      <c r="L119" s="38">
        <v>6159</v>
      </c>
      <c r="M119" s="38">
        <v>0</v>
      </c>
      <c r="N119" s="38">
        <v>0</v>
      </c>
      <c r="P119" s="38">
        <v>1326.5719999999999</v>
      </c>
      <c r="Q119" s="38">
        <v>0</v>
      </c>
      <c r="R119" s="38">
        <v>343857</v>
      </c>
      <c r="S119" s="38">
        <v>259.20699999999999</v>
      </c>
      <c r="U119" s="38">
        <v>222889</v>
      </c>
      <c r="V119" s="38">
        <v>79.5</v>
      </c>
      <c r="W119" s="38">
        <v>48961</v>
      </c>
      <c r="X119" s="38">
        <v>48961</v>
      </c>
      <c r="Z119" s="38">
        <v>0</v>
      </c>
      <c r="AA119" s="38">
        <v>0</v>
      </c>
      <c r="AB119" s="38">
        <v>0</v>
      </c>
      <c r="AC119" s="38">
        <v>0</v>
      </c>
      <c r="AD119" s="38" t="s">
        <v>303</v>
      </c>
      <c r="AE119" s="38">
        <v>0</v>
      </c>
      <c r="AH119" s="38">
        <v>0</v>
      </c>
      <c r="AI119" s="38">
        <v>0</v>
      </c>
      <c r="AJ119" s="38">
        <v>6159</v>
      </c>
      <c r="AK119" s="38">
        <v>1</v>
      </c>
      <c r="AL119" s="38" t="s">
        <v>361</v>
      </c>
      <c r="AM119" s="38">
        <v>0</v>
      </c>
      <c r="AN119" s="38">
        <v>0</v>
      </c>
      <c r="AO119" s="38">
        <v>0</v>
      </c>
      <c r="AP119" s="38">
        <v>0</v>
      </c>
      <c r="AQ119" s="38">
        <v>0</v>
      </c>
      <c r="AR119" s="38">
        <v>0</v>
      </c>
      <c r="AS119" s="38">
        <v>0</v>
      </c>
      <c r="AT119" s="38">
        <v>0</v>
      </c>
      <c r="AU119" s="38">
        <v>0</v>
      </c>
      <c r="AV119" s="38">
        <v>0</v>
      </c>
      <c r="AW119" s="38">
        <v>14942705</v>
      </c>
      <c r="AX119" s="38">
        <v>14635732</v>
      </c>
      <c r="AY119" s="38">
        <v>10862909</v>
      </c>
      <c r="AZ119" s="38">
        <v>343857</v>
      </c>
      <c r="BA119" s="38">
        <v>0</v>
      </c>
      <c r="BB119" s="38">
        <v>0</v>
      </c>
      <c r="BC119" s="38">
        <v>0</v>
      </c>
      <c r="BD119" s="38">
        <v>0</v>
      </c>
      <c r="BE119" s="38">
        <v>195</v>
      </c>
      <c r="BF119" s="38">
        <v>13288415</v>
      </c>
      <c r="BG119" s="38">
        <v>0</v>
      </c>
      <c r="BH119" s="38">
        <v>0</v>
      </c>
      <c r="BI119" s="38">
        <v>0</v>
      </c>
      <c r="BJ119" s="38">
        <v>12</v>
      </c>
      <c r="BK119" s="38">
        <v>0</v>
      </c>
      <c r="BL119" s="38">
        <v>0</v>
      </c>
      <c r="BM119" s="38">
        <v>0</v>
      </c>
      <c r="BN119" s="38">
        <v>0</v>
      </c>
      <c r="BO119" s="38">
        <v>0</v>
      </c>
      <c r="BP119" s="38">
        <v>0</v>
      </c>
      <c r="BQ119" s="38">
        <v>534</v>
      </c>
      <c r="BR119" s="38">
        <v>0</v>
      </c>
      <c r="BS119" s="38">
        <v>0</v>
      </c>
      <c r="BT119" s="38">
        <v>0</v>
      </c>
      <c r="BU119" s="38">
        <v>0</v>
      </c>
      <c r="BV119" s="38">
        <v>0</v>
      </c>
      <c r="BW119" s="38">
        <v>0</v>
      </c>
      <c r="BX119" s="38">
        <v>0</v>
      </c>
      <c r="BY119" s="38">
        <v>0</v>
      </c>
      <c r="BZ119" s="38">
        <v>0</v>
      </c>
      <c r="CA119" s="38">
        <v>168.33099999999999</v>
      </c>
      <c r="CB119" s="38">
        <v>168331</v>
      </c>
      <c r="CC119" s="38">
        <v>0</v>
      </c>
      <c r="CD119" s="38">
        <v>0</v>
      </c>
      <c r="CE119" s="38">
        <v>0</v>
      </c>
      <c r="CF119" s="38">
        <v>0</v>
      </c>
      <c r="CG119" s="38">
        <v>0</v>
      </c>
      <c r="CH119" s="38">
        <v>311459</v>
      </c>
      <c r="CI119" s="38">
        <v>0</v>
      </c>
      <c r="CJ119" s="38">
        <v>5</v>
      </c>
      <c r="CK119" s="38">
        <v>0</v>
      </c>
      <c r="CL119" s="38">
        <v>0</v>
      </c>
      <c r="CN119" s="38">
        <v>0</v>
      </c>
      <c r="CO119" s="38">
        <v>1</v>
      </c>
      <c r="CP119" s="38">
        <v>0</v>
      </c>
      <c r="CQ119" s="38">
        <v>0</v>
      </c>
      <c r="CR119" s="38">
        <v>1324.8389999999999</v>
      </c>
      <c r="CS119" s="38">
        <v>0</v>
      </c>
      <c r="CT119" s="38">
        <v>0</v>
      </c>
      <c r="CU119" s="38">
        <v>0</v>
      </c>
      <c r="CV119" s="38">
        <v>0</v>
      </c>
      <c r="CW119" s="38">
        <v>0</v>
      </c>
      <c r="CX119" s="38">
        <v>0</v>
      </c>
      <c r="CY119" s="38">
        <v>0</v>
      </c>
      <c r="CZ119" s="38">
        <v>0</v>
      </c>
      <c r="DA119" s="38">
        <v>1</v>
      </c>
      <c r="DB119" s="38">
        <v>9404817</v>
      </c>
      <c r="DC119" s="38">
        <v>0</v>
      </c>
      <c r="DD119" s="38">
        <v>0</v>
      </c>
      <c r="DE119" s="38">
        <v>902852</v>
      </c>
      <c r="DF119" s="38">
        <v>902852</v>
      </c>
      <c r="DG119" s="38">
        <v>146.6</v>
      </c>
      <c r="DH119" s="38">
        <v>0</v>
      </c>
      <c r="DI119" s="38">
        <v>0</v>
      </c>
      <c r="DK119" s="38">
        <v>161</v>
      </c>
      <c r="DL119" s="38">
        <v>0</v>
      </c>
      <c r="DM119" s="38">
        <v>1015538</v>
      </c>
      <c r="DN119" s="38">
        <v>4290</v>
      </c>
      <c r="DO119" s="38">
        <v>0</v>
      </c>
      <c r="DP119" s="38">
        <v>0</v>
      </c>
      <c r="DQ119" s="38">
        <v>0</v>
      </c>
      <c r="DR119" s="38">
        <v>0</v>
      </c>
      <c r="DS119" s="38">
        <v>0</v>
      </c>
      <c r="DT119" s="38">
        <v>0</v>
      </c>
      <c r="DU119" s="38">
        <v>0</v>
      </c>
      <c r="DV119" s="38">
        <v>0</v>
      </c>
      <c r="DW119" s="38">
        <v>0</v>
      </c>
      <c r="DX119" s="38">
        <v>0</v>
      </c>
      <c r="DY119" s="38">
        <v>0</v>
      </c>
      <c r="DZ119" s="38">
        <v>0</v>
      </c>
      <c r="EA119" s="38">
        <v>7.0000000000000001E-3</v>
      </c>
      <c r="EB119" s="38">
        <v>0</v>
      </c>
      <c r="EC119" s="38">
        <v>43.557000000000002</v>
      </c>
      <c r="ED119" s="38">
        <v>308488</v>
      </c>
      <c r="EE119" s="38">
        <v>0</v>
      </c>
      <c r="EF119" s="38">
        <v>0</v>
      </c>
      <c r="EG119" s="38">
        <v>0</v>
      </c>
      <c r="EH119" s="38">
        <v>664693</v>
      </c>
      <c r="EI119" s="38">
        <v>0</v>
      </c>
      <c r="EJ119" s="38">
        <v>0</v>
      </c>
      <c r="EK119" s="38">
        <v>29.847999999999999</v>
      </c>
      <c r="EL119" s="38">
        <v>0</v>
      </c>
      <c r="EM119" s="38">
        <v>0.62</v>
      </c>
      <c r="EN119" s="38">
        <v>3.298</v>
      </c>
      <c r="EO119" s="38">
        <v>0</v>
      </c>
      <c r="EP119" s="38">
        <v>0</v>
      </c>
      <c r="EQ119" s="38">
        <v>33.773000000000003</v>
      </c>
      <c r="ER119" s="38">
        <v>0</v>
      </c>
      <c r="ES119" s="38">
        <v>107.929</v>
      </c>
      <c r="ET119" s="38">
        <v>0</v>
      </c>
      <c r="EU119" s="38">
        <v>0</v>
      </c>
      <c r="EV119" s="38">
        <v>0</v>
      </c>
      <c r="EW119" s="38">
        <v>0</v>
      </c>
      <c r="EX119" s="38">
        <v>0</v>
      </c>
      <c r="EZ119" s="38">
        <v>13115640</v>
      </c>
      <c r="FA119" s="38">
        <v>0</v>
      </c>
      <c r="FB119" s="38">
        <v>13455011</v>
      </c>
      <c r="FC119" s="38">
        <v>0</v>
      </c>
      <c r="FD119" s="38">
        <v>0</v>
      </c>
      <c r="FE119" s="38">
        <v>1249287</v>
      </c>
      <c r="FF119" s="38">
        <v>270805</v>
      </c>
      <c r="FG119" s="38">
        <v>5.8744999999999999E-2</v>
      </c>
      <c r="FH119" s="38">
        <v>2.5468000000000001E-2</v>
      </c>
      <c r="FI119" s="38">
        <v>0</v>
      </c>
      <c r="FJ119" s="38">
        <v>0</v>
      </c>
      <c r="FK119" s="38">
        <v>2157.6970000000001</v>
      </c>
      <c r="FL119" s="38">
        <v>15286562</v>
      </c>
      <c r="FM119" s="38">
        <v>0</v>
      </c>
      <c r="FN119" s="38">
        <v>0</v>
      </c>
      <c r="FO119" s="38">
        <v>0</v>
      </c>
      <c r="FP119" s="38">
        <v>0</v>
      </c>
      <c r="FQ119" s="38">
        <v>0</v>
      </c>
      <c r="FR119" s="38">
        <v>0</v>
      </c>
      <c r="FS119" s="38">
        <v>0</v>
      </c>
      <c r="FT119" s="38">
        <v>0</v>
      </c>
      <c r="FU119" s="38">
        <v>0</v>
      </c>
      <c r="FV119" s="38">
        <v>0</v>
      </c>
      <c r="FW119" s="38">
        <v>0</v>
      </c>
      <c r="FX119" s="38">
        <v>0</v>
      </c>
      <c r="FY119" s="38">
        <v>0</v>
      </c>
      <c r="FZ119" s="38">
        <v>0</v>
      </c>
      <c r="GA119" s="38">
        <v>0</v>
      </c>
      <c r="GB119" s="38">
        <v>128802</v>
      </c>
      <c r="GC119" s="38">
        <v>128802</v>
      </c>
      <c r="GD119" s="38">
        <v>15.492000000000001</v>
      </c>
      <c r="GF119" s="38">
        <v>0</v>
      </c>
      <c r="GG119" s="38">
        <v>0</v>
      </c>
      <c r="GH119" s="38">
        <v>0</v>
      </c>
      <c r="GI119" s="38">
        <v>0</v>
      </c>
      <c r="GJ119" s="38">
        <v>0</v>
      </c>
      <c r="GK119" s="38">
        <v>0</v>
      </c>
      <c r="GL119" s="38">
        <v>0</v>
      </c>
      <c r="GM119" s="38">
        <v>0</v>
      </c>
      <c r="GN119" s="38">
        <v>0</v>
      </c>
      <c r="GO119" s="38">
        <v>0</v>
      </c>
      <c r="GP119" s="38">
        <v>0</v>
      </c>
      <c r="GQ119" s="38">
        <v>0</v>
      </c>
      <c r="GR119" s="38">
        <v>0</v>
      </c>
      <c r="GS119" s="38">
        <v>0</v>
      </c>
      <c r="GT119" s="38">
        <v>0</v>
      </c>
      <c r="HB119" s="38">
        <v>260701385</v>
      </c>
      <c r="HC119" s="38">
        <v>5.0967999999999999E-2</v>
      </c>
      <c r="HD119" s="38">
        <v>311459</v>
      </c>
      <c r="HE119" s="38">
        <v>0</v>
      </c>
      <c r="HF119" s="38">
        <v>1626756</v>
      </c>
      <c r="HG119" s="38">
        <v>60941</v>
      </c>
      <c r="HH119" s="38">
        <v>80062</v>
      </c>
      <c r="HI119" s="38">
        <v>0</v>
      </c>
      <c r="HJ119" s="38">
        <v>15396</v>
      </c>
      <c r="HK119" s="38">
        <v>1943</v>
      </c>
      <c r="HL119" s="38">
        <v>808</v>
      </c>
      <c r="HM119" s="38">
        <v>0</v>
      </c>
      <c r="HN119" s="38">
        <v>0</v>
      </c>
      <c r="HO119" s="38">
        <v>0</v>
      </c>
      <c r="HP119" s="38">
        <v>0</v>
      </c>
      <c r="HQ119" s="38">
        <v>0</v>
      </c>
      <c r="HR119" s="38">
        <v>0</v>
      </c>
      <c r="HS119" s="38">
        <v>13111154</v>
      </c>
      <c r="HT119" s="38">
        <v>0</v>
      </c>
      <c r="HU119" s="38">
        <v>0</v>
      </c>
      <c r="HV119" s="38">
        <v>0</v>
      </c>
      <c r="HW119" s="38">
        <v>0</v>
      </c>
      <c r="HX119" s="38">
        <v>135</v>
      </c>
      <c r="HY119" s="38">
        <v>175</v>
      </c>
      <c r="HZ119" s="38">
        <v>80</v>
      </c>
      <c r="IA119" s="38">
        <v>115</v>
      </c>
      <c r="IB119" s="38">
        <v>89</v>
      </c>
      <c r="IC119" s="38">
        <v>594</v>
      </c>
      <c r="ID119" s="38">
        <v>0</v>
      </c>
      <c r="IE119" s="38">
        <v>0</v>
      </c>
      <c r="IF119" s="38">
        <v>0</v>
      </c>
      <c r="IG119" s="38">
        <v>98.951999999999998</v>
      </c>
      <c r="IH119" s="38">
        <v>130</v>
      </c>
      <c r="II119" s="38">
        <v>0</v>
      </c>
      <c r="IJ119" s="38">
        <v>79.5</v>
      </c>
      <c r="IK119" s="38">
        <v>0</v>
      </c>
      <c r="IL119" s="38">
        <v>0</v>
      </c>
      <c r="IM119" s="38">
        <v>0</v>
      </c>
      <c r="IN119" s="38">
        <v>0</v>
      </c>
      <c r="IO119" s="38">
        <v>0</v>
      </c>
      <c r="IP119" s="38">
        <v>0</v>
      </c>
      <c r="IQ119" s="38">
        <v>79.5</v>
      </c>
      <c r="IR119" s="38">
        <v>48961</v>
      </c>
      <c r="IS119" s="38">
        <v>0</v>
      </c>
      <c r="IT119" s="38">
        <v>0</v>
      </c>
      <c r="IU119" s="38">
        <v>0</v>
      </c>
      <c r="IV119" s="38">
        <v>0</v>
      </c>
      <c r="IW119" s="38">
        <v>6159</v>
      </c>
      <c r="IX119" s="38">
        <v>0</v>
      </c>
      <c r="IY119" s="38">
        <v>0</v>
      </c>
      <c r="IZ119" s="38">
        <v>0</v>
      </c>
      <c r="JA119" s="38">
        <v>0</v>
      </c>
    </row>
    <row r="120" spans="1:261" x14ac:dyDescent="0.2">
      <c r="A120" s="38">
        <v>227819</v>
      </c>
      <c r="B120" s="38">
        <v>27549</v>
      </c>
      <c r="C120" s="38">
        <v>9</v>
      </c>
      <c r="D120" s="38">
        <v>2020</v>
      </c>
      <c r="E120" s="38">
        <v>6159</v>
      </c>
      <c r="F120" s="38">
        <v>0</v>
      </c>
      <c r="G120" s="38">
        <v>261.90699999999998</v>
      </c>
      <c r="H120" s="38">
        <v>248.59</v>
      </c>
      <c r="I120" s="38">
        <v>248.59</v>
      </c>
      <c r="J120" s="38">
        <v>261.90699999999998</v>
      </c>
      <c r="K120" s="38">
        <v>0</v>
      </c>
      <c r="L120" s="38">
        <v>6159</v>
      </c>
      <c r="M120" s="38">
        <v>0</v>
      </c>
      <c r="N120" s="38">
        <v>0</v>
      </c>
      <c r="P120" s="38">
        <v>260.815</v>
      </c>
      <c r="Q120" s="38">
        <v>0</v>
      </c>
      <c r="R120" s="38">
        <v>67605</v>
      </c>
      <c r="S120" s="38">
        <v>259.20699999999999</v>
      </c>
      <c r="U120" s="38">
        <v>43820</v>
      </c>
      <c r="V120" s="38">
        <v>42.52</v>
      </c>
      <c r="W120" s="38">
        <v>26186</v>
      </c>
      <c r="X120" s="38">
        <v>26186</v>
      </c>
      <c r="Z120" s="38">
        <v>0</v>
      </c>
      <c r="AA120" s="38">
        <v>0</v>
      </c>
      <c r="AB120" s="38">
        <v>0</v>
      </c>
      <c r="AC120" s="38">
        <v>0</v>
      </c>
      <c r="AD120" s="38" t="s">
        <v>303</v>
      </c>
      <c r="AE120" s="38">
        <v>0</v>
      </c>
      <c r="AH120" s="38">
        <v>0</v>
      </c>
      <c r="AI120" s="38">
        <v>0</v>
      </c>
      <c r="AJ120" s="38">
        <v>6159</v>
      </c>
      <c r="AK120" s="38">
        <v>1</v>
      </c>
      <c r="AL120" s="38" t="s">
        <v>86</v>
      </c>
      <c r="AM120" s="38">
        <v>0</v>
      </c>
      <c r="AN120" s="38">
        <v>0</v>
      </c>
      <c r="AO120" s="38">
        <v>0</v>
      </c>
      <c r="AP120" s="38">
        <v>0</v>
      </c>
      <c r="AQ120" s="38">
        <v>0</v>
      </c>
      <c r="AR120" s="38">
        <v>0</v>
      </c>
      <c r="AS120" s="38">
        <v>0</v>
      </c>
      <c r="AT120" s="38">
        <v>0</v>
      </c>
      <c r="AU120" s="38">
        <v>0</v>
      </c>
      <c r="AV120" s="38">
        <v>0</v>
      </c>
      <c r="AW120" s="38">
        <v>2718108</v>
      </c>
      <c r="AX120" s="38">
        <v>2667881</v>
      </c>
      <c r="AY120" s="38">
        <v>1805186</v>
      </c>
      <c r="AZ120" s="38">
        <v>67605</v>
      </c>
      <c r="BA120" s="38">
        <v>0</v>
      </c>
      <c r="BB120" s="38">
        <v>0</v>
      </c>
      <c r="BC120" s="38">
        <v>0</v>
      </c>
      <c r="BD120" s="38">
        <v>0</v>
      </c>
      <c r="BE120" s="38">
        <v>36</v>
      </c>
      <c r="BF120" s="38">
        <v>2445736</v>
      </c>
      <c r="BG120" s="38">
        <v>0</v>
      </c>
      <c r="BH120" s="38">
        <v>0</v>
      </c>
      <c r="BI120" s="38">
        <v>0</v>
      </c>
      <c r="BJ120" s="38">
        <v>12</v>
      </c>
      <c r="BK120" s="38">
        <v>0</v>
      </c>
      <c r="BL120" s="38">
        <v>0</v>
      </c>
      <c r="BM120" s="38">
        <v>0</v>
      </c>
      <c r="BN120" s="38">
        <v>0</v>
      </c>
      <c r="BO120" s="38">
        <v>0</v>
      </c>
      <c r="BP120" s="38">
        <v>0</v>
      </c>
      <c r="BQ120" s="38">
        <v>732</v>
      </c>
      <c r="BR120" s="38">
        <v>0</v>
      </c>
      <c r="BS120" s="38">
        <v>0</v>
      </c>
      <c r="BT120" s="38">
        <v>0</v>
      </c>
      <c r="BU120" s="38">
        <v>0</v>
      </c>
      <c r="BV120" s="38">
        <v>0</v>
      </c>
      <c r="BW120" s="38">
        <v>0</v>
      </c>
      <c r="BX120" s="38">
        <v>0</v>
      </c>
      <c r="BY120" s="38">
        <v>0</v>
      </c>
      <c r="BZ120" s="38">
        <v>0</v>
      </c>
      <c r="CA120" s="38">
        <v>0</v>
      </c>
      <c r="CB120" s="38">
        <v>0</v>
      </c>
      <c r="CC120" s="38">
        <v>0</v>
      </c>
      <c r="CD120" s="38">
        <v>0</v>
      </c>
      <c r="CE120" s="38">
        <v>0</v>
      </c>
      <c r="CF120" s="38">
        <v>0</v>
      </c>
      <c r="CG120" s="38">
        <v>0</v>
      </c>
      <c r="CH120" s="38">
        <v>51500</v>
      </c>
      <c r="CI120" s="38">
        <v>0</v>
      </c>
      <c r="CJ120" s="38">
        <v>4</v>
      </c>
      <c r="CK120" s="38">
        <v>0</v>
      </c>
      <c r="CL120" s="38">
        <v>0</v>
      </c>
      <c r="CN120" s="38">
        <v>0</v>
      </c>
      <c r="CO120" s="38">
        <v>1</v>
      </c>
      <c r="CP120" s="38">
        <v>0</v>
      </c>
      <c r="CQ120" s="38">
        <v>0</v>
      </c>
      <c r="CR120" s="38">
        <v>261.57600000000002</v>
      </c>
      <c r="CS120" s="38">
        <v>0</v>
      </c>
      <c r="CT120" s="38">
        <v>0</v>
      </c>
      <c r="CU120" s="38">
        <v>0</v>
      </c>
      <c r="CV120" s="38">
        <v>0</v>
      </c>
      <c r="CW120" s="38">
        <v>0</v>
      </c>
      <c r="CX120" s="38">
        <v>0</v>
      </c>
      <c r="CY120" s="38">
        <v>0</v>
      </c>
      <c r="CZ120" s="38">
        <v>0</v>
      </c>
      <c r="DA120" s="38">
        <v>1</v>
      </c>
      <c r="DB120" s="38">
        <v>1514335</v>
      </c>
      <c r="DC120" s="38">
        <v>0</v>
      </c>
      <c r="DD120" s="38">
        <v>0</v>
      </c>
      <c r="DE120" s="38">
        <v>252195</v>
      </c>
      <c r="DF120" s="38">
        <v>252195</v>
      </c>
      <c r="DG120" s="38">
        <v>40.950000000000003</v>
      </c>
      <c r="DH120" s="38">
        <v>0</v>
      </c>
      <c r="DI120" s="38">
        <v>0</v>
      </c>
      <c r="DK120" s="38">
        <v>3329</v>
      </c>
      <c r="DL120" s="38">
        <v>0</v>
      </c>
      <c r="DM120" s="38">
        <v>295971</v>
      </c>
      <c r="DN120" s="38">
        <v>1237</v>
      </c>
      <c r="DO120" s="38">
        <v>0</v>
      </c>
      <c r="DP120" s="38">
        <v>0</v>
      </c>
      <c r="DQ120" s="38">
        <v>0</v>
      </c>
      <c r="DR120" s="38">
        <v>0</v>
      </c>
      <c r="DS120" s="38">
        <v>0</v>
      </c>
      <c r="DT120" s="38">
        <v>0</v>
      </c>
      <c r="DU120" s="38">
        <v>0</v>
      </c>
      <c r="DV120" s="38">
        <v>0</v>
      </c>
      <c r="DW120" s="38">
        <v>0</v>
      </c>
      <c r="DX120" s="38">
        <v>0</v>
      </c>
      <c r="DY120" s="38">
        <v>0</v>
      </c>
      <c r="DZ120" s="38">
        <v>0</v>
      </c>
      <c r="EA120" s="38">
        <v>0</v>
      </c>
      <c r="EB120" s="38">
        <v>0</v>
      </c>
      <c r="EC120" s="38">
        <v>2.82</v>
      </c>
      <c r="ED120" s="38">
        <v>19972</v>
      </c>
      <c r="EE120" s="38">
        <v>0</v>
      </c>
      <c r="EF120" s="38">
        <v>0</v>
      </c>
      <c r="EG120" s="38">
        <v>0</v>
      </c>
      <c r="EH120" s="38">
        <v>260602</v>
      </c>
      <c r="EI120" s="38">
        <v>0</v>
      </c>
      <c r="EJ120" s="38">
        <v>0</v>
      </c>
      <c r="EK120" s="38">
        <v>12.135</v>
      </c>
      <c r="EL120" s="38">
        <v>0</v>
      </c>
      <c r="EM120" s="38">
        <v>0</v>
      </c>
      <c r="EN120" s="38">
        <v>1.1819999999999999</v>
      </c>
      <c r="EO120" s="38">
        <v>0</v>
      </c>
      <c r="EP120" s="38">
        <v>0</v>
      </c>
      <c r="EQ120" s="38">
        <v>13.317</v>
      </c>
      <c r="ER120" s="38">
        <v>0</v>
      </c>
      <c r="ES120" s="38">
        <v>42.314999999999998</v>
      </c>
      <c r="ET120" s="38">
        <v>0</v>
      </c>
      <c r="EU120" s="38">
        <v>0</v>
      </c>
      <c r="EV120" s="38">
        <v>0</v>
      </c>
      <c r="EW120" s="38">
        <v>0</v>
      </c>
      <c r="EX120" s="38">
        <v>0</v>
      </c>
      <c r="EZ120" s="38">
        <v>2388107</v>
      </c>
      <c r="FA120" s="38">
        <v>0</v>
      </c>
      <c r="FB120" s="38">
        <v>2454439</v>
      </c>
      <c r="FC120" s="38">
        <v>0</v>
      </c>
      <c r="FD120" s="38">
        <v>0</v>
      </c>
      <c r="FE120" s="38">
        <v>229932</v>
      </c>
      <c r="FF120" s="38">
        <v>49842</v>
      </c>
      <c r="FG120" s="38">
        <v>5.8744999999999999E-2</v>
      </c>
      <c r="FH120" s="38">
        <v>2.5468000000000001E-2</v>
      </c>
      <c r="FI120" s="38">
        <v>0</v>
      </c>
      <c r="FJ120" s="38">
        <v>0</v>
      </c>
      <c r="FK120" s="38">
        <v>397.125</v>
      </c>
      <c r="FL120" s="38">
        <v>2785713</v>
      </c>
      <c r="FM120" s="38">
        <v>0</v>
      </c>
      <c r="FN120" s="38">
        <v>0</v>
      </c>
      <c r="FO120" s="38">
        <v>9976</v>
      </c>
      <c r="FP120" s="38">
        <v>0</v>
      </c>
      <c r="FQ120" s="38">
        <v>9976</v>
      </c>
      <c r="FR120" s="38">
        <v>9976</v>
      </c>
      <c r="FS120" s="38">
        <v>0</v>
      </c>
      <c r="FT120" s="38">
        <v>0</v>
      </c>
      <c r="FU120" s="38">
        <v>0</v>
      </c>
      <c r="FV120" s="38">
        <v>0</v>
      </c>
      <c r="FW120" s="38">
        <v>0</v>
      </c>
      <c r="FX120" s="38">
        <v>0</v>
      </c>
      <c r="FY120" s="38">
        <v>0</v>
      </c>
      <c r="FZ120" s="38">
        <v>0</v>
      </c>
      <c r="GA120" s="38">
        <v>0</v>
      </c>
      <c r="GB120" s="38">
        <v>0</v>
      </c>
      <c r="GC120" s="38">
        <v>0</v>
      </c>
      <c r="GD120" s="38">
        <v>0</v>
      </c>
      <c r="GF120" s="38">
        <v>0</v>
      </c>
      <c r="GG120" s="38">
        <v>0</v>
      </c>
      <c r="GH120" s="38">
        <v>0</v>
      </c>
      <c r="GI120" s="38">
        <v>0</v>
      </c>
      <c r="GJ120" s="38">
        <v>0</v>
      </c>
      <c r="GK120" s="38">
        <v>5089</v>
      </c>
      <c r="GL120" s="38">
        <v>8007</v>
      </c>
      <c r="GM120" s="38">
        <v>0</v>
      </c>
      <c r="GN120" s="38">
        <v>7195</v>
      </c>
      <c r="GO120" s="38">
        <v>0</v>
      </c>
      <c r="GP120" s="38">
        <v>0</v>
      </c>
      <c r="GQ120" s="38">
        <v>0</v>
      </c>
      <c r="GR120" s="38">
        <v>0</v>
      </c>
      <c r="GS120" s="38">
        <v>0</v>
      </c>
      <c r="GT120" s="38">
        <v>0</v>
      </c>
      <c r="HB120" s="38">
        <v>260701385</v>
      </c>
      <c r="HC120" s="38">
        <v>5.0967999999999999E-2</v>
      </c>
      <c r="HD120" s="38">
        <v>51500</v>
      </c>
      <c r="HE120" s="38">
        <v>0</v>
      </c>
      <c r="HF120" s="38">
        <v>263505</v>
      </c>
      <c r="HG120" s="38">
        <v>11547</v>
      </c>
      <c r="HH120" s="38">
        <v>78214</v>
      </c>
      <c r="HI120" s="38">
        <v>0</v>
      </c>
      <c r="HJ120" s="38">
        <v>2546</v>
      </c>
      <c r="HK120" s="38">
        <v>0</v>
      </c>
      <c r="HL120" s="38">
        <v>0</v>
      </c>
      <c r="HM120" s="38">
        <v>0</v>
      </c>
      <c r="HN120" s="38">
        <v>0</v>
      </c>
      <c r="HO120" s="38">
        <v>0</v>
      </c>
      <c r="HP120" s="38">
        <v>0</v>
      </c>
      <c r="HQ120" s="38">
        <v>0</v>
      </c>
      <c r="HR120" s="38">
        <v>0</v>
      </c>
      <c r="HS120" s="38">
        <v>2386834</v>
      </c>
      <c r="HT120" s="38">
        <v>0</v>
      </c>
      <c r="HU120" s="38">
        <v>0</v>
      </c>
      <c r="HV120" s="38">
        <v>0</v>
      </c>
      <c r="HW120" s="38">
        <v>0</v>
      </c>
      <c r="HX120" s="38">
        <v>21</v>
      </c>
      <c r="HY120" s="38">
        <v>34</v>
      </c>
      <c r="HZ120" s="38">
        <v>50</v>
      </c>
      <c r="IA120" s="38">
        <v>24</v>
      </c>
      <c r="IB120" s="38">
        <v>34</v>
      </c>
      <c r="IC120" s="38">
        <v>163</v>
      </c>
      <c r="ID120" s="38">
        <v>0</v>
      </c>
      <c r="IE120" s="38">
        <v>0</v>
      </c>
      <c r="IF120" s="38">
        <v>0</v>
      </c>
      <c r="IG120" s="38">
        <v>18.748999999999999</v>
      </c>
      <c r="IH120" s="38">
        <v>127</v>
      </c>
      <c r="II120" s="38">
        <v>0</v>
      </c>
      <c r="IJ120" s="38">
        <v>42.52</v>
      </c>
      <c r="IK120" s="38">
        <v>0</v>
      </c>
      <c r="IL120" s="38">
        <v>0</v>
      </c>
      <c r="IM120" s="38">
        <v>0</v>
      </c>
      <c r="IN120" s="38">
        <v>0</v>
      </c>
      <c r="IO120" s="38">
        <v>0</v>
      </c>
      <c r="IP120" s="38">
        <v>0</v>
      </c>
      <c r="IQ120" s="38">
        <v>42.52</v>
      </c>
      <c r="IR120" s="38">
        <v>26186</v>
      </c>
      <c r="IS120" s="38">
        <v>0</v>
      </c>
      <c r="IT120" s="38">
        <v>0</v>
      </c>
      <c r="IU120" s="38">
        <v>0</v>
      </c>
      <c r="IV120" s="38">
        <v>0</v>
      </c>
      <c r="IW120" s="38">
        <v>6159</v>
      </c>
      <c r="IX120" s="38">
        <v>0</v>
      </c>
      <c r="IY120" s="38">
        <v>0</v>
      </c>
      <c r="IZ120" s="38">
        <v>0</v>
      </c>
      <c r="JA120" s="38">
        <v>0</v>
      </c>
    </row>
    <row r="121" spans="1:261" x14ac:dyDescent="0.2">
      <c r="A121" s="38">
        <v>227820</v>
      </c>
      <c r="B121" s="38">
        <v>27549</v>
      </c>
      <c r="C121" s="38">
        <v>9</v>
      </c>
      <c r="D121" s="38">
        <v>2020</v>
      </c>
      <c r="E121" s="38">
        <v>6159</v>
      </c>
      <c r="F121" s="38">
        <v>0</v>
      </c>
      <c r="G121" s="38">
        <v>26129.564999999999</v>
      </c>
      <c r="H121" s="38">
        <v>25110.985000000001</v>
      </c>
      <c r="I121" s="38">
        <v>25110.985000000001</v>
      </c>
      <c r="J121" s="38">
        <v>26129.564999999999</v>
      </c>
      <c r="K121" s="38">
        <v>0</v>
      </c>
      <c r="L121" s="38">
        <v>6159</v>
      </c>
      <c r="M121" s="38">
        <v>0</v>
      </c>
      <c r="N121" s="38">
        <v>0</v>
      </c>
      <c r="P121" s="38">
        <v>24774.816999999999</v>
      </c>
      <c r="Q121" s="38">
        <v>0</v>
      </c>
      <c r="R121" s="38">
        <v>6421806</v>
      </c>
      <c r="S121" s="38">
        <v>259.20699999999999</v>
      </c>
      <c r="U121" s="38">
        <v>4162649</v>
      </c>
      <c r="V121" s="38">
        <v>9463.8449999999993</v>
      </c>
      <c r="W121" s="38">
        <v>5828412</v>
      </c>
      <c r="X121" s="38">
        <v>5828412</v>
      </c>
      <c r="Z121" s="38">
        <v>0</v>
      </c>
      <c r="AA121" s="38">
        <v>0</v>
      </c>
      <c r="AB121" s="38">
        <v>0</v>
      </c>
      <c r="AC121" s="38">
        <v>0</v>
      </c>
      <c r="AD121" s="38" t="s">
        <v>303</v>
      </c>
      <c r="AE121" s="38">
        <v>0</v>
      </c>
      <c r="AH121" s="38">
        <v>0</v>
      </c>
      <c r="AI121" s="38">
        <v>0</v>
      </c>
      <c r="AJ121" s="38">
        <v>6159</v>
      </c>
      <c r="AK121" s="38">
        <v>1</v>
      </c>
      <c r="AL121" s="38" t="s">
        <v>481</v>
      </c>
      <c r="AM121" s="38">
        <v>0</v>
      </c>
      <c r="AN121" s="38">
        <v>0</v>
      </c>
      <c r="AO121" s="38">
        <v>0</v>
      </c>
      <c r="AP121" s="38">
        <v>0</v>
      </c>
      <c r="AQ121" s="38">
        <v>0</v>
      </c>
      <c r="AR121" s="38">
        <v>0</v>
      </c>
      <c r="AS121" s="38">
        <v>0</v>
      </c>
      <c r="AT121" s="38">
        <v>0</v>
      </c>
      <c r="AU121" s="38">
        <v>0</v>
      </c>
      <c r="AV121" s="38">
        <v>0</v>
      </c>
      <c r="AW121" s="38">
        <v>276894072</v>
      </c>
      <c r="AX121" s="38">
        <v>271827868</v>
      </c>
      <c r="AY121" s="38">
        <v>202710597</v>
      </c>
      <c r="AZ121" s="38">
        <v>6421806</v>
      </c>
      <c r="BA121" s="38">
        <v>0</v>
      </c>
      <c r="BB121" s="38">
        <v>0</v>
      </c>
      <c r="BC121" s="38">
        <v>0</v>
      </c>
      <c r="BD121" s="38">
        <v>0</v>
      </c>
      <c r="BE121" s="38">
        <v>3629</v>
      </c>
      <c r="BF121" s="38">
        <v>247722582</v>
      </c>
      <c r="BG121" s="38">
        <v>0</v>
      </c>
      <c r="BH121" s="38">
        <v>0</v>
      </c>
      <c r="BI121" s="38">
        <v>0</v>
      </c>
      <c r="BJ121" s="38">
        <v>12</v>
      </c>
      <c r="BK121" s="38">
        <v>0</v>
      </c>
      <c r="BL121" s="38">
        <v>0</v>
      </c>
      <c r="BM121" s="38">
        <v>0</v>
      </c>
      <c r="BN121" s="38">
        <v>0</v>
      </c>
      <c r="BO121" s="38">
        <v>0</v>
      </c>
      <c r="BP121" s="38">
        <v>0</v>
      </c>
      <c r="BQ121" s="38">
        <v>0</v>
      </c>
      <c r="BR121" s="38">
        <v>0</v>
      </c>
      <c r="BS121" s="38">
        <v>0</v>
      </c>
      <c r="BT121" s="38">
        <v>0</v>
      </c>
      <c r="BU121" s="38">
        <v>0</v>
      </c>
      <c r="BV121" s="38">
        <v>0</v>
      </c>
      <c r="BW121" s="38">
        <v>0</v>
      </c>
      <c r="BX121" s="38">
        <v>0</v>
      </c>
      <c r="BY121" s="38">
        <v>0</v>
      </c>
      <c r="BZ121" s="38">
        <v>0</v>
      </c>
      <c r="CA121" s="38">
        <v>0</v>
      </c>
      <c r="CB121" s="38">
        <v>0</v>
      </c>
      <c r="CC121" s="38">
        <v>0</v>
      </c>
      <c r="CD121" s="38">
        <v>0</v>
      </c>
      <c r="CE121" s="38">
        <v>0</v>
      </c>
      <c r="CF121" s="38">
        <v>0</v>
      </c>
      <c r="CG121" s="38">
        <v>0</v>
      </c>
      <c r="CH121" s="38">
        <v>5137999</v>
      </c>
      <c r="CI121" s="38">
        <v>0</v>
      </c>
      <c r="CJ121" s="38">
        <v>5</v>
      </c>
      <c r="CK121" s="38">
        <v>0</v>
      </c>
      <c r="CL121" s="38">
        <v>0</v>
      </c>
      <c r="CN121" s="38">
        <v>0</v>
      </c>
      <c r="CO121" s="38">
        <v>1</v>
      </c>
      <c r="CP121" s="38">
        <v>0</v>
      </c>
      <c r="CQ121" s="38">
        <v>0</v>
      </c>
      <c r="CR121" s="38">
        <v>24657.973999999998</v>
      </c>
      <c r="CS121" s="38">
        <v>0</v>
      </c>
      <c r="CT121" s="38">
        <v>0</v>
      </c>
      <c r="CU121" s="38">
        <v>0</v>
      </c>
      <c r="CV121" s="38">
        <v>0</v>
      </c>
      <c r="CW121" s="38">
        <v>0</v>
      </c>
      <c r="CX121" s="38">
        <v>0</v>
      </c>
      <c r="CY121" s="38">
        <v>0</v>
      </c>
      <c r="CZ121" s="38">
        <v>0</v>
      </c>
      <c r="DA121" s="38">
        <v>1</v>
      </c>
      <c r="DB121" s="38">
        <v>153886740</v>
      </c>
      <c r="DC121" s="38">
        <v>0</v>
      </c>
      <c r="DD121" s="38">
        <v>0</v>
      </c>
      <c r="DE121" s="38">
        <v>39252205</v>
      </c>
      <c r="DF121" s="38">
        <v>39252205</v>
      </c>
      <c r="DG121" s="38">
        <v>6373.55</v>
      </c>
      <c r="DH121" s="38">
        <v>0</v>
      </c>
      <c r="DI121" s="38">
        <v>0</v>
      </c>
      <c r="DK121" s="38">
        <v>0</v>
      </c>
      <c r="DL121" s="38">
        <v>0</v>
      </c>
      <c r="DM121" s="38">
        <v>16156736</v>
      </c>
      <c r="DN121" s="38">
        <v>68166</v>
      </c>
      <c r="DO121" s="38">
        <v>0</v>
      </c>
      <c r="DP121" s="38">
        <v>0</v>
      </c>
      <c r="DQ121" s="38">
        <v>0</v>
      </c>
      <c r="DR121" s="38">
        <v>0</v>
      </c>
      <c r="DS121" s="38">
        <v>0</v>
      </c>
      <c r="DT121" s="38">
        <v>0</v>
      </c>
      <c r="DU121" s="38">
        <v>0</v>
      </c>
      <c r="DV121" s="38">
        <v>0</v>
      </c>
      <c r="DW121" s="38">
        <v>0</v>
      </c>
      <c r="DX121" s="38">
        <v>0</v>
      </c>
      <c r="DY121" s="38">
        <v>0</v>
      </c>
      <c r="DZ121" s="38">
        <v>0</v>
      </c>
      <c r="EA121" s="38">
        <v>0.36699999999999999</v>
      </c>
      <c r="EB121" s="38">
        <v>0</v>
      </c>
      <c r="EC121" s="38">
        <v>628.42499999999995</v>
      </c>
      <c r="ED121" s="38">
        <v>4450758</v>
      </c>
      <c r="EE121" s="38">
        <v>0</v>
      </c>
      <c r="EF121" s="38">
        <v>0</v>
      </c>
      <c r="EG121" s="38">
        <v>1.4770000000000001</v>
      </c>
      <c r="EH121" s="38">
        <v>11004597</v>
      </c>
      <c r="EI121" s="38">
        <v>7538</v>
      </c>
      <c r="EJ121" s="38">
        <v>0.30599999999999999</v>
      </c>
      <c r="EK121" s="38">
        <v>445.26</v>
      </c>
      <c r="EL121" s="38">
        <v>0.49</v>
      </c>
      <c r="EM121" s="38">
        <v>77.182000000000002</v>
      </c>
      <c r="EN121" s="38">
        <v>42.743000000000002</v>
      </c>
      <c r="EO121" s="38">
        <v>0</v>
      </c>
      <c r="EP121" s="38">
        <v>0</v>
      </c>
      <c r="EQ121" s="38">
        <v>567.33500000000004</v>
      </c>
      <c r="ER121" s="38">
        <v>0</v>
      </c>
      <c r="ES121" s="38">
        <v>1786.864</v>
      </c>
      <c r="ET121" s="38">
        <v>0</v>
      </c>
      <c r="EU121" s="38">
        <v>0</v>
      </c>
      <c r="EV121" s="38">
        <v>0</v>
      </c>
      <c r="EW121" s="38">
        <v>0</v>
      </c>
      <c r="EX121" s="38">
        <v>0</v>
      </c>
      <c r="EZ121" s="38">
        <v>243490331</v>
      </c>
      <c r="FA121" s="38">
        <v>0</v>
      </c>
      <c r="FB121" s="38">
        <v>249840342</v>
      </c>
      <c r="FC121" s="38">
        <v>0</v>
      </c>
      <c r="FD121" s="38">
        <v>0</v>
      </c>
      <c r="FE121" s="38">
        <v>23289198</v>
      </c>
      <c r="FF121" s="38">
        <v>5048339</v>
      </c>
      <c r="FG121" s="38">
        <v>5.8744999999999999E-2</v>
      </c>
      <c r="FH121" s="38">
        <v>2.5468000000000001E-2</v>
      </c>
      <c r="FI121" s="38">
        <v>0</v>
      </c>
      <c r="FJ121" s="38">
        <v>0</v>
      </c>
      <c r="FK121" s="38">
        <v>40223.785000000003</v>
      </c>
      <c r="FL121" s="38">
        <v>283315878</v>
      </c>
      <c r="FM121" s="38">
        <v>0</v>
      </c>
      <c r="FN121" s="38">
        <v>0</v>
      </c>
      <c r="FO121" s="38">
        <v>1948358</v>
      </c>
      <c r="FP121" s="38">
        <v>164261</v>
      </c>
      <c r="FQ121" s="38">
        <v>2112619</v>
      </c>
      <c r="FR121" s="38">
        <v>1948358</v>
      </c>
      <c r="FS121" s="38">
        <v>0</v>
      </c>
      <c r="FT121" s="38">
        <v>0</v>
      </c>
      <c r="FU121" s="38">
        <v>0</v>
      </c>
      <c r="FV121" s="38">
        <v>0</v>
      </c>
      <c r="FW121" s="38">
        <v>0</v>
      </c>
      <c r="FX121" s="38">
        <v>0</v>
      </c>
      <c r="FY121" s="38">
        <v>0</v>
      </c>
      <c r="FZ121" s="38">
        <v>0</v>
      </c>
      <c r="GA121" s="38">
        <v>0</v>
      </c>
      <c r="GB121" s="38">
        <v>3751706</v>
      </c>
      <c r="GC121" s="38">
        <v>3751706</v>
      </c>
      <c r="GD121" s="38">
        <v>451.245</v>
      </c>
      <c r="GF121" s="38">
        <v>0</v>
      </c>
      <c r="GG121" s="38">
        <v>0</v>
      </c>
      <c r="GH121" s="38">
        <v>0</v>
      </c>
      <c r="GI121" s="38">
        <v>0</v>
      </c>
      <c r="GJ121" s="38">
        <v>0</v>
      </c>
      <c r="GK121" s="38">
        <v>5220</v>
      </c>
      <c r="GL121" s="38">
        <v>16538</v>
      </c>
      <c r="GM121" s="38">
        <v>0</v>
      </c>
      <c r="GN121" s="38">
        <v>87195</v>
      </c>
      <c r="GO121" s="38">
        <v>0</v>
      </c>
      <c r="GP121" s="38">
        <v>0</v>
      </c>
      <c r="GQ121" s="38">
        <v>0</v>
      </c>
      <c r="GR121" s="38">
        <v>0</v>
      </c>
      <c r="GS121" s="38">
        <v>0</v>
      </c>
      <c r="GT121" s="38">
        <v>0</v>
      </c>
      <c r="HB121" s="38">
        <v>260701385</v>
      </c>
      <c r="HC121" s="38">
        <v>5.0967999999999999E-2</v>
      </c>
      <c r="HD121" s="38">
        <v>5137999</v>
      </c>
      <c r="HE121" s="38">
        <v>0</v>
      </c>
      <c r="HF121" s="38">
        <v>26617644</v>
      </c>
      <c r="HG121" s="38">
        <v>97505</v>
      </c>
      <c r="HH121" s="38">
        <v>1626489</v>
      </c>
      <c r="HI121" s="38">
        <v>0</v>
      </c>
      <c r="HJ121" s="38">
        <v>253979</v>
      </c>
      <c r="HK121" s="38">
        <v>62248</v>
      </c>
      <c r="HL121" s="38">
        <v>14688</v>
      </c>
      <c r="HM121" s="38">
        <v>183000</v>
      </c>
      <c r="HN121" s="38">
        <v>0</v>
      </c>
      <c r="HO121" s="38">
        <v>0</v>
      </c>
      <c r="HP121" s="38">
        <v>0</v>
      </c>
      <c r="HQ121" s="38">
        <v>0</v>
      </c>
      <c r="HR121" s="38">
        <v>0</v>
      </c>
      <c r="HS121" s="38">
        <v>243418536</v>
      </c>
      <c r="HT121" s="38">
        <v>0</v>
      </c>
      <c r="HU121" s="38">
        <v>0</v>
      </c>
      <c r="HV121" s="38">
        <v>0</v>
      </c>
      <c r="HW121" s="38">
        <v>0</v>
      </c>
      <c r="HX121" s="38">
        <v>1812</v>
      </c>
      <c r="HY121" s="38">
        <v>3443</v>
      </c>
      <c r="HZ121" s="38">
        <v>3997</v>
      </c>
      <c r="IA121" s="38">
        <v>6735</v>
      </c>
      <c r="IB121" s="38">
        <v>8658</v>
      </c>
      <c r="IC121" s="38">
        <v>24645</v>
      </c>
      <c r="ID121" s="38">
        <v>0</v>
      </c>
      <c r="IE121" s="38">
        <v>0</v>
      </c>
      <c r="IF121" s="38">
        <v>0</v>
      </c>
      <c r="IG121" s="38">
        <v>158.32300000000001</v>
      </c>
      <c r="IH121" s="38">
        <v>2641</v>
      </c>
      <c r="II121" s="38">
        <v>0</v>
      </c>
      <c r="IJ121" s="38">
        <v>9463.8449999999993</v>
      </c>
      <c r="IK121" s="38">
        <v>0</v>
      </c>
      <c r="IL121" s="38">
        <v>0</v>
      </c>
      <c r="IM121" s="38">
        <v>0</v>
      </c>
      <c r="IN121" s="38">
        <v>0</v>
      </c>
      <c r="IO121" s="38">
        <v>0</v>
      </c>
      <c r="IP121" s="38">
        <v>0</v>
      </c>
      <c r="IQ121" s="38">
        <v>9463.8449999999993</v>
      </c>
      <c r="IR121" s="38">
        <v>5828412</v>
      </c>
      <c r="IS121" s="38">
        <v>0</v>
      </c>
      <c r="IT121" s="38">
        <v>0</v>
      </c>
      <c r="IU121" s="38">
        <v>0</v>
      </c>
      <c r="IV121" s="38">
        <v>0</v>
      </c>
      <c r="IW121" s="38">
        <v>6159</v>
      </c>
      <c r="IX121" s="38">
        <v>0</v>
      </c>
      <c r="IY121" s="38">
        <v>0</v>
      </c>
      <c r="IZ121" s="38">
        <v>0</v>
      </c>
      <c r="JA121" s="38">
        <v>0</v>
      </c>
    </row>
    <row r="122" spans="1:261" x14ac:dyDescent="0.2">
      <c r="A122" s="38">
        <v>101821</v>
      </c>
      <c r="B122" s="38">
        <v>27549</v>
      </c>
      <c r="C122" s="38">
        <v>9</v>
      </c>
      <c r="D122" s="38">
        <v>2020</v>
      </c>
      <c r="E122" s="38">
        <v>6159</v>
      </c>
      <c r="F122" s="38">
        <v>0</v>
      </c>
      <c r="G122" s="38">
        <v>162.012</v>
      </c>
      <c r="H122" s="38">
        <v>138.35400000000001</v>
      </c>
      <c r="I122" s="38">
        <v>138.35400000000001</v>
      </c>
      <c r="J122" s="38">
        <v>162.012</v>
      </c>
      <c r="K122" s="38">
        <v>0</v>
      </c>
      <c r="L122" s="38">
        <v>6159</v>
      </c>
      <c r="M122" s="38">
        <v>0</v>
      </c>
      <c r="N122" s="38">
        <v>0</v>
      </c>
      <c r="P122" s="38">
        <v>189.92500000000001</v>
      </c>
      <c r="Q122" s="38">
        <v>0</v>
      </c>
      <c r="R122" s="38">
        <v>49230</v>
      </c>
      <c r="S122" s="38">
        <v>259.20699999999999</v>
      </c>
      <c r="U122" s="38">
        <v>31912</v>
      </c>
      <c r="V122" s="38">
        <v>0</v>
      </c>
      <c r="W122" s="38">
        <v>0</v>
      </c>
      <c r="X122" s="38">
        <v>0</v>
      </c>
      <c r="Z122" s="38">
        <v>0</v>
      </c>
      <c r="AA122" s="38">
        <v>0</v>
      </c>
      <c r="AB122" s="38">
        <v>0</v>
      </c>
      <c r="AC122" s="38">
        <v>0</v>
      </c>
      <c r="AD122" s="38" t="s">
        <v>303</v>
      </c>
      <c r="AE122" s="38">
        <v>0</v>
      </c>
      <c r="AH122" s="38">
        <v>0</v>
      </c>
      <c r="AI122" s="38">
        <v>0</v>
      </c>
      <c r="AJ122" s="38">
        <v>6159</v>
      </c>
      <c r="AK122" s="38">
        <v>1</v>
      </c>
      <c r="AL122" s="38" t="s">
        <v>10</v>
      </c>
      <c r="AM122" s="38">
        <v>0</v>
      </c>
      <c r="AN122" s="38">
        <v>0</v>
      </c>
      <c r="AO122" s="38">
        <v>0</v>
      </c>
      <c r="AP122" s="38">
        <v>0</v>
      </c>
      <c r="AQ122" s="38">
        <v>0</v>
      </c>
      <c r="AR122" s="38">
        <v>0</v>
      </c>
      <c r="AS122" s="38">
        <v>0</v>
      </c>
      <c r="AT122" s="38">
        <v>0</v>
      </c>
      <c r="AU122" s="38">
        <v>0</v>
      </c>
      <c r="AV122" s="38">
        <v>0</v>
      </c>
      <c r="AW122" s="38">
        <v>1804511</v>
      </c>
      <c r="AX122" s="38">
        <v>1740166</v>
      </c>
      <c r="AY122" s="38">
        <v>1187322</v>
      </c>
      <c r="AZ122" s="38">
        <v>49230</v>
      </c>
      <c r="BA122" s="38">
        <v>0</v>
      </c>
      <c r="BB122" s="38">
        <v>0</v>
      </c>
      <c r="BC122" s="38">
        <v>0</v>
      </c>
      <c r="BD122" s="38">
        <v>0</v>
      </c>
      <c r="BE122" s="38">
        <v>23</v>
      </c>
      <c r="BF122" s="38">
        <v>1555432</v>
      </c>
      <c r="BG122" s="38">
        <v>0</v>
      </c>
      <c r="BH122" s="38">
        <v>0</v>
      </c>
      <c r="BI122" s="38">
        <v>0</v>
      </c>
      <c r="BJ122" s="38">
        <v>12</v>
      </c>
      <c r="BK122" s="38">
        <v>0</v>
      </c>
      <c r="BL122" s="38">
        <v>0</v>
      </c>
      <c r="BM122" s="38">
        <v>0</v>
      </c>
      <c r="BN122" s="38">
        <v>0</v>
      </c>
      <c r="BO122" s="38">
        <v>0</v>
      </c>
      <c r="BP122" s="38">
        <v>0</v>
      </c>
      <c r="BQ122" s="38">
        <v>749</v>
      </c>
      <c r="BR122" s="38">
        <v>0</v>
      </c>
      <c r="BS122" s="38">
        <v>0</v>
      </c>
      <c r="BT122" s="38">
        <v>0</v>
      </c>
      <c r="BU122" s="38">
        <v>0</v>
      </c>
      <c r="BV122" s="38">
        <v>0</v>
      </c>
      <c r="BW122" s="38">
        <v>0</v>
      </c>
      <c r="BX122" s="38">
        <v>0</v>
      </c>
      <c r="BY122" s="38">
        <v>0</v>
      </c>
      <c r="BZ122" s="38">
        <v>0</v>
      </c>
      <c r="CA122" s="38">
        <v>0</v>
      </c>
      <c r="CB122" s="38">
        <v>0</v>
      </c>
      <c r="CC122" s="38">
        <v>0</v>
      </c>
      <c r="CD122" s="38">
        <v>0</v>
      </c>
      <c r="CE122" s="38">
        <v>0</v>
      </c>
      <c r="CF122" s="38">
        <v>0</v>
      </c>
      <c r="CG122" s="38">
        <v>0</v>
      </c>
      <c r="CH122" s="38">
        <v>65160</v>
      </c>
      <c r="CI122" s="38">
        <v>0</v>
      </c>
      <c r="CJ122" s="38">
        <v>4</v>
      </c>
      <c r="CK122" s="38">
        <v>0</v>
      </c>
      <c r="CL122" s="38">
        <v>0</v>
      </c>
      <c r="CN122" s="38">
        <v>0</v>
      </c>
      <c r="CO122" s="38">
        <v>1</v>
      </c>
      <c r="CP122" s="38">
        <v>0.245</v>
      </c>
      <c r="CQ122" s="38">
        <v>0</v>
      </c>
      <c r="CR122" s="38">
        <v>193.67500000000001</v>
      </c>
      <c r="CS122" s="38">
        <v>0</v>
      </c>
      <c r="CT122" s="38">
        <v>0</v>
      </c>
      <c r="CU122" s="38">
        <v>0</v>
      </c>
      <c r="CV122" s="38">
        <v>0</v>
      </c>
      <c r="CW122" s="38">
        <v>0</v>
      </c>
      <c r="CX122" s="38">
        <v>0</v>
      </c>
      <c r="CY122" s="38">
        <v>0</v>
      </c>
      <c r="CZ122" s="38">
        <v>0</v>
      </c>
      <c r="DA122" s="38">
        <v>1</v>
      </c>
      <c r="DB122" s="38">
        <v>842911</v>
      </c>
      <c r="DC122" s="38">
        <v>0</v>
      </c>
      <c r="DD122" s="38">
        <v>0</v>
      </c>
      <c r="DE122" s="38">
        <v>235336</v>
      </c>
      <c r="DF122" s="38">
        <v>238972</v>
      </c>
      <c r="DG122" s="38">
        <v>38.213000000000001</v>
      </c>
      <c r="DH122" s="38">
        <v>0</v>
      </c>
      <c r="DI122" s="38">
        <v>3636</v>
      </c>
      <c r="DK122" s="38">
        <v>3601</v>
      </c>
      <c r="DL122" s="38">
        <v>0</v>
      </c>
      <c r="DM122" s="38">
        <v>188009</v>
      </c>
      <c r="DN122" s="38">
        <v>792</v>
      </c>
      <c r="DO122" s="38">
        <v>0</v>
      </c>
      <c r="DP122" s="38">
        <v>0</v>
      </c>
      <c r="DQ122" s="38">
        <v>0</v>
      </c>
      <c r="DR122" s="38">
        <v>0</v>
      </c>
      <c r="DS122" s="38">
        <v>0</v>
      </c>
      <c r="DT122" s="38">
        <v>0</v>
      </c>
      <c r="DU122" s="38">
        <v>0</v>
      </c>
      <c r="DV122" s="38">
        <v>0</v>
      </c>
      <c r="DW122" s="38">
        <v>0</v>
      </c>
      <c r="DX122" s="38">
        <v>0</v>
      </c>
      <c r="DY122" s="38">
        <v>0</v>
      </c>
      <c r="DZ122" s="38">
        <v>0</v>
      </c>
      <c r="EA122" s="38">
        <v>0</v>
      </c>
      <c r="EB122" s="38">
        <v>0</v>
      </c>
      <c r="EC122" s="38">
        <v>6.37</v>
      </c>
      <c r="ED122" s="38">
        <v>45115</v>
      </c>
      <c r="EE122" s="38">
        <v>0</v>
      </c>
      <c r="EF122" s="38">
        <v>0</v>
      </c>
      <c r="EG122" s="38">
        <v>0</v>
      </c>
      <c r="EH122" s="38">
        <v>134529</v>
      </c>
      <c r="EI122" s="38">
        <v>0</v>
      </c>
      <c r="EJ122" s="38">
        <v>0</v>
      </c>
      <c r="EK122" s="38">
        <v>7.173</v>
      </c>
      <c r="EL122" s="38">
        <v>0</v>
      </c>
      <c r="EM122" s="38">
        <v>0</v>
      </c>
      <c r="EN122" s="38">
        <v>6.5000000000000002E-2</v>
      </c>
      <c r="EO122" s="38">
        <v>0</v>
      </c>
      <c r="EP122" s="38">
        <v>0</v>
      </c>
      <c r="EQ122" s="38">
        <v>7.2380000000000004</v>
      </c>
      <c r="ER122" s="38">
        <v>0</v>
      </c>
      <c r="ES122" s="38">
        <v>21.844000000000001</v>
      </c>
      <c r="ET122" s="38">
        <v>0</v>
      </c>
      <c r="EU122" s="38">
        <v>0</v>
      </c>
      <c r="EV122" s="38">
        <v>0</v>
      </c>
      <c r="EW122" s="38">
        <v>0</v>
      </c>
      <c r="EX122" s="38">
        <v>0</v>
      </c>
      <c r="EZ122" s="38">
        <v>1562237</v>
      </c>
      <c r="FA122" s="38">
        <v>0</v>
      </c>
      <c r="FB122" s="38">
        <v>1610652</v>
      </c>
      <c r="FC122" s="38">
        <v>0</v>
      </c>
      <c r="FD122" s="38">
        <v>0</v>
      </c>
      <c r="FE122" s="38">
        <v>146231</v>
      </c>
      <c r="FF122" s="38">
        <v>31698</v>
      </c>
      <c r="FG122" s="38">
        <v>5.8744999999999999E-2</v>
      </c>
      <c r="FH122" s="38">
        <v>2.5468000000000001E-2</v>
      </c>
      <c r="FI122" s="38">
        <v>0</v>
      </c>
      <c r="FJ122" s="38">
        <v>0</v>
      </c>
      <c r="FK122" s="38">
        <v>252.56200000000001</v>
      </c>
      <c r="FL122" s="38">
        <v>1853741</v>
      </c>
      <c r="FM122" s="38">
        <v>0</v>
      </c>
      <c r="FN122" s="38">
        <v>0</v>
      </c>
      <c r="FO122" s="38">
        <v>0</v>
      </c>
      <c r="FP122" s="38">
        <v>0</v>
      </c>
      <c r="FQ122" s="38">
        <v>0</v>
      </c>
      <c r="FR122" s="38">
        <v>0</v>
      </c>
      <c r="FS122" s="38">
        <v>0</v>
      </c>
      <c r="FT122" s="38">
        <v>0</v>
      </c>
      <c r="FU122" s="38">
        <v>0</v>
      </c>
      <c r="FV122" s="38">
        <v>0</v>
      </c>
      <c r="FW122" s="38">
        <v>0</v>
      </c>
      <c r="FX122" s="38">
        <v>0</v>
      </c>
      <c r="FY122" s="38">
        <v>0</v>
      </c>
      <c r="FZ122" s="38">
        <v>0</v>
      </c>
      <c r="GA122" s="38">
        <v>0</v>
      </c>
      <c r="GB122" s="38">
        <v>136518</v>
      </c>
      <c r="GC122" s="38">
        <v>136518</v>
      </c>
      <c r="GD122" s="38">
        <v>16.420000000000002</v>
      </c>
      <c r="GF122" s="38">
        <v>0</v>
      </c>
      <c r="GG122" s="38">
        <v>0</v>
      </c>
      <c r="GH122" s="38">
        <v>0</v>
      </c>
      <c r="GI122" s="38">
        <v>0</v>
      </c>
      <c r="GJ122" s="38">
        <v>0</v>
      </c>
      <c r="GK122" s="38">
        <v>5208</v>
      </c>
      <c r="GL122" s="38">
        <v>7250</v>
      </c>
      <c r="GM122" s="38">
        <v>0</v>
      </c>
      <c r="GN122" s="38">
        <v>0</v>
      </c>
      <c r="GO122" s="38">
        <v>0</v>
      </c>
      <c r="GP122" s="38">
        <v>0</v>
      </c>
      <c r="GQ122" s="38">
        <v>0</v>
      </c>
      <c r="GR122" s="38">
        <v>0</v>
      </c>
      <c r="GS122" s="38">
        <v>0</v>
      </c>
      <c r="GT122" s="38">
        <v>0</v>
      </c>
      <c r="HB122" s="38">
        <v>260701385</v>
      </c>
      <c r="HC122" s="38">
        <v>5.0967999999999999E-2</v>
      </c>
      <c r="HD122" s="38">
        <v>31857</v>
      </c>
      <c r="HE122" s="38">
        <v>0</v>
      </c>
      <c r="HF122" s="38">
        <v>146655</v>
      </c>
      <c r="HG122" s="38">
        <v>0</v>
      </c>
      <c r="HH122" s="38">
        <v>0</v>
      </c>
      <c r="HI122" s="38">
        <v>0</v>
      </c>
      <c r="HJ122" s="38">
        <v>1575</v>
      </c>
      <c r="HK122" s="38">
        <v>1838</v>
      </c>
      <c r="HL122" s="38">
        <v>936</v>
      </c>
      <c r="HM122" s="38">
        <v>0</v>
      </c>
      <c r="HN122" s="38">
        <v>0</v>
      </c>
      <c r="HO122" s="38">
        <v>0</v>
      </c>
      <c r="HP122" s="38">
        <v>53261</v>
      </c>
      <c r="HQ122" s="38">
        <v>0</v>
      </c>
      <c r="HR122" s="38">
        <v>0</v>
      </c>
      <c r="HS122" s="38">
        <v>1561422</v>
      </c>
      <c r="HT122" s="38">
        <v>0</v>
      </c>
      <c r="HU122" s="38">
        <v>33303</v>
      </c>
      <c r="HV122" s="38">
        <v>0</v>
      </c>
      <c r="HW122" s="38">
        <v>0</v>
      </c>
      <c r="HX122" s="38">
        <v>21</v>
      </c>
      <c r="HY122" s="38">
        <v>23</v>
      </c>
      <c r="HZ122" s="38">
        <v>13</v>
      </c>
      <c r="IA122" s="38">
        <v>20</v>
      </c>
      <c r="IB122" s="38">
        <v>71</v>
      </c>
      <c r="IC122" s="38">
        <v>148</v>
      </c>
      <c r="ID122" s="38">
        <v>0</v>
      </c>
      <c r="IE122" s="38">
        <v>0</v>
      </c>
      <c r="IF122" s="38">
        <v>0</v>
      </c>
      <c r="IG122" s="38">
        <v>0</v>
      </c>
      <c r="IH122" s="38">
        <v>0</v>
      </c>
      <c r="II122" s="38">
        <v>193.67500000000001</v>
      </c>
      <c r="IJ122" s="38">
        <v>0</v>
      </c>
      <c r="IK122" s="38">
        <v>0</v>
      </c>
      <c r="IL122" s="38">
        <v>0</v>
      </c>
      <c r="IM122" s="38">
        <v>0</v>
      </c>
      <c r="IN122" s="38">
        <v>0</v>
      </c>
      <c r="IO122" s="38">
        <v>0</v>
      </c>
      <c r="IP122" s="38">
        <v>0</v>
      </c>
      <c r="IQ122" s="38">
        <v>0</v>
      </c>
      <c r="IR122" s="38">
        <v>0</v>
      </c>
      <c r="IS122" s="38">
        <v>0</v>
      </c>
      <c r="IT122" s="38">
        <v>0</v>
      </c>
      <c r="IU122" s="38">
        <v>0</v>
      </c>
      <c r="IV122" s="38">
        <v>0</v>
      </c>
      <c r="IW122" s="38">
        <v>6159</v>
      </c>
      <c r="IX122" s="38">
        <v>0</v>
      </c>
      <c r="IY122" s="38">
        <v>0</v>
      </c>
      <c r="IZ122" s="38">
        <v>53261</v>
      </c>
      <c r="JA122" s="38">
        <v>0</v>
      </c>
    </row>
    <row r="123" spans="1:261" x14ac:dyDescent="0.2">
      <c r="A123" s="38">
        <v>227821</v>
      </c>
      <c r="B123" s="38">
        <v>27549</v>
      </c>
      <c r="C123" s="38">
        <v>9</v>
      </c>
      <c r="D123" s="38">
        <v>2020</v>
      </c>
      <c r="E123" s="38">
        <v>6159</v>
      </c>
      <c r="F123" s="38">
        <v>0</v>
      </c>
      <c r="G123" s="38">
        <v>430.22199999999998</v>
      </c>
      <c r="H123" s="38">
        <v>412.31299999999999</v>
      </c>
      <c r="I123" s="38">
        <v>412.31299999999999</v>
      </c>
      <c r="J123" s="38">
        <v>430.22199999999998</v>
      </c>
      <c r="K123" s="38">
        <v>0</v>
      </c>
      <c r="L123" s="38">
        <v>6159</v>
      </c>
      <c r="M123" s="38">
        <v>0</v>
      </c>
      <c r="N123" s="38">
        <v>0</v>
      </c>
      <c r="P123" s="38">
        <v>473.40800000000002</v>
      </c>
      <c r="Q123" s="38">
        <v>0</v>
      </c>
      <c r="R123" s="38">
        <v>122711</v>
      </c>
      <c r="S123" s="38">
        <v>259.20699999999999</v>
      </c>
      <c r="U123" s="38">
        <v>79542</v>
      </c>
      <c r="V123" s="38">
        <v>1.93</v>
      </c>
      <c r="W123" s="38">
        <v>1189</v>
      </c>
      <c r="X123" s="38">
        <v>1189</v>
      </c>
      <c r="Z123" s="38">
        <v>0</v>
      </c>
      <c r="AA123" s="38">
        <v>0</v>
      </c>
      <c r="AB123" s="38">
        <v>0</v>
      </c>
      <c r="AC123" s="38">
        <v>0</v>
      </c>
      <c r="AD123" s="38" t="s">
        <v>303</v>
      </c>
      <c r="AE123" s="38">
        <v>0</v>
      </c>
      <c r="AH123" s="38">
        <v>0</v>
      </c>
      <c r="AI123" s="38">
        <v>0</v>
      </c>
      <c r="AJ123" s="38">
        <v>6159</v>
      </c>
      <c r="AK123" s="38">
        <v>1</v>
      </c>
      <c r="AL123" s="38" t="s">
        <v>67</v>
      </c>
      <c r="AM123" s="38">
        <v>0</v>
      </c>
      <c r="AN123" s="38">
        <v>0</v>
      </c>
      <c r="AO123" s="38">
        <v>0</v>
      </c>
      <c r="AP123" s="38">
        <v>0</v>
      </c>
      <c r="AQ123" s="38">
        <v>0</v>
      </c>
      <c r="AR123" s="38">
        <v>0</v>
      </c>
      <c r="AS123" s="38">
        <v>0</v>
      </c>
      <c r="AT123" s="38">
        <v>0</v>
      </c>
      <c r="AU123" s="38">
        <v>0</v>
      </c>
      <c r="AV123" s="38">
        <v>0</v>
      </c>
      <c r="AW123" s="38">
        <v>3913369</v>
      </c>
      <c r="AX123" s="38">
        <v>3830432</v>
      </c>
      <c r="AY123" s="38">
        <v>2640315</v>
      </c>
      <c r="AZ123" s="38">
        <v>122711</v>
      </c>
      <c r="BA123" s="38">
        <v>8.3330000000000002</v>
      </c>
      <c r="BB123" s="38">
        <v>0</v>
      </c>
      <c r="BC123" s="38">
        <v>0</v>
      </c>
      <c r="BD123" s="38">
        <v>0</v>
      </c>
      <c r="BE123" s="38">
        <v>52</v>
      </c>
      <c r="BF123" s="38">
        <v>3547353</v>
      </c>
      <c r="BG123" s="38">
        <v>0</v>
      </c>
      <c r="BH123" s="38">
        <v>0</v>
      </c>
      <c r="BI123" s="38">
        <v>0</v>
      </c>
      <c r="BJ123" s="38">
        <v>12</v>
      </c>
      <c r="BK123" s="38">
        <v>0</v>
      </c>
      <c r="BL123" s="38">
        <v>0</v>
      </c>
      <c r="BM123" s="38">
        <v>0</v>
      </c>
      <c r="BN123" s="38">
        <v>0</v>
      </c>
      <c r="BO123" s="38">
        <v>0</v>
      </c>
      <c r="BP123" s="38">
        <v>0</v>
      </c>
      <c r="BQ123" s="38">
        <v>706</v>
      </c>
      <c r="BR123" s="38">
        <v>0</v>
      </c>
      <c r="BS123" s="38">
        <v>0</v>
      </c>
      <c r="BT123" s="38">
        <v>0</v>
      </c>
      <c r="BU123" s="38">
        <v>0</v>
      </c>
      <c r="BV123" s="38">
        <v>0</v>
      </c>
      <c r="BW123" s="38">
        <v>0</v>
      </c>
      <c r="BX123" s="38">
        <v>0</v>
      </c>
      <c r="BY123" s="38">
        <v>0</v>
      </c>
      <c r="BZ123" s="38">
        <v>0</v>
      </c>
      <c r="CA123" s="38">
        <v>0</v>
      </c>
      <c r="CB123" s="38">
        <v>0</v>
      </c>
      <c r="CC123" s="38">
        <v>0</v>
      </c>
      <c r="CD123" s="38">
        <v>0</v>
      </c>
      <c r="CE123" s="38">
        <v>0</v>
      </c>
      <c r="CF123" s="38">
        <v>0</v>
      </c>
      <c r="CG123" s="38">
        <v>0</v>
      </c>
      <c r="CH123" s="38">
        <v>84597</v>
      </c>
      <c r="CI123" s="38">
        <v>0</v>
      </c>
      <c r="CJ123" s="38">
        <v>4</v>
      </c>
      <c r="CK123" s="38">
        <v>0</v>
      </c>
      <c r="CL123" s="38">
        <v>0</v>
      </c>
      <c r="CN123" s="38">
        <v>0</v>
      </c>
      <c r="CO123" s="38">
        <v>1</v>
      </c>
      <c r="CP123" s="38">
        <v>0</v>
      </c>
      <c r="CQ123" s="38">
        <v>13.667</v>
      </c>
      <c r="CR123" s="38">
        <v>475.51600000000002</v>
      </c>
      <c r="CS123" s="38">
        <v>0</v>
      </c>
      <c r="CT123" s="38">
        <v>0</v>
      </c>
      <c r="CU123" s="38">
        <v>0</v>
      </c>
      <c r="CV123" s="38">
        <v>0</v>
      </c>
      <c r="CW123" s="38">
        <v>0</v>
      </c>
      <c r="CX123" s="38">
        <v>0</v>
      </c>
      <c r="CY123" s="38">
        <v>0</v>
      </c>
      <c r="CZ123" s="38">
        <v>0</v>
      </c>
      <c r="DA123" s="38">
        <v>1</v>
      </c>
      <c r="DB123" s="38">
        <v>2517568</v>
      </c>
      <c r="DC123" s="38">
        <v>0</v>
      </c>
      <c r="DD123" s="38">
        <v>0</v>
      </c>
      <c r="DE123" s="38">
        <v>115320</v>
      </c>
      <c r="DF123" s="38">
        <v>115320</v>
      </c>
      <c r="DG123" s="38">
        <v>18.725000000000001</v>
      </c>
      <c r="DH123" s="38">
        <v>0</v>
      </c>
      <c r="DI123" s="38">
        <v>0</v>
      </c>
      <c r="DK123" s="38">
        <v>2926</v>
      </c>
      <c r="DL123" s="38">
        <v>0</v>
      </c>
      <c r="DM123" s="38">
        <v>384934</v>
      </c>
      <c r="DN123" s="38">
        <v>1608</v>
      </c>
      <c r="DO123" s="38">
        <v>0</v>
      </c>
      <c r="DP123" s="38">
        <v>0</v>
      </c>
      <c r="DQ123" s="38">
        <v>0</v>
      </c>
      <c r="DR123" s="38">
        <v>0</v>
      </c>
      <c r="DS123" s="38">
        <v>0</v>
      </c>
      <c r="DT123" s="38">
        <v>0</v>
      </c>
      <c r="DU123" s="38">
        <v>0</v>
      </c>
      <c r="DV123" s="38">
        <v>0</v>
      </c>
      <c r="DW123" s="38">
        <v>0</v>
      </c>
      <c r="DX123" s="38">
        <v>0</v>
      </c>
      <c r="DY123" s="38">
        <v>0</v>
      </c>
      <c r="DZ123" s="38">
        <v>0</v>
      </c>
      <c r="EA123" s="38">
        <v>0</v>
      </c>
      <c r="EB123" s="38">
        <v>0</v>
      </c>
      <c r="EC123" s="38">
        <v>3.4319999999999999</v>
      </c>
      <c r="ED123" s="38">
        <v>24307</v>
      </c>
      <c r="EE123" s="38">
        <v>0</v>
      </c>
      <c r="EF123" s="38">
        <v>0</v>
      </c>
      <c r="EG123" s="38">
        <v>0</v>
      </c>
      <c r="EH123" s="38">
        <v>340528</v>
      </c>
      <c r="EI123" s="38">
        <v>0</v>
      </c>
      <c r="EJ123" s="38">
        <v>0</v>
      </c>
      <c r="EK123" s="38">
        <v>16.207999999999998</v>
      </c>
      <c r="EL123" s="38">
        <v>0</v>
      </c>
      <c r="EM123" s="38">
        <v>0.91800000000000004</v>
      </c>
      <c r="EN123" s="38">
        <v>0.78300000000000003</v>
      </c>
      <c r="EO123" s="38">
        <v>0</v>
      </c>
      <c r="EP123" s="38">
        <v>0</v>
      </c>
      <c r="EQ123" s="38">
        <v>17.908999999999999</v>
      </c>
      <c r="ER123" s="38">
        <v>0</v>
      </c>
      <c r="ES123" s="38">
        <v>55.292999999999999</v>
      </c>
      <c r="ET123" s="38">
        <v>0</v>
      </c>
      <c r="EU123" s="38">
        <v>0</v>
      </c>
      <c r="EV123" s="38">
        <v>0</v>
      </c>
      <c r="EW123" s="38">
        <v>0</v>
      </c>
      <c r="EX123" s="38">
        <v>0</v>
      </c>
      <c r="EZ123" s="38">
        <v>3424642</v>
      </c>
      <c r="FA123" s="38">
        <v>0</v>
      </c>
      <c r="FB123" s="38">
        <v>3545693</v>
      </c>
      <c r="FC123" s="38">
        <v>0</v>
      </c>
      <c r="FD123" s="38">
        <v>0</v>
      </c>
      <c r="FE123" s="38">
        <v>333498</v>
      </c>
      <c r="FF123" s="38">
        <v>72292</v>
      </c>
      <c r="FG123" s="38">
        <v>5.8744999999999999E-2</v>
      </c>
      <c r="FH123" s="38">
        <v>2.5468000000000001E-2</v>
      </c>
      <c r="FI123" s="38">
        <v>0</v>
      </c>
      <c r="FJ123" s="38">
        <v>0</v>
      </c>
      <c r="FK123" s="38">
        <v>575.99900000000002</v>
      </c>
      <c r="FL123" s="38">
        <v>4036080</v>
      </c>
      <c r="FM123" s="38">
        <v>0</v>
      </c>
      <c r="FN123" s="38">
        <v>0</v>
      </c>
      <c r="FO123" s="38">
        <v>0</v>
      </c>
      <c r="FP123" s="38">
        <v>0</v>
      </c>
      <c r="FQ123" s="38">
        <v>0</v>
      </c>
      <c r="FR123" s="38">
        <v>0</v>
      </c>
      <c r="FS123" s="38">
        <v>0</v>
      </c>
      <c r="FT123" s="38">
        <v>0</v>
      </c>
      <c r="FU123" s="38">
        <v>0</v>
      </c>
      <c r="FV123" s="38">
        <v>0</v>
      </c>
      <c r="FW123" s="38">
        <v>0</v>
      </c>
      <c r="FX123" s="38">
        <v>0</v>
      </c>
      <c r="FY123" s="38">
        <v>0</v>
      </c>
      <c r="FZ123" s="38">
        <v>0</v>
      </c>
      <c r="GA123" s="38">
        <v>0</v>
      </c>
      <c r="GB123" s="38">
        <v>0</v>
      </c>
      <c r="GC123" s="38">
        <v>0</v>
      </c>
      <c r="GD123" s="38">
        <v>0</v>
      </c>
      <c r="GF123" s="38">
        <v>0</v>
      </c>
      <c r="GG123" s="38">
        <v>0</v>
      </c>
      <c r="GH123" s="38">
        <v>0</v>
      </c>
      <c r="GI123" s="38">
        <v>0</v>
      </c>
      <c r="GJ123" s="38">
        <v>0</v>
      </c>
      <c r="GK123" s="38">
        <v>5173</v>
      </c>
      <c r="GL123" s="38">
        <v>7158</v>
      </c>
      <c r="GM123" s="38">
        <v>0</v>
      </c>
      <c r="GN123" s="38">
        <v>0</v>
      </c>
      <c r="GO123" s="38">
        <v>0</v>
      </c>
      <c r="GP123" s="38">
        <v>0</v>
      </c>
      <c r="GQ123" s="38">
        <v>0</v>
      </c>
      <c r="GR123" s="38">
        <v>0</v>
      </c>
      <c r="GS123" s="38">
        <v>0</v>
      </c>
      <c r="GT123" s="38">
        <v>0</v>
      </c>
      <c r="HB123" s="38">
        <v>260701385</v>
      </c>
      <c r="HC123" s="38">
        <v>5.0967999999999999E-2</v>
      </c>
      <c r="HD123" s="38">
        <v>84597</v>
      </c>
      <c r="HE123" s="38">
        <v>0</v>
      </c>
      <c r="HF123" s="38">
        <v>437052</v>
      </c>
      <c r="HG123" s="38">
        <v>28225</v>
      </c>
      <c r="HH123" s="38">
        <v>57275</v>
      </c>
      <c r="HI123" s="38">
        <v>0</v>
      </c>
      <c r="HJ123" s="38">
        <v>4182</v>
      </c>
      <c r="HK123" s="38">
        <v>0</v>
      </c>
      <c r="HL123" s="38">
        <v>0</v>
      </c>
      <c r="HM123" s="38">
        <v>0</v>
      </c>
      <c r="HN123" s="38">
        <v>0</v>
      </c>
      <c r="HO123" s="38">
        <v>0</v>
      </c>
      <c r="HP123" s="38">
        <v>0</v>
      </c>
      <c r="HQ123" s="38">
        <v>0</v>
      </c>
      <c r="HR123" s="38">
        <v>0</v>
      </c>
      <c r="HS123" s="38">
        <v>3422982</v>
      </c>
      <c r="HT123" s="38">
        <v>0</v>
      </c>
      <c r="HU123" s="38">
        <v>0</v>
      </c>
      <c r="HV123" s="38">
        <v>0</v>
      </c>
      <c r="HW123" s="38">
        <v>0</v>
      </c>
      <c r="HX123" s="38">
        <v>33</v>
      </c>
      <c r="HY123" s="38">
        <v>25</v>
      </c>
      <c r="HZ123" s="38">
        <v>13</v>
      </c>
      <c r="IA123" s="38">
        <v>7</v>
      </c>
      <c r="IB123" s="38">
        <v>1</v>
      </c>
      <c r="IC123" s="38">
        <v>79</v>
      </c>
      <c r="ID123" s="38">
        <v>0</v>
      </c>
      <c r="IE123" s="38">
        <v>0</v>
      </c>
      <c r="IF123" s="38">
        <v>0</v>
      </c>
      <c r="IG123" s="38">
        <v>45.83</v>
      </c>
      <c r="IH123" s="38">
        <v>93</v>
      </c>
      <c r="II123" s="38">
        <v>0</v>
      </c>
      <c r="IJ123" s="38">
        <v>1.93</v>
      </c>
      <c r="IK123" s="38">
        <v>0</v>
      </c>
      <c r="IL123" s="38">
        <v>0</v>
      </c>
      <c r="IM123" s="38">
        <v>0</v>
      </c>
      <c r="IN123" s="38">
        <v>0</v>
      </c>
      <c r="IO123" s="38">
        <v>0</v>
      </c>
      <c r="IP123" s="38">
        <v>0</v>
      </c>
      <c r="IQ123" s="38">
        <v>1.93</v>
      </c>
      <c r="IR123" s="38">
        <v>1189</v>
      </c>
      <c r="IS123" s="38">
        <v>0</v>
      </c>
      <c r="IT123" s="38">
        <v>0</v>
      </c>
      <c r="IU123" s="38">
        <v>0</v>
      </c>
      <c r="IV123" s="38">
        <v>0</v>
      </c>
      <c r="IW123" s="38">
        <v>6159</v>
      </c>
      <c r="IX123" s="38">
        <v>0</v>
      </c>
      <c r="IY123" s="38">
        <v>0</v>
      </c>
      <c r="IZ123" s="38">
        <v>0</v>
      </c>
      <c r="JA123" s="38">
        <v>0</v>
      </c>
    </row>
    <row r="124" spans="1:261" x14ac:dyDescent="0.2">
      <c r="A124" s="38">
        <v>15822</v>
      </c>
      <c r="B124" s="38">
        <v>27549</v>
      </c>
      <c r="C124" s="38">
        <v>9</v>
      </c>
      <c r="D124" s="38">
        <v>2020</v>
      </c>
      <c r="E124" s="38">
        <v>6159</v>
      </c>
      <c r="F124" s="38">
        <v>0</v>
      </c>
      <c r="G124" s="38">
        <v>5964.58</v>
      </c>
      <c r="H124" s="38">
        <v>5659.7439999999997</v>
      </c>
      <c r="I124" s="38">
        <v>5659.7439999999997</v>
      </c>
      <c r="J124" s="38">
        <v>5964.58</v>
      </c>
      <c r="K124" s="38">
        <v>0</v>
      </c>
      <c r="L124" s="38">
        <v>6159</v>
      </c>
      <c r="M124" s="38">
        <v>0</v>
      </c>
      <c r="N124" s="38">
        <v>0</v>
      </c>
      <c r="P124" s="38">
        <v>5481.2479999999996</v>
      </c>
      <c r="Q124" s="38">
        <v>0</v>
      </c>
      <c r="R124" s="38">
        <v>1420778</v>
      </c>
      <c r="S124" s="38">
        <v>259.20699999999999</v>
      </c>
      <c r="U124" s="38">
        <v>920956</v>
      </c>
      <c r="V124" s="38">
        <v>842.57500000000005</v>
      </c>
      <c r="W124" s="38">
        <v>518909</v>
      </c>
      <c r="X124" s="38">
        <v>518909</v>
      </c>
      <c r="Z124" s="38">
        <v>0</v>
      </c>
      <c r="AA124" s="38">
        <v>0</v>
      </c>
      <c r="AB124" s="38">
        <v>0</v>
      </c>
      <c r="AC124" s="38">
        <v>0</v>
      </c>
      <c r="AD124" s="38" t="s">
        <v>303</v>
      </c>
      <c r="AE124" s="38">
        <v>0</v>
      </c>
      <c r="AH124" s="38">
        <v>0</v>
      </c>
      <c r="AI124" s="38">
        <v>0</v>
      </c>
      <c r="AJ124" s="38">
        <v>6159</v>
      </c>
      <c r="AK124" s="38">
        <v>1</v>
      </c>
      <c r="AL124" s="38" t="s">
        <v>393</v>
      </c>
      <c r="AM124" s="38">
        <v>0</v>
      </c>
      <c r="AN124" s="38">
        <v>0</v>
      </c>
      <c r="AO124" s="38">
        <v>0</v>
      </c>
      <c r="AP124" s="38">
        <v>0</v>
      </c>
      <c r="AQ124" s="38">
        <v>0</v>
      </c>
      <c r="AR124" s="38">
        <v>0</v>
      </c>
      <c r="AS124" s="38">
        <v>0</v>
      </c>
      <c r="AT124" s="38">
        <v>0</v>
      </c>
      <c r="AU124" s="38">
        <v>0</v>
      </c>
      <c r="AV124" s="38">
        <v>0</v>
      </c>
      <c r="AW124" s="38">
        <v>63074289</v>
      </c>
      <c r="AX124" s="38">
        <v>61917390</v>
      </c>
      <c r="AY124" s="38">
        <v>45380231</v>
      </c>
      <c r="AZ124" s="38">
        <v>1420778</v>
      </c>
      <c r="BA124" s="38">
        <v>0</v>
      </c>
      <c r="BB124" s="38">
        <v>0</v>
      </c>
      <c r="BC124" s="38">
        <v>0</v>
      </c>
      <c r="BD124" s="38">
        <v>0</v>
      </c>
      <c r="BE124" s="38">
        <v>827</v>
      </c>
      <c r="BF124" s="38">
        <v>56006071</v>
      </c>
      <c r="BG124" s="38">
        <v>0</v>
      </c>
      <c r="BH124" s="38">
        <v>0</v>
      </c>
      <c r="BI124" s="38">
        <v>0</v>
      </c>
      <c r="BJ124" s="38">
        <v>12</v>
      </c>
      <c r="BK124" s="38">
        <v>0</v>
      </c>
      <c r="BL124" s="38">
        <v>0</v>
      </c>
      <c r="BM124" s="38">
        <v>0</v>
      </c>
      <c r="BN124" s="38">
        <v>0</v>
      </c>
      <c r="BO124" s="38">
        <v>0</v>
      </c>
      <c r="BP124" s="38">
        <v>0</v>
      </c>
      <c r="BQ124" s="38">
        <v>0</v>
      </c>
      <c r="BR124" s="38">
        <v>0</v>
      </c>
      <c r="BS124" s="38">
        <v>0</v>
      </c>
      <c r="BT124" s="38">
        <v>0</v>
      </c>
      <c r="BU124" s="38">
        <v>0</v>
      </c>
      <c r="BV124" s="38">
        <v>0</v>
      </c>
      <c r="BW124" s="38">
        <v>0</v>
      </c>
      <c r="BX124" s="38">
        <v>0</v>
      </c>
      <c r="BY124" s="38">
        <v>0</v>
      </c>
      <c r="BZ124" s="38">
        <v>0</v>
      </c>
      <c r="CA124" s="38">
        <v>862.97699999999998</v>
      </c>
      <c r="CB124" s="38">
        <v>862977</v>
      </c>
      <c r="CC124" s="38">
        <v>0</v>
      </c>
      <c r="CD124" s="38">
        <v>0</v>
      </c>
      <c r="CE124" s="38">
        <v>0</v>
      </c>
      <c r="CF124" s="38">
        <v>0</v>
      </c>
      <c r="CG124" s="38">
        <v>0</v>
      </c>
      <c r="CH124" s="38">
        <v>1172848</v>
      </c>
      <c r="CI124" s="38">
        <v>0</v>
      </c>
      <c r="CJ124" s="38">
        <v>5</v>
      </c>
      <c r="CK124" s="38">
        <v>0</v>
      </c>
      <c r="CL124" s="38">
        <v>0</v>
      </c>
      <c r="CN124" s="38">
        <v>0</v>
      </c>
      <c r="CO124" s="38">
        <v>1</v>
      </c>
      <c r="CP124" s="38">
        <v>0</v>
      </c>
      <c r="CQ124" s="38">
        <v>0</v>
      </c>
      <c r="CR124" s="38">
        <v>5469.125</v>
      </c>
      <c r="CS124" s="38">
        <v>0</v>
      </c>
      <c r="CT124" s="38">
        <v>0</v>
      </c>
      <c r="CU124" s="38">
        <v>0</v>
      </c>
      <c r="CV124" s="38">
        <v>0</v>
      </c>
      <c r="CW124" s="38">
        <v>0</v>
      </c>
      <c r="CX124" s="38">
        <v>0</v>
      </c>
      <c r="CY124" s="38">
        <v>0</v>
      </c>
      <c r="CZ124" s="38">
        <v>0</v>
      </c>
      <c r="DA124" s="38">
        <v>1</v>
      </c>
      <c r="DB124" s="38">
        <v>34691111</v>
      </c>
      <c r="DC124" s="38">
        <v>0</v>
      </c>
      <c r="DD124" s="38">
        <v>0</v>
      </c>
      <c r="DE124" s="38">
        <v>8403269</v>
      </c>
      <c r="DF124" s="38">
        <v>8403269</v>
      </c>
      <c r="DG124" s="38">
        <v>1364.4749999999999</v>
      </c>
      <c r="DH124" s="38">
        <v>0</v>
      </c>
      <c r="DI124" s="38">
        <v>0</v>
      </c>
      <c r="DK124" s="38">
        <v>0</v>
      </c>
      <c r="DL124" s="38">
        <v>0</v>
      </c>
      <c r="DM124" s="38">
        <v>3580324</v>
      </c>
      <c r="DN124" s="38">
        <v>15123</v>
      </c>
      <c r="DO124" s="38">
        <v>0</v>
      </c>
      <c r="DP124" s="38">
        <v>0</v>
      </c>
      <c r="DQ124" s="38">
        <v>0</v>
      </c>
      <c r="DR124" s="38">
        <v>0</v>
      </c>
      <c r="DS124" s="38">
        <v>0</v>
      </c>
      <c r="DT124" s="38">
        <v>0</v>
      </c>
      <c r="DU124" s="38">
        <v>0</v>
      </c>
      <c r="DV124" s="38">
        <v>0</v>
      </c>
      <c r="DW124" s="38">
        <v>0</v>
      </c>
      <c r="DX124" s="38">
        <v>0</v>
      </c>
      <c r="DY124" s="38">
        <v>0</v>
      </c>
      <c r="DZ124" s="38">
        <v>0</v>
      </c>
      <c r="EA124" s="38">
        <v>0.191</v>
      </c>
      <c r="EB124" s="38">
        <v>0</v>
      </c>
      <c r="EC124" s="38">
        <v>151.66499999999999</v>
      </c>
      <c r="ED124" s="38">
        <v>1074152</v>
      </c>
      <c r="EE124" s="38">
        <v>0</v>
      </c>
      <c r="EF124" s="38">
        <v>0</v>
      </c>
      <c r="EG124" s="38">
        <v>0</v>
      </c>
      <c r="EH124" s="38">
        <v>2356253</v>
      </c>
      <c r="EI124" s="38">
        <v>0</v>
      </c>
      <c r="EJ124" s="38">
        <v>0</v>
      </c>
      <c r="EK124" s="38">
        <v>99.16</v>
      </c>
      <c r="EL124" s="38">
        <v>0</v>
      </c>
      <c r="EM124" s="38">
        <v>13.285</v>
      </c>
      <c r="EN124" s="38">
        <v>8.8610000000000007</v>
      </c>
      <c r="EO124" s="38">
        <v>0</v>
      </c>
      <c r="EP124" s="38">
        <v>0</v>
      </c>
      <c r="EQ124" s="38">
        <v>121.497</v>
      </c>
      <c r="ER124" s="38">
        <v>0</v>
      </c>
      <c r="ES124" s="38">
        <v>382.59500000000003</v>
      </c>
      <c r="ET124" s="38">
        <v>0</v>
      </c>
      <c r="EU124" s="38">
        <v>0</v>
      </c>
      <c r="EV124" s="38">
        <v>0</v>
      </c>
      <c r="EW124" s="38">
        <v>0</v>
      </c>
      <c r="EX124" s="38">
        <v>0</v>
      </c>
      <c r="EZ124" s="38">
        <v>55510730</v>
      </c>
      <c r="FA124" s="38">
        <v>0</v>
      </c>
      <c r="FB124" s="38">
        <v>56915559</v>
      </c>
      <c r="FC124" s="38">
        <v>0</v>
      </c>
      <c r="FD124" s="38">
        <v>0</v>
      </c>
      <c r="FE124" s="38">
        <v>5265312</v>
      </c>
      <c r="FF124" s="38">
        <v>1141348</v>
      </c>
      <c r="FG124" s="38">
        <v>5.8744999999999999E-2</v>
      </c>
      <c r="FH124" s="38">
        <v>2.5468000000000001E-2</v>
      </c>
      <c r="FI124" s="38">
        <v>0</v>
      </c>
      <c r="FJ124" s="38">
        <v>0</v>
      </c>
      <c r="FK124" s="38">
        <v>9093.9480000000003</v>
      </c>
      <c r="FL124" s="38">
        <v>64495067</v>
      </c>
      <c r="FM124" s="38">
        <v>0</v>
      </c>
      <c r="FN124" s="38">
        <v>0</v>
      </c>
      <c r="FO124" s="38">
        <v>43503</v>
      </c>
      <c r="FP124" s="38">
        <v>0</v>
      </c>
      <c r="FQ124" s="38">
        <v>52207</v>
      </c>
      <c r="FR124" s="38">
        <v>43503</v>
      </c>
      <c r="FS124" s="38">
        <v>8704</v>
      </c>
      <c r="FT124" s="38">
        <v>0</v>
      </c>
      <c r="FU124" s="38">
        <v>0</v>
      </c>
      <c r="FV124" s="38">
        <v>0</v>
      </c>
      <c r="FW124" s="38">
        <v>0</v>
      </c>
      <c r="FX124" s="38">
        <v>0</v>
      </c>
      <c r="FY124" s="38">
        <v>0</v>
      </c>
      <c r="FZ124" s="38">
        <v>0</v>
      </c>
      <c r="GA124" s="38">
        <v>0</v>
      </c>
      <c r="GB124" s="38">
        <v>1524303</v>
      </c>
      <c r="GC124" s="38">
        <v>1524303</v>
      </c>
      <c r="GD124" s="38">
        <v>183.339</v>
      </c>
      <c r="GF124" s="38">
        <v>0</v>
      </c>
      <c r="GG124" s="38">
        <v>0</v>
      </c>
      <c r="GH124" s="38">
        <v>0</v>
      </c>
      <c r="GI124" s="38">
        <v>0</v>
      </c>
      <c r="GJ124" s="38">
        <v>0</v>
      </c>
      <c r="GK124" s="38">
        <v>5015</v>
      </c>
      <c r="GL124" s="38">
        <v>20669</v>
      </c>
      <c r="GM124" s="38">
        <v>0</v>
      </c>
      <c r="GN124" s="38">
        <v>0</v>
      </c>
      <c r="GO124" s="38">
        <v>0</v>
      </c>
      <c r="GP124" s="38">
        <v>0</v>
      </c>
      <c r="GQ124" s="38">
        <v>0</v>
      </c>
      <c r="GR124" s="38">
        <v>0</v>
      </c>
      <c r="GS124" s="38">
        <v>0</v>
      </c>
      <c r="GT124" s="38">
        <v>0</v>
      </c>
      <c r="HB124" s="38">
        <v>260701385</v>
      </c>
      <c r="HC124" s="38">
        <v>5.0967999999999999E-2</v>
      </c>
      <c r="HD124" s="38">
        <v>1172848</v>
      </c>
      <c r="HE124" s="38">
        <v>0</v>
      </c>
      <c r="HF124" s="38">
        <v>5999329</v>
      </c>
      <c r="HG124" s="38">
        <v>123806</v>
      </c>
      <c r="HH124" s="38">
        <v>1091921</v>
      </c>
      <c r="HI124" s="38">
        <v>0</v>
      </c>
      <c r="HJ124" s="38">
        <v>57976</v>
      </c>
      <c r="HK124" s="38">
        <v>8925</v>
      </c>
      <c r="HL124" s="38">
        <v>1328</v>
      </c>
      <c r="HM124" s="38">
        <v>0</v>
      </c>
      <c r="HN124" s="38">
        <v>0</v>
      </c>
      <c r="HO124" s="38">
        <v>0</v>
      </c>
      <c r="HP124" s="38">
        <v>0</v>
      </c>
      <c r="HQ124" s="38">
        <v>0</v>
      </c>
      <c r="HR124" s="38">
        <v>0</v>
      </c>
      <c r="HS124" s="38">
        <v>55494781</v>
      </c>
      <c r="HT124" s="38">
        <v>0</v>
      </c>
      <c r="HU124" s="38">
        <v>0</v>
      </c>
      <c r="HV124" s="38">
        <v>0</v>
      </c>
      <c r="HW124" s="38">
        <v>0</v>
      </c>
      <c r="HX124" s="38">
        <v>682</v>
      </c>
      <c r="HY124" s="38">
        <v>1053</v>
      </c>
      <c r="HZ124" s="38">
        <v>793</v>
      </c>
      <c r="IA124" s="38">
        <v>1157</v>
      </c>
      <c r="IB124" s="38">
        <v>1669</v>
      </c>
      <c r="IC124" s="38">
        <v>5354</v>
      </c>
      <c r="ID124" s="38">
        <v>0</v>
      </c>
      <c r="IE124" s="38">
        <v>0</v>
      </c>
      <c r="IF124" s="38">
        <v>0</v>
      </c>
      <c r="IG124" s="38">
        <v>201.029</v>
      </c>
      <c r="IH124" s="38">
        <v>1773</v>
      </c>
      <c r="II124" s="38">
        <v>0</v>
      </c>
      <c r="IJ124" s="38">
        <v>842.57500000000005</v>
      </c>
      <c r="IK124" s="38">
        <v>0</v>
      </c>
      <c r="IL124" s="38">
        <v>0</v>
      </c>
      <c r="IM124" s="38">
        <v>0</v>
      </c>
      <c r="IN124" s="38">
        <v>0</v>
      </c>
      <c r="IO124" s="38">
        <v>0</v>
      </c>
      <c r="IP124" s="38">
        <v>0</v>
      </c>
      <c r="IQ124" s="38">
        <v>842.57500000000005</v>
      </c>
      <c r="IR124" s="38">
        <v>518909</v>
      </c>
      <c r="IS124" s="38">
        <v>0</v>
      </c>
      <c r="IT124" s="38">
        <v>0</v>
      </c>
      <c r="IU124" s="38">
        <v>0</v>
      </c>
      <c r="IV124" s="38">
        <v>0</v>
      </c>
      <c r="IW124" s="38">
        <v>6159</v>
      </c>
      <c r="IX124" s="38">
        <v>0</v>
      </c>
      <c r="IY124" s="38">
        <v>0</v>
      </c>
      <c r="IZ124" s="38">
        <v>0</v>
      </c>
      <c r="JA124" s="38">
        <v>0</v>
      </c>
    </row>
    <row r="125" spans="1:261" x14ac:dyDescent="0.2">
      <c r="A125" s="38">
        <v>227824</v>
      </c>
      <c r="B125" s="38">
        <v>27549</v>
      </c>
      <c r="C125" s="38">
        <v>9</v>
      </c>
      <c r="D125" s="38">
        <v>2020</v>
      </c>
      <c r="E125" s="38">
        <v>6159</v>
      </c>
      <c r="F125" s="38">
        <v>0</v>
      </c>
      <c r="G125" s="38">
        <v>886.35699999999997</v>
      </c>
      <c r="H125" s="38">
        <v>880.58799999999997</v>
      </c>
      <c r="I125" s="38">
        <v>880.58799999999997</v>
      </c>
      <c r="J125" s="38">
        <v>886.35699999999997</v>
      </c>
      <c r="K125" s="38">
        <v>0</v>
      </c>
      <c r="L125" s="38">
        <v>6159</v>
      </c>
      <c r="M125" s="38">
        <v>0</v>
      </c>
      <c r="N125" s="38">
        <v>0</v>
      </c>
      <c r="P125" s="38">
        <v>854.44299999999998</v>
      </c>
      <c r="Q125" s="38">
        <v>0</v>
      </c>
      <c r="R125" s="38">
        <v>221478</v>
      </c>
      <c r="S125" s="38">
        <v>259.20699999999999</v>
      </c>
      <c r="U125" s="38">
        <v>143563</v>
      </c>
      <c r="V125" s="38">
        <v>319.63</v>
      </c>
      <c r="W125" s="38">
        <v>196848</v>
      </c>
      <c r="X125" s="38">
        <v>196848</v>
      </c>
      <c r="Z125" s="38">
        <v>0</v>
      </c>
      <c r="AA125" s="38">
        <v>0</v>
      </c>
      <c r="AB125" s="38">
        <v>0</v>
      </c>
      <c r="AC125" s="38">
        <v>0</v>
      </c>
      <c r="AD125" s="38" t="s">
        <v>303</v>
      </c>
      <c r="AE125" s="38">
        <v>0</v>
      </c>
      <c r="AH125" s="38">
        <v>0</v>
      </c>
      <c r="AI125" s="38">
        <v>0</v>
      </c>
      <c r="AJ125" s="38">
        <v>6159</v>
      </c>
      <c r="AK125" s="38">
        <v>1</v>
      </c>
      <c r="AL125" s="38" t="s">
        <v>413</v>
      </c>
      <c r="AM125" s="38">
        <v>0</v>
      </c>
      <c r="AN125" s="38">
        <v>0</v>
      </c>
      <c r="AO125" s="38">
        <v>0</v>
      </c>
      <c r="AP125" s="38">
        <v>0</v>
      </c>
      <c r="AQ125" s="38">
        <v>0</v>
      </c>
      <c r="AR125" s="38">
        <v>0</v>
      </c>
      <c r="AS125" s="38">
        <v>0</v>
      </c>
      <c r="AT125" s="38">
        <v>0</v>
      </c>
      <c r="AU125" s="38">
        <v>0</v>
      </c>
      <c r="AV125" s="38">
        <v>0</v>
      </c>
      <c r="AW125" s="38">
        <v>9310632</v>
      </c>
      <c r="AX125" s="38">
        <v>9137677</v>
      </c>
      <c r="AY125" s="38">
        <v>6195989</v>
      </c>
      <c r="AZ125" s="38">
        <v>221478</v>
      </c>
      <c r="BA125" s="38">
        <v>0</v>
      </c>
      <c r="BB125" s="38">
        <v>0</v>
      </c>
      <c r="BC125" s="38">
        <v>0</v>
      </c>
      <c r="BD125" s="38">
        <v>0</v>
      </c>
      <c r="BE125" s="38">
        <v>122</v>
      </c>
      <c r="BF125" s="38">
        <v>8334802</v>
      </c>
      <c r="BG125" s="38">
        <v>0</v>
      </c>
      <c r="BH125" s="38">
        <v>0</v>
      </c>
      <c r="BI125" s="38">
        <v>0</v>
      </c>
      <c r="BJ125" s="38">
        <v>12</v>
      </c>
      <c r="BK125" s="38">
        <v>0</v>
      </c>
      <c r="BL125" s="38">
        <v>0</v>
      </c>
      <c r="BM125" s="38">
        <v>0</v>
      </c>
      <c r="BN125" s="38">
        <v>0</v>
      </c>
      <c r="BO125" s="38">
        <v>0</v>
      </c>
      <c r="BP125" s="38">
        <v>0</v>
      </c>
      <c r="BQ125" s="38">
        <v>634</v>
      </c>
      <c r="BR125" s="38">
        <v>0</v>
      </c>
      <c r="BS125" s="38">
        <v>0</v>
      </c>
      <c r="BT125" s="38">
        <v>0</v>
      </c>
      <c r="BU125" s="38">
        <v>0</v>
      </c>
      <c r="BV125" s="38">
        <v>0</v>
      </c>
      <c r="BW125" s="38">
        <v>0</v>
      </c>
      <c r="BX125" s="38">
        <v>0</v>
      </c>
      <c r="BY125" s="38">
        <v>0</v>
      </c>
      <c r="BZ125" s="38">
        <v>0</v>
      </c>
      <c r="CA125" s="38">
        <v>7.3</v>
      </c>
      <c r="CB125" s="38">
        <v>7300</v>
      </c>
      <c r="CC125" s="38">
        <v>0</v>
      </c>
      <c r="CD125" s="38">
        <v>0</v>
      </c>
      <c r="CE125" s="38">
        <v>0</v>
      </c>
      <c r="CF125" s="38">
        <v>0</v>
      </c>
      <c r="CG125" s="38">
        <v>0</v>
      </c>
      <c r="CH125" s="38">
        <v>174289</v>
      </c>
      <c r="CI125" s="38">
        <v>0</v>
      </c>
      <c r="CJ125" s="38">
        <v>4</v>
      </c>
      <c r="CK125" s="38">
        <v>0</v>
      </c>
      <c r="CL125" s="38">
        <v>0</v>
      </c>
      <c r="CN125" s="38">
        <v>0</v>
      </c>
      <c r="CO125" s="38">
        <v>1</v>
      </c>
      <c r="CP125" s="38">
        <v>0</v>
      </c>
      <c r="CQ125" s="38">
        <v>0</v>
      </c>
      <c r="CR125" s="38">
        <v>846.04499999999996</v>
      </c>
      <c r="CS125" s="38">
        <v>0</v>
      </c>
      <c r="CT125" s="38">
        <v>0</v>
      </c>
      <c r="CU125" s="38">
        <v>0</v>
      </c>
      <c r="CV125" s="38">
        <v>0</v>
      </c>
      <c r="CW125" s="38">
        <v>0</v>
      </c>
      <c r="CX125" s="38">
        <v>0</v>
      </c>
      <c r="CY125" s="38">
        <v>0</v>
      </c>
      <c r="CZ125" s="38">
        <v>0</v>
      </c>
      <c r="DA125" s="38">
        <v>1</v>
      </c>
      <c r="DB125" s="38">
        <v>5412820</v>
      </c>
      <c r="DC125" s="38">
        <v>0</v>
      </c>
      <c r="DD125" s="38">
        <v>0</v>
      </c>
      <c r="DE125" s="38">
        <v>1438035</v>
      </c>
      <c r="DF125" s="38">
        <v>1438035</v>
      </c>
      <c r="DG125" s="38">
        <v>233.5</v>
      </c>
      <c r="DH125" s="38">
        <v>0</v>
      </c>
      <c r="DI125" s="38">
        <v>0</v>
      </c>
      <c r="DK125" s="38">
        <v>1772</v>
      </c>
      <c r="DL125" s="38">
        <v>0</v>
      </c>
      <c r="DM125" s="38">
        <v>284042</v>
      </c>
      <c r="DN125" s="38">
        <v>1212</v>
      </c>
      <c r="DO125" s="38">
        <v>0</v>
      </c>
      <c r="DP125" s="38">
        <v>0</v>
      </c>
      <c r="DQ125" s="38">
        <v>0</v>
      </c>
      <c r="DR125" s="38">
        <v>0</v>
      </c>
      <c r="DS125" s="38">
        <v>0</v>
      </c>
      <c r="DT125" s="38">
        <v>0</v>
      </c>
      <c r="DU125" s="38">
        <v>0</v>
      </c>
      <c r="DV125" s="38">
        <v>0</v>
      </c>
      <c r="DW125" s="38">
        <v>0</v>
      </c>
      <c r="DX125" s="38">
        <v>0</v>
      </c>
      <c r="DY125" s="38">
        <v>0</v>
      </c>
      <c r="DZ125" s="38">
        <v>0</v>
      </c>
      <c r="EA125" s="38">
        <v>0</v>
      </c>
      <c r="EB125" s="38">
        <v>0</v>
      </c>
      <c r="EC125" s="38">
        <v>20.852</v>
      </c>
      <c r="ED125" s="38">
        <v>147682</v>
      </c>
      <c r="EE125" s="38">
        <v>0</v>
      </c>
      <c r="EF125" s="38">
        <v>0</v>
      </c>
      <c r="EG125" s="38">
        <v>0</v>
      </c>
      <c r="EH125" s="38">
        <v>127194</v>
      </c>
      <c r="EI125" s="38">
        <v>0</v>
      </c>
      <c r="EJ125" s="38">
        <v>0</v>
      </c>
      <c r="EK125" s="38">
        <v>4.0960000000000001</v>
      </c>
      <c r="EL125" s="38">
        <v>0</v>
      </c>
      <c r="EM125" s="38">
        <v>0</v>
      </c>
      <c r="EN125" s="38">
        <v>1.673</v>
      </c>
      <c r="EO125" s="38">
        <v>0</v>
      </c>
      <c r="EP125" s="38">
        <v>0</v>
      </c>
      <c r="EQ125" s="38">
        <v>5.7690000000000001</v>
      </c>
      <c r="ER125" s="38">
        <v>0</v>
      </c>
      <c r="ES125" s="38">
        <v>20.652999999999999</v>
      </c>
      <c r="ET125" s="38">
        <v>0</v>
      </c>
      <c r="EU125" s="38">
        <v>0</v>
      </c>
      <c r="EV125" s="38">
        <v>0</v>
      </c>
      <c r="EW125" s="38">
        <v>0</v>
      </c>
      <c r="EX125" s="38">
        <v>0</v>
      </c>
      <c r="EZ125" s="38">
        <v>8184240</v>
      </c>
      <c r="FA125" s="38">
        <v>0</v>
      </c>
      <c r="FB125" s="38">
        <v>8404384</v>
      </c>
      <c r="FC125" s="38">
        <v>0</v>
      </c>
      <c r="FD125" s="38">
        <v>0</v>
      </c>
      <c r="FE125" s="38">
        <v>783582</v>
      </c>
      <c r="FF125" s="38">
        <v>169855</v>
      </c>
      <c r="FG125" s="38">
        <v>5.8744999999999999E-2</v>
      </c>
      <c r="FH125" s="38">
        <v>2.5468000000000001E-2</v>
      </c>
      <c r="FI125" s="38">
        <v>0</v>
      </c>
      <c r="FJ125" s="38">
        <v>0</v>
      </c>
      <c r="FK125" s="38">
        <v>1353.3579999999999</v>
      </c>
      <c r="FL125" s="38">
        <v>9532110</v>
      </c>
      <c r="FM125" s="38">
        <v>0</v>
      </c>
      <c r="FN125" s="38">
        <v>0</v>
      </c>
      <c r="FO125" s="38">
        <v>59500</v>
      </c>
      <c r="FP125" s="38">
        <v>0</v>
      </c>
      <c r="FQ125" s="38">
        <v>59500</v>
      </c>
      <c r="FR125" s="38">
        <v>59500</v>
      </c>
      <c r="FS125" s="38">
        <v>0</v>
      </c>
      <c r="FT125" s="38">
        <v>0</v>
      </c>
      <c r="FU125" s="38">
        <v>0</v>
      </c>
      <c r="FV125" s="38">
        <v>0</v>
      </c>
      <c r="FW125" s="38">
        <v>0</v>
      </c>
      <c r="FX125" s="38">
        <v>0</v>
      </c>
      <c r="FY125" s="38">
        <v>0</v>
      </c>
      <c r="FZ125" s="38">
        <v>0</v>
      </c>
      <c r="GA125" s="38">
        <v>0</v>
      </c>
      <c r="GB125" s="38">
        <v>0</v>
      </c>
      <c r="GC125" s="38">
        <v>0</v>
      </c>
      <c r="GD125" s="38">
        <v>0</v>
      </c>
      <c r="GF125" s="38">
        <v>0</v>
      </c>
      <c r="GG125" s="38">
        <v>0</v>
      </c>
      <c r="GH125" s="38">
        <v>0</v>
      </c>
      <c r="GI125" s="38">
        <v>0</v>
      </c>
      <c r="GJ125" s="38">
        <v>0</v>
      </c>
      <c r="GK125" s="38">
        <v>5068</v>
      </c>
      <c r="GL125" s="38">
        <v>0</v>
      </c>
      <c r="GM125" s="38">
        <v>0</v>
      </c>
      <c r="GN125" s="38">
        <v>13619</v>
      </c>
      <c r="GO125" s="38">
        <v>0</v>
      </c>
      <c r="GP125" s="38">
        <v>0</v>
      </c>
      <c r="GQ125" s="38">
        <v>0</v>
      </c>
      <c r="GR125" s="38">
        <v>0</v>
      </c>
      <c r="GS125" s="38">
        <v>0</v>
      </c>
      <c r="GT125" s="38">
        <v>0</v>
      </c>
      <c r="HB125" s="38">
        <v>260701385</v>
      </c>
      <c r="HC125" s="38">
        <v>5.0967999999999999E-2</v>
      </c>
      <c r="HD125" s="38">
        <v>174289</v>
      </c>
      <c r="HE125" s="38">
        <v>0</v>
      </c>
      <c r="HF125" s="38">
        <v>933423</v>
      </c>
      <c r="HG125" s="38">
        <v>13471</v>
      </c>
      <c r="HH125" s="38">
        <v>36336</v>
      </c>
      <c r="HI125" s="38">
        <v>0</v>
      </c>
      <c r="HJ125" s="38">
        <v>8615</v>
      </c>
      <c r="HK125" s="38">
        <v>3605</v>
      </c>
      <c r="HL125" s="38">
        <v>511</v>
      </c>
      <c r="HM125" s="38">
        <v>10000</v>
      </c>
      <c r="HN125" s="38">
        <v>0</v>
      </c>
      <c r="HO125" s="38">
        <v>0</v>
      </c>
      <c r="HP125" s="38">
        <v>0</v>
      </c>
      <c r="HQ125" s="38">
        <v>0</v>
      </c>
      <c r="HR125" s="38">
        <v>0</v>
      </c>
      <c r="HS125" s="38">
        <v>8182906</v>
      </c>
      <c r="HT125" s="38">
        <v>0</v>
      </c>
      <c r="HU125" s="38">
        <v>0</v>
      </c>
      <c r="HV125" s="38">
        <v>0</v>
      </c>
      <c r="HW125" s="38">
        <v>0</v>
      </c>
      <c r="HX125" s="38">
        <v>118</v>
      </c>
      <c r="HY125" s="38">
        <v>191</v>
      </c>
      <c r="HZ125" s="38">
        <v>155</v>
      </c>
      <c r="IA125" s="38">
        <v>183</v>
      </c>
      <c r="IB125" s="38">
        <v>272</v>
      </c>
      <c r="IC125" s="38">
        <v>919</v>
      </c>
      <c r="ID125" s="38">
        <v>0</v>
      </c>
      <c r="IE125" s="38">
        <v>0</v>
      </c>
      <c r="IF125" s="38">
        <v>0</v>
      </c>
      <c r="IG125" s="38">
        <v>21.873999999999999</v>
      </c>
      <c r="IH125" s="38">
        <v>59</v>
      </c>
      <c r="II125" s="38">
        <v>0</v>
      </c>
      <c r="IJ125" s="38">
        <v>319.63</v>
      </c>
      <c r="IK125" s="38">
        <v>0</v>
      </c>
      <c r="IL125" s="38">
        <v>0</v>
      </c>
      <c r="IM125" s="38">
        <v>0</v>
      </c>
      <c r="IN125" s="38">
        <v>0</v>
      </c>
      <c r="IO125" s="38">
        <v>0</v>
      </c>
      <c r="IP125" s="38">
        <v>0</v>
      </c>
      <c r="IQ125" s="38">
        <v>319.63</v>
      </c>
      <c r="IR125" s="38">
        <v>196848</v>
      </c>
      <c r="IS125" s="38">
        <v>0</v>
      </c>
      <c r="IT125" s="38">
        <v>0</v>
      </c>
      <c r="IU125" s="38">
        <v>0</v>
      </c>
      <c r="IV125" s="38">
        <v>0</v>
      </c>
      <c r="IW125" s="38">
        <v>6159</v>
      </c>
      <c r="IX125" s="38">
        <v>0</v>
      </c>
      <c r="IY125" s="38">
        <v>0</v>
      </c>
      <c r="IZ125" s="38">
        <v>0</v>
      </c>
      <c r="JA125" s="38">
        <v>0</v>
      </c>
    </row>
    <row r="126" spans="1:261" x14ac:dyDescent="0.2">
      <c r="A126" s="38">
        <v>15825</v>
      </c>
      <c r="B126" s="38">
        <v>27549</v>
      </c>
      <c r="C126" s="38">
        <v>9</v>
      </c>
      <c r="D126" s="38">
        <v>2020</v>
      </c>
      <c r="E126" s="38">
        <v>6159</v>
      </c>
      <c r="F126" s="38">
        <v>0</v>
      </c>
      <c r="G126" s="38">
        <v>291.42</v>
      </c>
      <c r="H126" s="38">
        <v>281.37299999999999</v>
      </c>
      <c r="I126" s="38">
        <v>281.37299999999999</v>
      </c>
      <c r="J126" s="38">
        <v>291.42</v>
      </c>
      <c r="K126" s="38">
        <v>0</v>
      </c>
      <c r="L126" s="38">
        <v>6159</v>
      </c>
      <c r="M126" s="38">
        <v>0</v>
      </c>
      <c r="N126" s="38">
        <v>0</v>
      </c>
      <c r="P126" s="38">
        <v>294.99299999999999</v>
      </c>
      <c r="Q126" s="38">
        <v>0</v>
      </c>
      <c r="R126" s="38">
        <v>76464</v>
      </c>
      <c r="S126" s="38">
        <v>259.20699999999999</v>
      </c>
      <c r="U126" s="38">
        <v>49564</v>
      </c>
      <c r="V126" s="38">
        <v>75.123000000000005</v>
      </c>
      <c r="W126" s="38">
        <v>46265</v>
      </c>
      <c r="X126" s="38">
        <v>46265</v>
      </c>
      <c r="Z126" s="38">
        <v>0</v>
      </c>
      <c r="AA126" s="38">
        <v>0</v>
      </c>
      <c r="AB126" s="38">
        <v>0</v>
      </c>
      <c r="AC126" s="38">
        <v>0</v>
      </c>
      <c r="AD126" s="38" t="s">
        <v>303</v>
      </c>
      <c r="AE126" s="38">
        <v>0</v>
      </c>
      <c r="AH126" s="38">
        <v>0</v>
      </c>
      <c r="AI126" s="38">
        <v>0</v>
      </c>
      <c r="AJ126" s="38">
        <v>6159</v>
      </c>
      <c r="AK126" s="38">
        <v>1</v>
      </c>
      <c r="AL126" s="38" t="s">
        <v>63</v>
      </c>
      <c r="AM126" s="38">
        <v>0</v>
      </c>
      <c r="AN126" s="38">
        <v>0</v>
      </c>
      <c r="AO126" s="38">
        <v>0</v>
      </c>
      <c r="AP126" s="38">
        <v>0</v>
      </c>
      <c r="AQ126" s="38">
        <v>0</v>
      </c>
      <c r="AR126" s="38">
        <v>0</v>
      </c>
      <c r="AS126" s="38">
        <v>0</v>
      </c>
      <c r="AT126" s="38">
        <v>0</v>
      </c>
      <c r="AU126" s="38">
        <v>0</v>
      </c>
      <c r="AV126" s="38">
        <v>0</v>
      </c>
      <c r="AW126" s="38">
        <v>3084597</v>
      </c>
      <c r="AX126" s="38">
        <v>3028189</v>
      </c>
      <c r="AY126" s="38">
        <v>2087112</v>
      </c>
      <c r="AZ126" s="38">
        <v>76464</v>
      </c>
      <c r="BA126" s="38">
        <v>10</v>
      </c>
      <c r="BB126" s="38">
        <v>0</v>
      </c>
      <c r="BC126" s="38">
        <v>0</v>
      </c>
      <c r="BD126" s="38">
        <v>0</v>
      </c>
      <c r="BE126" s="38">
        <v>40</v>
      </c>
      <c r="BF126" s="38">
        <v>2785961</v>
      </c>
      <c r="BG126" s="38">
        <v>0</v>
      </c>
      <c r="BH126" s="38">
        <v>0</v>
      </c>
      <c r="BI126" s="38">
        <v>0</v>
      </c>
      <c r="BJ126" s="38">
        <v>12</v>
      </c>
      <c r="BK126" s="38">
        <v>0</v>
      </c>
      <c r="BL126" s="38">
        <v>0</v>
      </c>
      <c r="BM126" s="38">
        <v>0</v>
      </c>
      <c r="BN126" s="38">
        <v>0</v>
      </c>
      <c r="BO126" s="38">
        <v>0</v>
      </c>
      <c r="BP126" s="38">
        <v>0</v>
      </c>
      <c r="BQ126" s="38">
        <v>727</v>
      </c>
      <c r="BR126" s="38">
        <v>0</v>
      </c>
      <c r="BS126" s="38">
        <v>0</v>
      </c>
      <c r="BT126" s="38">
        <v>0</v>
      </c>
      <c r="BU126" s="38">
        <v>0</v>
      </c>
      <c r="BV126" s="38">
        <v>0</v>
      </c>
      <c r="BW126" s="38">
        <v>0</v>
      </c>
      <c r="BX126" s="38">
        <v>0</v>
      </c>
      <c r="BY126" s="38">
        <v>0</v>
      </c>
      <c r="BZ126" s="38">
        <v>0</v>
      </c>
      <c r="CA126" s="38">
        <v>0</v>
      </c>
      <c r="CB126" s="38">
        <v>0</v>
      </c>
      <c r="CC126" s="38">
        <v>0</v>
      </c>
      <c r="CD126" s="38">
        <v>0</v>
      </c>
      <c r="CE126" s="38">
        <v>0</v>
      </c>
      <c r="CF126" s="38">
        <v>0</v>
      </c>
      <c r="CG126" s="38">
        <v>0</v>
      </c>
      <c r="CH126" s="38">
        <v>57304</v>
      </c>
      <c r="CI126" s="38">
        <v>0</v>
      </c>
      <c r="CJ126" s="38">
        <v>4</v>
      </c>
      <c r="CK126" s="38">
        <v>0</v>
      </c>
      <c r="CL126" s="38">
        <v>0</v>
      </c>
      <c r="CN126" s="38">
        <v>0</v>
      </c>
      <c r="CO126" s="38">
        <v>1</v>
      </c>
      <c r="CP126" s="38">
        <v>0</v>
      </c>
      <c r="CQ126" s="38">
        <v>0</v>
      </c>
      <c r="CR126" s="38">
        <v>293.13299999999998</v>
      </c>
      <c r="CS126" s="38">
        <v>0</v>
      </c>
      <c r="CT126" s="38">
        <v>0</v>
      </c>
      <c r="CU126" s="38">
        <v>0</v>
      </c>
      <c r="CV126" s="38">
        <v>0</v>
      </c>
      <c r="CW126" s="38">
        <v>0</v>
      </c>
      <c r="CX126" s="38">
        <v>0</v>
      </c>
      <c r="CY126" s="38">
        <v>0</v>
      </c>
      <c r="CZ126" s="38">
        <v>0</v>
      </c>
      <c r="DA126" s="38">
        <v>1</v>
      </c>
      <c r="DB126" s="38">
        <v>1720919</v>
      </c>
      <c r="DC126" s="38">
        <v>0</v>
      </c>
      <c r="DD126" s="38">
        <v>0</v>
      </c>
      <c r="DE126" s="38">
        <v>444652</v>
      </c>
      <c r="DF126" s="38">
        <v>444652</v>
      </c>
      <c r="DG126" s="38">
        <v>72.2</v>
      </c>
      <c r="DH126" s="38">
        <v>0</v>
      </c>
      <c r="DI126" s="38">
        <v>0</v>
      </c>
      <c r="DK126" s="38">
        <v>3249</v>
      </c>
      <c r="DL126" s="38">
        <v>0</v>
      </c>
      <c r="DM126" s="38">
        <v>205053</v>
      </c>
      <c r="DN126" s="38">
        <v>855</v>
      </c>
      <c r="DO126" s="38">
        <v>0</v>
      </c>
      <c r="DP126" s="38">
        <v>0</v>
      </c>
      <c r="DQ126" s="38">
        <v>0</v>
      </c>
      <c r="DR126" s="38">
        <v>0</v>
      </c>
      <c r="DS126" s="38">
        <v>0</v>
      </c>
      <c r="DT126" s="38">
        <v>0</v>
      </c>
      <c r="DU126" s="38">
        <v>0</v>
      </c>
      <c r="DV126" s="38">
        <v>0</v>
      </c>
      <c r="DW126" s="38">
        <v>0</v>
      </c>
      <c r="DX126" s="38">
        <v>0</v>
      </c>
      <c r="DY126" s="38">
        <v>0</v>
      </c>
      <c r="DZ126" s="38">
        <v>0</v>
      </c>
      <c r="EA126" s="38">
        <v>0</v>
      </c>
      <c r="EB126" s="38">
        <v>0</v>
      </c>
      <c r="EC126" s="38">
        <v>0.58199999999999996</v>
      </c>
      <c r="ED126" s="38">
        <v>4122</v>
      </c>
      <c r="EE126" s="38">
        <v>0</v>
      </c>
      <c r="EF126" s="38">
        <v>0</v>
      </c>
      <c r="EG126" s="38">
        <v>0</v>
      </c>
      <c r="EH126" s="38">
        <v>189839</v>
      </c>
      <c r="EI126" s="38">
        <v>0</v>
      </c>
      <c r="EJ126" s="38">
        <v>0</v>
      </c>
      <c r="EK126" s="38">
        <v>9.5489999999999995</v>
      </c>
      <c r="EL126" s="38">
        <v>0</v>
      </c>
      <c r="EM126" s="38">
        <v>0.156</v>
      </c>
      <c r="EN126" s="38">
        <v>0.34200000000000003</v>
      </c>
      <c r="EO126" s="38">
        <v>0</v>
      </c>
      <c r="EP126" s="38">
        <v>0</v>
      </c>
      <c r="EQ126" s="38">
        <v>10.047000000000001</v>
      </c>
      <c r="ER126" s="38">
        <v>0</v>
      </c>
      <c r="ES126" s="38">
        <v>30.824999999999999</v>
      </c>
      <c r="ET126" s="38">
        <v>0</v>
      </c>
      <c r="EU126" s="38">
        <v>0</v>
      </c>
      <c r="EV126" s="38">
        <v>0</v>
      </c>
      <c r="EW126" s="38">
        <v>0</v>
      </c>
      <c r="EX126" s="38">
        <v>0</v>
      </c>
      <c r="EZ126" s="38">
        <v>2709497</v>
      </c>
      <c r="FA126" s="38">
        <v>0</v>
      </c>
      <c r="FB126" s="38">
        <v>2785065</v>
      </c>
      <c r="FC126" s="38">
        <v>0</v>
      </c>
      <c r="FD126" s="38">
        <v>0</v>
      </c>
      <c r="FE126" s="38">
        <v>261917</v>
      </c>
      <c r="FF126" s="38">
        <v>56775</v>
      </c>
      <c r="FG126" s="38">
        <v>5.8744999999999999E-2</v>
      </c>
      <c r="FH126" s="38">
        <v>2.5468000000000001E-2</v>
      </c>
      <c r="FI126" s="38">
        <v>0</v>
      </c>
      <c r="FJ126" s="38">
        <v>0</v>
      </c>
      <c r="FK126" s="38">
        <v>452.36900000000003</v>
      </c>
      <c r="FL126" s="38">
        <v>3161061</v>
      </c>
      <c r="FM126" s="38">
        <v>0</v>
      </c>
      <c r="FN126" s="38">
        <v>0</v>
      </c>
      <c r="FO126" s="38">
        <v>0</v>
      </c>
      <c r="FP126" s="38">
        <v>0</v>
      </c>
      <c r="FQ126" s="38">
        <v>0</v>
      </c>
      <c r="FR126" s="38">
        <v>0</v>
      </c>
      <c r="FS126" s="38">
        <v>0</v>
      </c>
      <c r="FT126" s="38">
        <v>0</v>
      </c>
      <c r="FU126" s="38">
        <v>0</v>
      </c>
      <c r="FV126" s="38">
        <v>0</v>
      </c>
      <c r="FW126" s="38">
        <v>0</v>
      </c>
      <c r="FX126" s="38">
        <v>0</v>
      </c>
      <c r="FY126" s="38">
        <v>0</v>
      </c>
      <c r="FZ126" s="38">
        <v>0</v>
      </c>
      <c r="GA126" s="38">
        <v>0</v>
      </c>
      <c r="GB126" s="38">
        <v>0</v>
      </c>
      <c r="GC126" s="38">
        <v>0</v>
      </c>
      <c r="GD126" s="38">
        <v>0</v>
      </c>
      <c r="GF126" s="38">
        <v>0</v>
      </c>
      <c r="GG126" s="38">
        <v>0</v>
      </c>
      <c r="GH126" s="38">
        <v>0</v>
      </c>
      <c r="GI126" s="38">
        <v>0</v>
      </c>
      <c r="GJ126" s="38">
        <v>0</v>
      </c>
      <c r="GK126" s="38">
        <v>5100</v>
      </c>
      <c r="GL126" s="38">
        <v>5520</v>
      </c>
      <c r="GM126" s="38">
        <v>0</v>
      </c>
      <c r="GN126" s="38">
        <v>0</v>
      </c>
      <c r="GO126" s="38">
        <v>0</v>
      </c>
      <c r="GP126" s="38">
        <v>0</v>
      </c>
      <c r="GQ126" s="38">
        <v>0</v>
      </c>
      <c r="GR126" s="38">
        <v>0</v>
      </c>
      <c r="GS126" s="38">
        <v>0</v>
      </c>
      <c r="GT126" s="38">
        <v>0</v>
      </c>
      <c r="HB126" s="38">
        <v>260701385</v>
      </c>
      <c r="HC126" s="38">
        <v>5.0967999999999999E-2</v>
      </c>
      <c r="HD126" s="38">
        <v>57304</v>
      </c>
      <c r="HE126" s="38">
        <v>0</v>
      </c>
      <c r="HF126" s="38">
        <v>298255</v>
      </c>
      <c r="HG126" s="38">
        <v>0</v>
      </c>
      <c r="HH126" s="38">
        <v>67129</v>
      </c>
      <c r="HI126" s="38">
        <v>0</v>
      </c>
      <c r="HJ126" s="38">
        <v>2833</v>
      </c>
      <c r="HK126" s="38">
        <v>0</v>
      </c>
      <c r="HL126" s="38">
        <v>0</v>
      </c>
      <c r="HM126" s="38">
        <v>0</v>
      </c>
      <c r="HN126" s="38">
        <v>0</v>
      </c>
      <c r="HO126" s="38">
        <v>0</v>
      </c>
      <c r="HP126" s="38">
        <v>0</v>
      </c>
      <c r="HQ126" s="38">
        <v>0</v>
      </c>
      <c r="HR126" s="38">
        <v>0</v>
      </c>
      <c r="HS126" s="38">
        <v>2708601</v>
      </c>
      <c r="HT126" s="38">
        <v>0</v>
      </c>
      <c r="HU126" s="38">
        <v>0</v>
      </c>
      <c r="HV126" s="38">
        <v>0</v>
      </c>
      <c r="HW126" s="38">
        <v>0</v>
      </c>
      <c r="HX126" s="38">
        <v>53</v>
      </c>
      <c r="HY126" s="38">
        <v>30</v>
      </c>
      <c r="HZ126" s="38">
        <v>80</v>
      </c>
      <c r="IA126" s="38">
        <v>76</v>
      </c>
      <c r="IB126" s="38">
        <v>48</v>
      </c>
      <c r="IC126" s="38">
        <v>287</v>
      </c>
      <c r="ID126" s="38">
        <v>0</v>
      </c>
      <c r="IE126" s="38">
        <v>0</v>
      </c>
      <c r="IF126" s="38">
        <v>0</v>
      </c>
      <c r="IG126" s="38">
        <v>0</v>
      </c>
      <c r="IH126" s="38">
        <v>109</v>
      </c>
      <c r="II126" s="38">
        <v>0</v>
      </c>
      <c r="IJ126" s="38">
        <v>75.123000000000005</v>
      </c>
      <c r="IK126" s="38">
        <v>0</v>
      </c>
      <c r="IL126" s="38">
        <v>0</v>
      </c>
      <c r="IM126" s="38">
        <v>0</v>
      </c>
      <c r="IN126" s="38">
        <v>0</v>
      </c>
      <c r="IO126" s="38">
        <v>0</v>
      </c>
      <c r="IP126" s="38">
        <v>0</v>
      </c>
      <c r="IQ126" s="38">
        <v>75.123000000000005</v>
      </c>
      <c r="IR126" s="38">
        <v>46265</v>
      </c>
      <c r="IS126" s="38">
        <v>0</v>
      </c>
      <c r="IT126" s="38">
        <v>0</v>
      </c>
      <c r="IU126" s="38">
        <v>0</v>
      </c>
      <c r="IV126" s="38">
        <v>0</v>
      </c>
      <c r="IW126" s="38">
        <v>6159</v>
      </c>
      <c r="IX126" s="38">
        <v>0</v>
      </c>
      <c r="IY126" s="38">
        <v>0</v>
      </c>
      <c r="IZ126" s="38">
        <v>0</v>
      </c>
      <c r="JA126" s="38">
        <v>0</v>
      </c>
    </row>
    <row r="127" spans="1:261" x14ac:dyDescent="0.2">
      <c r="A127" s="38">
        <v>227825</v>
      </c>
      <c r="B127" s="38">
        <v>27549</v>
      </c>
      <c r="C127" s="38">
        <v>9</v>
      </c>
      <c r="D127" s="38">
        <v>2020</v>
      </c>
      <c r="E127" s="38">
        <v>6159</v>
      </c>
      <c r="F127" s="38">
        <v>0</v>
      </c>
      <c r="G127" s="38">
        <v>1707.5050000000001</v>
      </c>
      <c r="H127" s="38">
        <v>1672.789</v>
      </c>
      <c r="I127" s="38">
        <v>1672.789</v>
      </c>
      <c r="J127" s="38">
        <v>1707.5050000000001</v>
      </c>
      <c r="K127" s="38">
        <v>0</v>
      </c>
      <c r="L127" s="38">
        <v>6159</v>
      </c>
      <c r="M127" s="38">
        <v>0</v>
      </c>
      <c r="N127" s="38">
        <v>0</v>
      </c>
      <c r="P127" s="38">
        <v>1468.1669999999999</v>
      </c>
      <c r="Q127" s="38">
        <v>0</v>
      </c>
      <c r="R127" s="38">
        <v>380559</v>
      </c>
      <c r="S127" s="38">
        <v>259.20699999999999</v>
      </c>
      <c r="U127" s="38">
        <v>246680</v>
      </c>
      <c r="V127" s="38">
        <v>989.22699999999998</v>
      </c>
      <c r="W127" s="38">
        <v>609226</v>
      </c>
      <c r="X127" s="38">
        <v>609226</v>
      </c>
      <c r="Z127" s="38">
        <v>0</v>
      </c>
      <c r="AA127" s="38">
        <v>0</v>
      </c>
      <c r="AB127" s="38">
        <v>0</v>
      </c>
      <c r="AC127" s="38">
        <v>0</v>
      </c>
      <c r="AD127" s="38" t="s">
        <v>303</v>
      </c>
      <c r="AE127" s="38">
        <v>0</v>
      </c>
      <c r="AH127" s="38">
        <v>0</v>
      </c>
      <c r="AI127" s="38">
        <v>0</v>
      </c>
      <c r="AJ127" s="38">
        <v>6159</v>
      </c>
      <c r="AK127" s="38">
        <v>1</v>
      </c>
      <c r="AL127" s="38" t="s">
        <v>106</v>
      </c>
      <c r="AM127" s="38">
        <v>0</v>
      </c>
      <c r="AN127" s="38">
        <v>0</v>
      </c>
      <c r="AO127" s="38">
        <v>0</v>
      </c>
      <c r="AP127" s="38">
        <v>0</v>
      </c>
      <c r="AQ127" s="38">
        <v>0</v>
      </c>
      <c r="AR127" s="38">
        <v>0</v>
      </c>
      <c r="AS127" s="38">
        <v>0</v>
      </c>
      <c r="AT127" s="38">
        <v>0</v>
      </c>
      <c r="AU127" s="38">
        <v>0</v>
      </c>
      <c r="AV127" s="38">
        <v>0</v>
      </c>
      <c r="AW127" s="38">
        <v>19284829</v>
      </c>
      <c r="AX127" s="38">
        <v>18954798</v>
      </c>
      <c r="AY127" s="38">
        <v>13916774</v>
      </c>
      <c r="AZ127" s="38">
        <v>380559</v>
      </c>
      <c r="BA127" s="38">
        <v>0</v>
      </c>
      <c r="BB127" s="38">
        <v>0</v>
      </c>
      <c r="BC127" s="38">
        <v>0</v>
      </c>
      <c r="BD127" s="38">
        <v>0</v>
      </c>
      <c r="BE127" s="38">
        <v>253</v>
      </c>
      <c r="BF127" s="38">
        <v>16745322</v>
      </c>
      <c r="BG127" s="38">
        <v>0</v>
      </c>
      <c r="BH127" s="38">
        <v>0</v>
      </c>
      <c r="BI127" s="38">
        <v>0</v>
      </c>
      <c r="BJ127" s="38">
        <v>12</v>
      </c>
      <c r="BK127" s="38">
        <v>0</v>
      </c>
      <c r="BL127" s="38">
        <v>0</v>
      </c>
      <c r="BM127" s="38">
        <v>0</v>
      </c>
      <c r="BN127" s="38">
        <v>0</v>
      </c>
      <c r="BO127" s="38">
        <v>0</v>
      </c>
      <c r="BP127" s="38">
        <v>0</v>
      </c>
      <c r="BQ127" s="38">
        <v>512</v>
      </c>
      <c r="BR127" s="38">
        <v>0</v>
      </c>
      <c r="BS127" s="38">
        <v>0</v>
      </c>
      <c r="BT127" s="38">
        <v>0</v>
      </c>
      <c r="BU127" s="38">
        <v>0</v>
      </c>
      <c r="BV127" s="38">
        <v>0</v>
      </c>
      <c r="BW127" s="38">
        <v>0</v>
      </c>
      <c r="BX127" s="38">
        <v>0</v>
      </c>
      <c r="BY127" s="38">
        <v>0</v>
      </c>
      <c r="BZ127" s="38">
        <v>0</v>
      </c>
      <c r="CA127" s="38">
        <v>520.63</v>
      </c>
      <c r="CB127" s="38">
        <v>520630</v>
      </c>
      <c r="CC127" s="38">
        <v>0</v>
      </c>
      <c r="CD127" s="38">
        <v>0</v>
      </c>
      <c r="CE127" s="38">
        <v>0</v>
      </c>
      <c r="CF127" s="38">
        <v>0</v>
      </c>
      <c r="CG127" s="38">
        <v>0</v>
      </c>
      <c r="CH127" s="38">
        <v>335756</v>
      </c>
      <c r="CI127" s="38">
        <v>0</v>
      </c>
      <c r="CJ127" s="38">
        <v>5</v>
      </c>
      <c r="CK127" s="38">
        <v>0</v>
      </c>
      <c r="CL127" s="38">
        <v>0</v>
      </c>
      <c r="CN127" s="38">
        <v>0</v>
      </c>
      <c r="CO127" s="38">
        <v>1</v>
      </c>
      <c r="CP127" s="38">
        <v>0</v>
      </c>
      <c r="CQ127" s="38">
        <v>0</v>
      </c>
      <c r="CR127" s="38">
        <v>1474.701</v>
      </c>
      <c r="CS127" s="38">
        <v>0</v>
      </c>
      <c r="CT127" s="38">
        <v>0</v>
      </c>
      <c r="CU127" s="38">
        <v>0</v>
      </c>
      <c r="CV127" s="38">
        <v>0</v>
      </c>
      <c r="CW127" s="38">
        <v>0</v>
      </c>
      <c r="CX127" s="38">
        <v>0</v>
      </c>
      <c r="CY127" s="38">
        <v>0</v>
      </c>
      <c r="CZ127" s="38">
        <v>0</v>
      </c>
      <c r="DA127" s="38">
        <v>1</v>
      </c>
      <c r="DB127" s="38">
        <v>10254211</v>
      </c>
      <c r="DC127" s="38">
        <v>0</v>
      </c>
      <c r="DD127" s="38">
        <v>0</v>
      </c>
      <c r="DE127" s="38">
        <v>2770296</v>
      </c>
      <c r="DF127" s="38">
        <v>2770296</v>
      </c>
      <c r="DG127" s="38">
        <v>449.82499999999999</v>
      </c>
      <c r="DH127" s="38">
        <v>0</v>
      </c>
      <c r="DI127" s="38">
        <v>0</v>
      </c>
      <c r="DK127" s="38">
        <v>0</v>
      </c>
      <c r="DL127" s="38">
        <v>0</v>
      </c>
      <c r="DM127" s="38">
        <v>1283763</v>
      </c>
      <c r="DN127" s="38">
        <v>5473</v>
      </c>
      <c r="DO127" s="38">
        <v>0</v>
      </c>
      <c r="DP127" s="38">
        <v>0</v>
      </c>
      <c r="DQ127" s="38">
        <v>0</v>
      </c>
      <c r="DR127" s="38">
        <v>0</v>
      </c>
      <c r="DS127" s="38">
        <v>0</v>
      </c>
      <c r="DT127" s="38">
        <v>0</v>
      </c>
      <c r="DU127" s="38">
        <v>0</v>
      </c>
      <c r="DV127" s="38">
        <v>0</v>
      </c>
      <c r="DW127" s="38">
        <v>0</v>
      </c>
      <c r="DX127" s="38">
        <v>0</v>
      </c>
      <c r="DY127" s="38">
        <v>0</v>
      </c>
      <c r="DZ127" s="38">
        <v>0</v>
      </c>
      <c r="EA127" s="38">
        <v>0</v>
      </c>
      <c r="EB127" s="38">
        <v>0</v>
      </c>
      <c r="EC127" s="38">
        <v>91.203000000000003</v>
      </c>
      <c r="ED127" s="38">
        <v>645936</v>
      </c>
      <c r="EE127" s="38">
        <v>0</v>
      </c>
      <c r="EF127" s="38">
        <v>0</v>
      </c>
      <c r="EG127" s="38">
        <v>0</v>
      </c>
      <c r="EH127" s="38">
        <v>595457</v>
      </c>
      <c r="EI127" s="38">
        <v>0</v>
      </c>
      <c r="EJ127" s="38">
        <v>0</v>
      </c>
      <c r="EK127" s="38">
        <v>24.63</v>
      </c>
      <c r="EL127" s="38">
        <v>0</v>
      </c>
      <c r="EM127" s="38">
        <v>4.0140000000000002</v>
      </c>
      <c r="EN127" s="38">
        <v>2.1509999999999998</v>
      </c>
      <c r="EO127" s="38">
        <v>0</v>
      </c>
      <c r="EP127" s="38">
        <v>0</v>
      </c>
      <c r="EQ127" s="38">
        <v>30.795000000000002</v>
      </c>
      <c r="ER127" s="38">
        <v>0</v>
      </c>
      <c r="ES127" s="38">
        <v>96.686999999999998</v>
      </c>
      <c r="ET127" s="38">
        <v>0</v>
      </c>
      <c r="EU127" s="38">
        <v>0</v>
      </c>
      <c r="EV127" s="38">
        <v>0</v>
      </c>
      <c r="EW127" s="38">
        <v>0</v>
      </c>
      <c r="EX127" s="38">
        <v>0</v>
      </c>
      <c r="EZ127" s="38">
        <v>17039263</v>
      </c>
      <c r="FA127" s="38">
        <v>0</v>
      </c>
      <c r="FB127" s="38">
        <v>17414097</v>
      </c>
      <c r="FC127" s="38">
        <v>0</v>
      </c>
      <c r="FD127" s="38">
        <v>0</v>
      </c>
      <c r="FE127" s="38">
        <v>1574282</v>
      </c>
      <c r="FF127" s="38">
        <v>341253</v>
      </c>
      <c r="FG127" s="38">
        <v>5.8744999999999999E-2</v>
      </c>
      <c r="FH127" s="38">
        <v>2.5468000000000001E-2</v>
      </c>
      <c r="FI127" s="38">
        <v>0</v>
      </c>
      <c r="FJ127" s="38">
        <v>0</v>
      </c>
      <c r="FK127" s="38">
        <v>2719.01</v>
      </c>
      <c r="FL127" s="38">
        <v>19665388</v>
      </c>
      <c r="FM127" s="38">
        <v>0</v>
      </c>
      <c r="FN127" s="38">
        <v>0</v>
      </c>
      <c r="FO127" s="38">
        <v>156613</v>
      </c>
      <c r="FP127" s="38">
        <v>0</v>
      </c>
      <c r="FQ127" s="38">
        <v>156613</v>
      </c>
      <c r="FR127" s="38">
        <v>156613</v>
      </c>
      <c r="FS127" s="38">
        <v>0</v>
      </c>
      <c r="FT127" s="38">
        <v>0</v>
      </c>
      <c r="FU127" s="38">
        <v>0</v>
      </c>
      <c r="FV127" s="38">
        <v>0</v>
      </c>
      <c r="FW127" s="38">
        <v>0</v>
      </c>
      <c r="FX127" s="38">
        <v>0</v>
      </c>
      <c r="FY127" s="38">
        <v>0</v>
      </c>
      <c r="FZ127" s="38">
        <v>0</v>
      </c>
      <c r="GA127" s="38">
        <v>0</v>
      </c>
      <c r="GB127" s="38">
        <v>32600</v>
      </c>
      <c r="GC127" s="38">
        <v>32600</v>
      </c>
      <c r="GD127" s="38">
        <v>3.9209999999999998</v>
      </c>
      <c r="GF127" s="38">
        <v>0</v>
      </c>
      <c r="GG127" s="38">
        <v>0</v>
      </c>
      <c r="GH127" s="38">
        <v>0</v>
      </c>
      <c r="GI127" s="38">
        <v>0</v>
      </c>
      <c r="GJ127" s="38">
        <v>0</v>
      </c>
      <c r="GK127" s="38">
        <v>4971</v>
      </c>
      <c r="GL127" s="38">
        <v>0</v>
      </c>
      <c r="GM127" s="38">
        <v>0</v>
      </c>
      <c r="GN127" s="38">
        <v>0</v>
      </c>
      <c r="GO127" s="38">
        <v>0</v>
      </c>
      <c r="GP127" s="38">
        <v>0</v>
      </c>
      <c r="GQ127" s="38">
        <v>0</v>
      </c>
      <c r="GR127" s="38">
        <v>0</v>
      </c>
      <c r="GS127" s="38">
        <v>0</v>
      </c>
      <c r="GT127" s="38">
        <v>0</v>
      </c>
      <c r="HB127" s="38">
        <v>260701385</v>
      </c>
      <c r="HC127" s="38">
        <v>5.0967999999999999E-2</v>
      </c>
      <c r="HD127" s="38">
        <v>335756</v>
      </c>
      <c r="HE127" s="38">
        <v>0</v>
      </c>
      <c r="HF127" s="38">
        <v>1773156</v>
      </c>
      <c r="HG127" s="38">
        <v>0</v>
      </c>
      <c r="HH127" s="38">
        <v>0</v>
      </c>
      <c r="HI127" s="38">
        <v>0</v>
      </c>
      <c r="HJ127" s="38">
        <v>16597</v>
      </c>
      <c r="HK127" s="38">
        <v>5758</v>
      </c>
      <c r="HL127" s="38">
        <v>-8501</v>
      </c>
      <c r="HM127" s="38">
        <v>0</v>
      </c>
      <c r="HN127" s="38">
        <v>0</v>
      </c>
      <c r="HO127" s="38">
        <v>0</v>
      </c>
      <c r="HP127" s="38">
        <v>0</v>
      </c>
      <c r="HQ127" s="38">
        <v>0</v>
      </c>
      <c r="HR127" s="38">
        <v>0</v>
      </c>
      <c r="HS127" s="38">
        <v>17033538</v>
      </c>
      <c r="HT127" s="38">
        <v>0</v>
      </c>
      <c r="HU127" s="38">
        <v>0</v>
      </c>
      <c r="HV127" s="38">
        <v>0</v>
      </c>
      <c r="HW127" s="38">
        <v>0</v>
      </c>
      <c r="HX127" s="38">
        <v>115</v>
      </c>
      <c r="HY127" s="38">
        <v>240</v>
      </c>
      <c r="HZ127" s="38">
        <v>197</v>
      </c>
      <c r="IA127" s="38">
        <v>390</v>
      </c>
      <c r="IB127" s="38">
        <v>783</v>
      </c>
      <c r="IC127" s="38">
        <v>1725</v>
      </c>
      <c r="ID127" s="38">
        <v>0</v>
      </c>
      <c r="IE127" s="38">
        <v>0</v>
      </c>
      <c r="IF127" s="38">
        <v>0</v>
      </c>
      <c r="IG127" s="38">
        <v>0</v>
      </c>
      <c r="IH127" s="38">
        <v>0</v>
      </c>
      <c r="II127" s="38">
        <v>0</v>
      </c>
      <c r="IJ127" s="38">
        <v>989.22699999999998</v>
      </c>
      <c r="IK127" s="38">
        <v>0</v>
      </c>
      <c r="IL127" s="38">
        <v>0</v>
      </c>
      <c r="IM127" s="38">
        <v>0</v>
      </c>
      <c r="IN127" s="38">
        <v>0</v>
      </c>
      <c r="IO127" s="38">
        <v>0</v>
      </c>
      <c r="IP127" s="38">
        <v>0</v>
      </c>
      <c r="IQ127" s="38">
        <v>989.22699999999998</v>
      </c>
      <c r="IR127" s="38">
        <v>609226</v>
      </c>
      <c r="IS127" s="38">
        <v>0</v>
      </c>
      <c r="IT127" s="38">
        <v>0</v>
      </c>
      <c r="IU127" s="38">
        <v>0</v>
      </c>
      <c r="IV127" s="38">
        <v>0</v>
      </c>
      <c r="IW127" s="38">
        <v>6159</v>
      </c>
      <c r="IX127" s="38">
        <v>0</v>
      </c>
      <c r="IY127" s="38">
        <v>0</v>
      </c>
      <c r="IZ127" s="38">
        <v>0</v>
      </c>
      <c r="JA127" s="38">
        <v>0</v>
      </c>
    </row>
    <row r="128" spans="1:261" x14ac:dyDescent="0.2">
      <c r="A128" s="38">
        <v>227826</v>
      </c>
      <c r="B128" s="38">
        <v>27549</v>
      </c>
      <c r="C128" s="38">
        <v>9</v>
      </c>
      <c r="D128" s="38">
        <v>2020</v>
      </c>
      <c r="E128" s="38">
        <v>6159</v>
      </c>
      <c r="F128" s="38">
        <v>0</v>
      </c>
      <c r="G128" s="38">
        <v>376.39</v>
      </c>
      <c r="H128" s="38">
        <v>366.97500000000002</v>
      </c>
      <c r="I128" s="38">
        <v>366.97500000000002</v>
      </c>
      <c r="J128" s="38">
        <v>376.39</v>
      </c>
      <c r="K128" s="38">
        <v>0</v>
      </c>
      <c r="L128" s="38">
        <v>6159</v>
      </c>
      <c r="M128" s="38">
        <v>0</v>
      </c>
      <c r="N128" s="38">
        <v>0</v>
      </c>
      <c r="P128" s="38">
        <v>357.75299999999999</v>
      </c>
      <c r="Q128" s="38">
        <v>0</v>
      </c>
      <c r="R128" s="38">
        <v>92732</v>
      </c>
      <c r="S128" s="38">
        <v>259.20699999999999</v>
      </c>
      <c r="U128" s="38">
        <v>60110</v>
      </c>
      <c r="V128" s="38">
        <v>98.257000000000005</v>
      </c>
      <c r="W128" s="38">
        <v>60513</v>
      </c>
      <c r="X128" s="38">
        <v>60513</v>
      </c>
      <c r="Z128" s="38">
        <v>0</v>
      </c>
      <c r="AA128" s="38">
        <v>0</v>
      </c>
      <c r="AB128" s="38">
        <v>0</v>
      </c>
      <c r="AC128" s="38">
        <v>0</v>
      </c>
      <c r="AD128" s="38" t="s">
        <v>303</v>
      </c>
      <c r="AE128" s="38">
        <v>0</v>
      </c>
      <c r="AH128" s="38">
        <v>0</v>
      </c>
      <c r="AI128" s="38">
        <v>0</v>
      </c>
      <c r="AJ128" s="38">
        <v>6159</v>
      </c>
      <c r="AK128" s="38">
        <v>1</v>
      </c>
      <c r="AL128" s="38" t="s">
        <v>355</v>
      </c>
      <c r="AM128" s="38">
        <v>0</v>
      </c>
      <c r="AN128" s="38">
        <v>0</v>
      </c>
      <c r="AO128" s="38">
        <v>0</v>
      </c>
      <c r="AP128" s="38">
        <v>0</v>
      </c>
      <c r="AQ128" s="38">
        <v>0</v>
      </c>
      <c r="AR128" s="38">
        <v>0</v>
      </c>
      <c r="AS128" s="38">
        <v>0</v>
      </c>
      <c r="AT128" s="38">
        <v>0</v>
      </c>
      <c r="AU128" s="38">
        <v>0</v>
      </c>
      <c r="AV128" s="38">
        <v>0</v>
      </c>
      <c r="AW128" s="38">
        <v>3730614</v>
      </c>
      <c r="AX128" s="38">
        <v>3657551</v>
      </c>
      <c r="AY128" s="38">
        <v>2464336</v>
      </c>
      <c r="AZ128" s="38">
        <v>92732</v>
      </c>
      <c r="BA128" s="38">
        <v>0</v>
      </c>
      <c r="BB128" s="38">
        <v>0</v>
      </c>
      <c r="BC128" s="38">
        <v>0</v>
      </c>
      <c r="BD128" s="38">
        <v>0</v>
      </c>
      <c r="BE128" s="38">
        <v>49</v>
      </c>
      <c r="BF128" s="38">
        <v>3365317</v>
      </c>
      <c r="BG128" s="38">
        <v>0</v>
      </c>
      <c r="BH128" s="38">
        <v>0</v>
      </c>
      <c r="BI128" s="38">
        <v>0</v>
      </c>
      <c r="BJ128" s="38">
        <v>12</v>
      </c>
      <c r="BK128" s="38">
        <v>0</v>
      </c>
      <c r="BL128" s="38">
        <v>0</v>
      </c>
      <c r="BM128" s="38">
        <v>0</v>
      </c>
      <c r="BN128" s="38">
        <v>0</v>
      </c>
      <c r="BO128" s="38">
        <v>0</v>
      </c>
      <c r="BP128" s="38">
        <v>0</v>
      </c>
      <c r="BQ128" s="38">
        <v>713</v>
      </c>
      <c r="BR128" s="38">
        <v>0</v>
      </c>
      <c r="BS128" s="38">
        <v>0</v>
      </c>
      <c r="BT128" s="38">
        <v>0</v>
      </c>
      <c r="BU128" s="38">
        <v>0</v>
      </c>
      <c r="BV128" s="38">
        <v>0</v>
      </c>
      <c r="BW128" s="38">
        <v>0</v>
      </c>
      <c r="BX128" s="38">
        <v>0</v>
      </c>
      <c r="BY128" s="38">
        <v>0</v>
      </c>
      <c r="BZ128" s="38">
        <v>0</v>
      </c>
      <c r="CA128" s="38">
        <v>0</v>
      </c>
      <c r="CB128" s="38">
        <v>0</v>
      </c>
      <c r="CC128" s="38">
        <v>0</v>
      </c>
      <c r="CD128" s="38">
        <v>0</v>
      </c>
      <c r="CE128" s="38">
        <v>0</v>
      </c>
      <c r="CF128" s="38">
        <v>0</v>
      </c>
      <c r="CG128" s="38">
        <v>0</v>
      </c>
      <c r="CH128" s="38">
        <v>74012</v>
      </c>
      <c r="CI128" s="38">
        <v>0</v>
      </c>
      <c r="CJ128" s="38">
        <v>4</v>
      </c>
      <c r="CK128" s="38">
        <v>0</v>
      </c>
      <c r="CL128" s="38">
        <v>0</v>
      </c>
      <c r="CN128" s="38">
        <v>0</v>
      </c>
      <c r="CO128" s="38">
        <v>1</v>
      </c>
      <c r="CP128" s="38">
        <v>0</v>
      </c>
      <c r="CQ128" s="38">
        <v>0</v>
      </c>
      <c r="CR128" s="38">
        <v>387.80599999999998</v>
      </c>
      <c r="CS128" s="38">
        <v>0</v>
      </c>
      <c r="CT128" s="38">
        <v>0</v>
      </c>
      <c r="CU128" s="38">
        <v>0</v>
      </c>
      <c r="CV128" s="38">
        <v>0</v>
      </c>
      <c r="CW128" s="38">
        <v>0</v>
      </c>
      <c r="CX128" s="38">
        <v>0</v>
      </c>
      <c r="CY128" s="38">
        <v>0</v>
      </c>
      <c r="CZ128" s="38">
        <v>0</v>
      </c>
      <c r="DA128" s="38">
        <v>1</v>
      </c>
      <c r="DB128" s="38">
        <v>2248186</v>
      </c>
      <c r="DC128" s="38">
        <v>0</v>
      </c>
      <c r="DD128" s="38">
        <v>0</v>
      </c>
      <c r="DE128" s="38">
        <v>373905</v>
      </c>
      <c r="DF128" s="38">
        <v>373905</v>
      </c>
      <c r="DG128" s="38">
        <v>60.713000000000001</v>
      </c>
      <c r="DH128" s="38">
        <v>0</v>
      </c>
      <c r="DI128" s="38">
        <v>0</v>
      </c>
      <c r="DK128" s="38">
        <v>3038</v>
      </c>
      <c r="DL128" s="38">
        <v>0</v>
      </c>
      <c r="DM128" s="38">
        <v>215129</v>
      </c>
      <c r="DN128" s="38">
        <v>900</v>
      </c>
      <c r="DO128" s="38">
        <v>0</v>
      </c>
      <c r="DP128" s="38">
        <v>0</v>
      </c>
      <c r="DQ128" s="38">
        <v>0</v>
      </c>
      <c r="DR128" s="38">
        <v>0</v>
      </c>
      <c r="DS128" s="38">
        <v>0</v>
      </c>
      <c r="DT128" s="38">
        <v>0</v>
      </c>
      <c r="DU128" s="38">
        <v>0</v>
      </c>
      <c r="DV128" s="38">
        <v>0</v>
      </c>
      <c r="DW128" s="38">
        <v>0</v>
      </c>
      <c r="DX128" s="38">
        <v>0</v>
      </c>
      <c r="DY128" s="38">
        <v>0</v>
      </c>
      <c r="DZ128" s="38">
        <v>0</v>
      </c>
      <c r="EA128" s="38">
        <v>0</v>
      </c>
      <c r="EB128" s="38">
        <v>0</v>
      </c>
      <c r="EC128" s="38">
        <v>2.7679999999999998</v>
      </c>
      <c r="ED128" s="38">
        <v>19604</v>
      </c>
      <c r="EE128" s="38">
        <v>0</v>
      </c>
      <c r="EF128" s="38">
        <v>0</v>
      </c>
      <c r="EG128" s="38">
        <v>0</v>
      </c>
      <c r="EH128" s="38">
        <v>184555</v>
      </c>
      <c r="EI128" s="38">
        <v>0</v>
      </c>
      <c r="EJ128" s="38">
        <v>0</v>
      </c>
      <c r="EK128" s="38">
        <v>8.4209999999999994</v>
      </c>
      <c r="EL128" s="38">
        <v>0</v>
      </c>
      <c r="EM128" s="38">
        <v>0.13300000000000001</v>
      </c>
      <c r="EN128" s="38">
        <v>0.86099999999999999</v>
      </c>
      <c r="EO128" s="38">
        <v>0</v>
      </c>
      <c r="EP128" s="38">
        <v>0</v>
      </c>
      <c r="EQ128" s="38">
        <v>9.4149999999999991</v>
      </c>
      <c r="ER128" s="38">
        <v>0</v>
      </c>
      <c r="ES128" s="38">
        <v>29.966999999999999</v>
      </c>
      <c r="ET128" s="38">
        <v>0</v>
      </c>
      <c r="EU128" s="38">
        <v>0</v>
      </c>
      <c r="EV128" s="38">
        <v>0</v>
      </c>
      <c r="EW128" s="38">
        <v>0</v>
      </c>
      <c r="EX128" s="38">
        <v>0</v>
      </c>
      <c r="EZ128" s="38">
        <v>3272585</v>
      </c>
      <c r="FA128" s="38">
        <v>0</v>
      </c>
      <c r="FB128" s="38">
        <v>3364368</v>
      </c>
      <c r="FC128" s="38">
        <v>0</v>
      </c>
      <c r="FD128" s="38">
        <v>0</v>
      </c>
      <c r="FE128" s="38">
        <v>316384</v>
      </c>
      <c r="FF128" s="38">
        <v>68582</v>
      </c>
      <c r="FG128" s="38">
        <v>5.8744999999999999E-2</v>
      </c>
      <c r="FH128" s="38">
        <v>2.5468000000000001E-2</v>
      </c>
      <c r="FI128" s="38">
        <v>0</v>
      </c>
      <c r="FJ128" s="38">
        <v>0</v>
      </c>
      <c r="FK128" s="38">
        <v>546.44100000000003</v>
      </c>
      <c r="FL128" s="38">
        <v>3823346</v>
      </c>
      <c r="FM128" s="38">
        <v>0</v>
      </c>
      <c r="FN128" s="38">
        <v>0</v>
      </c>
      <c r="FO128" s="38">
        <v>0</v>
      </c>
      <c r="FP128" s="38">
        <v>0</v>
      </c>
      <c r="FQ128" s="38">
        <v>0</v>
      </c>
      <c r="FR128" s="38">
        <v>0</v>
      </c>
      <c r="FS128" s="38">
        <v>0</v>
      </c>
      <c r="FT128" s="38">
        <v>0</v>
      </c>
      <c r="FU128" s="38">
        <v>0</v>
      </c>
      <c r="FV128" s="38">
        <v>0</v>
      </c>
      <c r="FW128" s="38">
        <v>0</v>
      </c>
      <c r="FX128" s="38">
        <v>0</v>
      </c>
      <c r="FY128" s="38">
        <v>0</v>
      </c>
      <c r="FZ128" s="38">
        <v>0</v>
      </c>
      <c r="GA128" s="38">
        <v>0</v>
      </c>
      <c r="GB128" s="38">
        <v>0</v>
      </c>
      <c r="GC128" s="38">
        <v>0</v>
      </c>
      <c r="GD128" s="38">
        <v>0</v>
      </c>
      <c r="GF128" s="38">
        <v>0</v>
      </c>
      <c r="GG128" s="38">
        <v>0</v>
      </c>
      <c r="GH128" s="38">
        <v>0</v>
      </c>
      <c r="GI128" s="38">
        <v>0</v>
      </c>
      <c r="GJ128" s="38">
        <v>0</v>
      </c>
      <c r="GK128" s="38">
        <v>0</v>
      </c>
      <c r="GL128" s="38">
        <v>0</v>
      </c>
      <c r="GM128" s="38">
        <v>0</v>
      </c>
      <c r="GN128" s="38">
        <v>0</v>
      </c>
      <c r="GO128" s="38">
        <v>0</v>
      </c>
      <c r="GP128" s="38">
        <v>0</v>
      </c>
      <c r="GQ128" s="38">
        <v>0</v>
      </c>
      <c r="GR128" s="38">
        <v>0</v>
      </c>
      <c r="GS128" s="38">
        <v>0</v>
      </c>
      <c r="GT128" s="38">
        <v>0</v>
      </c>
      <c r="HB128" s="38">
        <v>260701385</v>
      </c>
      <c r="HC128" s="38">
        <v>5.0967999999999999E-2</v>
      </c>
      <c r="HD128" s="38">
        <v>74012</v>
      </c>
      <c r="HE128" s="38">
        <v>0</v>
      </c>
      <c r="HF128" s="38">
        <v>388994</v>
      </c>
      <c r="HG128" s="38">
        <v>3207</v>
      </c>
      <c r="HH128" s="38">
        <v>70824</v>
      </c>
      <c r="HI128" s="38">
        <v>0</v>
      </c>
      <c r="HJ128" s="38">
        <v>3659</v>
      </c>
      <c r="HK128" s="38">
        <v>0</v>
      </c>
      <c r="HL128" s="38">
        <v>0</v>
      </c>
      <c r="HM128" s="38">
        <v>0</v>
      </c>
      <c r="HN128" s="38">
        <v>0</v>
      </c>
      <c r="HO128" s="38">
        <v>0</v>
      </c>
      <c r="HP128" s="38">
        <v>0</v>
      </c>
      <c r="HQ128" s="38">
        <v>0</v>
      </c>
      <c r="HR128" s="38">
        <v>0</v>
      </c>
      <c r="HS128" s="38">
        <v>3271636</v>
      </c>
      <c r="HT128" s="38">
        <v>0</v>
      </c>
      <c r="HU128" s="38">
        <v>0</v>
      </c>
      <c r="HV128" s="38">
        <v>0</v>
      </c>
      <c r="HW128" s="38">
        <v>0</v>
      </c>
      <c r="HX128" s="38">
        <v>37</v>
      </c>
      <c r="HY128" s="38">
        <v>62</v>
      </c>
      <c r="HZ128" s="38">
        <v>39</v>
      </c>
      <c r="IA128" s="38">
        <v>55</v>
      </c>
      <c r="IB128" s="38">
        <v>49</v>
      </c>
      <c r="IC128" s="38">
        <v>242</v>
      </c>
      <c r="ID128" s="38">
        <v>0</v>
      </c>
      <c r="IE128" s="38">
        <v>0</v>
      </c>
      <c r="IF128" s="38">
        <v>0</v>
      </c>
      <c r="IG128" s="38">
        <v>5.2080000000000002</v>
      </c>
      <c r="IH128" s="38">
        <v>115</v>
      </c>
      <c r="II128" s="38">
        <v>0</v>
      </c>
      <c r="IJ128" s="38">
        <v>98.257000000000005</v>
      </c>
      <c r="IK128" s="38">
        <v>0</v>
      </c>
      <c r="IL128" s="38">
        <v>0</v>
      </c>
      <c r="IM128" s="38">
        <v>0</v>
      </c>
      <c r="IN128" s="38">
        <v>0</v>
      </c>
      <c r="IO128" s="38">
        <v>0</v>
      </c>
      <c r="IP128" s="38">
        <v>0</v>
      </c>
      <c r="IQ128" s="38">
        <v>98.257000000000005</v>
      </c>
      <c r="IR128" s="38">
        <v>60513</v>
      </c>
      <c r="IS128" s="38">
        <v>0</v>
      </c>
      <c r="IT128" s="38">
        <v>0</v>
      </c>
      <c r="IU128" s="38">
        <v>0</v>
      </c>
      <c r="IV128" s="38">
        <v>0</v>
      </c>
      <c r="IW128" s="38">
        <v>6159</v>
      </c>
      <c r="IX128" s="38">
        <v>0</v>
      </c>
      <c r="IY128" s="38">
        <v>0</v>
      </c>
      <c r="IZ128" s="38">
        <v>0</v>
      </c>
      <c r="JA128" s="38">
        <v>0</v>
      </c>
    </row>
    <row r="129" spans="1:261" x14ac:dyDescent="0.2">
      <c r="A129" s="38">
        <v>15827</v>
      </c>
      <c r="B129" s="38">
        <v>27549</v>
      </c>
      <c r="C129" s="38">
        <v>9</v>
      </c>
      <c r="D129" s="38">
        <v>2020</v>
      </c>
      <c r="E129" s="38">
        <v>6159</v>
      </c>
      <c r="F129" s="38">
        <v>0</v>
      </c>
      <c r="G129" s="38">
        <v>2061.0349999999999</v>
      </c>
      <c r="H129" s="38">
        <v>1955.048</v>
      </c>
      <c r="I129" s="38">
        <v>1955.048</v>
      </c>
      <c r="J129" s="38">
        <v>2061.0349999999999</v>
      </c>
      <c r="K129" s="38">
        <v>0</v>
      </c>
      <c r="L129" s="38">
        <v>6159</v>
      </c>
      <c r="M129" s="38">
        <v>0</v>
      </c>
      <c r="N129" s="38">
        <v>0</v>
      </c>
      <c r="P129" s="38">
        <v>1798.7750000000001</v>
      </c>
      <c r="Q129" s="38">
        <v>0</v>
      </c>
      <c r="R129" s="38">
        <v>466255</v>
      </c>
      <c r="S129" s="38">
        <v>259.20699999999999</v>
      </c>
      <c r="U129" s="38">
        <v>302230</v>
      </c>
      <c r="V129" s="38">
        <v>369.76900000000001</v>
      </c>
      <c r="W129" s="38">
        <v>227726</v>
      </c>
      <c r="X129" s="38">
        <v>227726</v>
      </c>
      <c r="Z129" s="38">
        <v>0</v>
      </c>
      <c r="AA129" s="38">
        <v>0</v>
      </c>
      <c r="AB129" s="38">
        <v>0</v>
      </c>
      <c r="AC129" s="38">
        <v>0</v>
      </c>
      <c r="AD129" s="38" t="s">
        <v>303</v>
      </c>
      <c r="AE129" s="38">
        <v>0</v>
      </c>
      <c r="AH129" s="38">
        <v>0</v>
      </c>
      <c r="AI129" s="38">
        <v>0</v>
      </c>
      <c r="AJ129" s="38">
        <v>6159</v>
      </c>
      <c r="AK129" s="38">
        <v>1</v>
      </c>
      <c r="AL129" s="38" t="s">
        <v>16</v>
      </c>
      <c r="AM129" s="38">
        <v>0</v>
      </c>
      <c r="AN129" s="38">
        <v>0</v>
      </c>
      <c r="AO129" s="38">
        <v>0</v>
      </c>
      <c r="AP129" s="38">
        <v>0</v>
      </c>
      <c r="AQ129" s="38">
        <v>0</v>
      </c>
      <c r="AR129" s="38">
        <v>0</v>
      </c>
      <c r="AS129" s="38">
        <v>0</v>
      </c>
      <c r="AT129" s="38">
        <v>0</v>
      </c>
      <c r="AU129" s="38">
        <v>0</v>
      </c>
      <c r="AV129" s="38">
        <v>-574818</v>
      </c>
      <c r="AW129" s="38">
        <v>21135079</v>
      </c>
      <c r="AX129" s="38">
        <v>20735346</v>
      </c>
      <c r="AY129" s="38">
        <v>13380957</v>
      </c>
      <c r="AZ129" s="38">
        <v>466255</v>
      </c>
      <c r="BA129" s="38">
        <v>29</v>
      </c>
      <c r="BB129" s="38">
        <v>0</v>
      </c>
      <c r="BC129" s="38">
        <v>0</v>
      </c>
      <c r="BD129" s="38">
        <v>0</v>
      </c>
      <c r="BE129" s="38">
        <v>277</v>
      </c>
      <c r="BF129" s="38">
        <v>18708516</v>
      </c>
      <c r="BG129" s="38">
        <v>0</v>
      </c>
      <c r="BH129" s="38">
        <v>0</v>
      </c>
      <c r="BI129" s="38">
        <v>0</v>
      </c>
      <c r="BJ129" s="38">
        <v>12</v>
      </c>
      <c r="BK129" s="38">
        <v>0</v>
      </c>
      <c r="BL129" s="38">
        <v>0</v>
      </c>
      <c r="BM129" s="38">
        <v>0</v>
      </c>
      <c r="BN129" s="38">
        <v>0</v>
      </c>
      <c r="BO129" s="38">
        <v>0</v>
      </c>
      <c r="BP129" s="38">
        <v>0</v>
      </c>
      <c r="BQ129" s="38">
        <v>469</v>
      </c>
      <c r="BR129" s="38">
        <v>0</v>
      </c>
      <c r="BS129" s="38">
        <v>0</v>
      </c>
      <c r="BT129" s="38">
        <v>0</v>
      </c>
      <c r="BU129" s="38">
        <v>0</v>
      </c>
      <c r="BV129" s="38">
        <v>0</v>
      </c>
      <c r="BW129" s="38">
        <v>0</v>
      </c>
      <c r="BX129" s="38">
        <v>0</v>
      </c>
      <c r="BY129" s="38">
        <v>0</v>
      </c>
      <c r="BZ129" s="38">
        <v>0</v>
      </c>
      <c r="CA129" s="38">
        <v>345.78500000000003</v>
      </c>
      <c r="CB129" s="38">
        <v>345785</v>
      </c>
      <c r="CC129" s="38">
        <v>0</v>
      </c>
      <c r="CD129" s="38">
        <v>0</v>
      </c>
      <c r="CE129" s="38">
        <v>0</v>
      </c>
      <c r="CF129" s="38">
        <v>0</v>
      </c>
      <c r="CG129" s="38">
        <v>0</v>
      </c>
      <c r="CH129" s="38">
        <v>405273</v>
      </c>
      <c r="CI129" s="38">
        <v>0</v>
      </c>
      <c r="CJ129" s="38">
        <v>4</v>
      </c>
      <c r="CK129" s="38">
        <v>0</v>
      </c>
      <c r="CL129" s="38">
        <v>0</v>
      </c>
      <c r="CN129" s="38">
        <v>0</v>
      </c>
      <c r="CO129" s="38">
        <v>1</v>
      </c>
      <c r="CP129" s="38">
        <v>0</v>
      </c>
      <c r="CQ129" s="38">
        <v>0</v>
      </c>
      <c r="CR129" s="38">
        <v>1708.173</v>
      </c>
      <c r="CS129" s="38">
        <v>0</v>
      </c>
      <c r="CT129" s="38">
        <v>0</v>
      </c>
      <c r="CU129" s="38">
        <v>0</v>
      </c>
      <c r="CV129" s="38">
        <v>0</v>
      </c>
      <c r="CW129" s="38">
        <v>0</v>
      </c>
      <c r="CX129" s="38">
        <v>0</v>
      </c>
      <c r="CY129" s="38">
        <v>0</v>
      </c>
      <c r="CZ129" s="38">
        <v>0</v>
      </c>
      <c r="DA129" s="38">
        <v>1</v>
      </c>
      <c r="DB129" s="38">
        <v>11982780</v>
      </c>
      <c r="DC129" s="38">
        <v>0</v>
      </c>
      <c r="DD129" s="38">
        <v>0</v>
      </c>
      <c r="DE129" s="38">
        <v>2188385</v>
      </c>
      <c r="DF129" s="38">
        <v>2188385</v>
      </c>
      <c r="DG129" s="38">
        <v>355.33800000000002</v>
      </c>
      <c r="DH129" s="38">
        <v>0</v>
      </c>
      <c r="DI129" s="38">
        <v>0</v>
      </c>
      <c r="DK129" s="38">
        <v>0</v>
      </c>
      <c r="DL129" s="38">
        <v>0</v>
      </c>
      <c r="DM129" s="38">
        <v>1246191</v>
      </c>
      <c r="DN129" s="38">
        <v>5263</v>
      </c>
      <c r="DO129" s="38">
        <v>0</v>
      </c>
      <c r="DP129" s="38">
        <v>0</v>
      </c>
      <c r="DQ129" s="38">
        <v>0</v>
      </c>
      <c r="DR129" s="38">
        <v>0</v>
      </c>
      <c r="DS129" s="38">
        <v>0</v>
      </c>
      <c r="DT129" s="38">
        <v>0</v>
      </c>
      <c r="DU129" s="38">
        <v>0</v>
      </c>
      <c r="DV129" s="38">
        <v>0</v>
      </c>
      <c r="DW129" s="38">
        <v>0</v>
      </c>
      <c r="DX129" s="38">
        <v>0</v>
      </c>
      <c r="DY129" s="38">
        <v>0</v>
      </c>
      <c r="DZ129" s="38">
        <v>0</v>
      </c>
      <c r="EA129" s="38">
        <v>0</v>
      </c>
      <c r="EB129" s="38">
        <v>0</v>
      </c>
      <c r="EC129" s="38">
        <v>52.298000000000002</v>
      </c>
      <c r="ED129" s="38">
        <v>370395</v>
      </c>
      <c r="EE129" s="38">
        <v>0</v>
      </c>
      <c r="EF129" s="38">
        <v>0</v>
      </c>
      <c r="EG129" s="38">
        <v>0</v>
      </c>
      <c r="EH129" s="38">
        <v>823462</v>
      </c>
      <c r="EI129" s="38">
        <v>0</v>
      </c>
      <c r="EJ129" s="38">
        <v>0</v>
      </c>
      <c r="EK129" s="38">
        <v>36.304000000000002</v>
      </c>
      <c r="EL129" s="38">
        <v>0</v>
      </c>
      <c r="EM129" s="38">
        <v>2.4790000000000001</v>
      </c>
      <c r="EN129" s="38">
        <v>3.472</v>
      </c>
      <c r="EO129" s="38">
        <v>0</v>
      </c>
      <c r="EP129" s="38">
        <v>0</v>
      </c>
      <c r="EQ129" s="38">
        <v>42.255000000000003</v>
      </c>
      <c r="ER129" s="38">
        <v>0</v>
      </c>
      <c r="ES129" s="38">
        <v>133.709</v>
      </c>
      <c r="ET129" s="38">
        <v>0</v>
      </c>
      <c r="EU129" s="38">
        <v>0</v>
      </c>
      <c r="EV129" s="38">
        <v>0</v>
      </c>
      <c r="EW129" s="38">
        <v>0</v>
      </c>
      <c r="EX129" s="38">
        <v>0</v>
      </c>
      <c r="EZ129" s="38">
        <v>18595237</v>
      </c>
      <c r="FA129" s="38">
        <v>0</v>
      </c>
      <c r="FB129" s="38">
        <v>19055952</v>
      </c>
      <c r="FC129" s="38">
        <v>0</v>
      </c>
      <c r="FD129" s="38">
        <v>0</v>
      </c>
      <c r="FE129" s="38">
        <v>1758848</v>
      </c>
      <c r="FF129" s="38">
        <v>381261</v>
      </c>
      <c r="FG129" s="38">
        <v>5.8744999999999999E-2</v>
      </c>
      <c r="FH129" s="38">
        <v>2.5468000000000001E-2</v>
      </c>
      <c r="FI129" s="38">
        <v>0</v>
      </c>
      <c r="FJ129" s="38">
        <v>0</v>
      </c>
      <c r="FK129" s="38">
        <v>3037.7829999999999</v>
      </c>
      <c r="FL129" s="38">
        <v>21601334</v>
      </c>
      <c r="FM129" s="38">
        <v>0</v>
      </c>
      <c r="FN129" s="38">
        <v>0</v>
      </c>
      <c r="FO129" s="38">
        <v>0</v>
      </c>
      <c r="FP129" s="38">
        <v>0</v>
      </c>
      <c r="FQ129" s="38">
        <v>0</v>
      </c>
      <c r="FR129" s="38">
        <v>0</v>
      </c>
      <c r="FS129" s="38">
        <v>0</v>
      </c>
      <c r="FT129" s="38">
        <v>0</v>
      </c>
      <c r="FU129" s="38">
        <v>0</v>
      </c>
      <c r="FV129" s="38">
        <v>0</v>
      </c>
      <c r="FW129" s="38">
        <v>0</v>
      </c>
      <c r="FX129" s="38">
        <v>0</v>
      </c>
      <c r="FY129" s="38">
        <v>0</v>
      </c>
      <c r="FZ129" s="38">
        <v>0</v>
      </c>
      <c r="GA129" s="38">
        <v>0</v>
      </c>
      <c r="GB129" s="38">
        <v>529876</v>
      </c>
      <c r="GC129" s="38">
        <v>529876</v>
      </c>
      <c r="GD129" s="38">
        <v>63.731999999999999</v>
      </c>
      <c r="GF129" s="38">
        <v>0</v>
      </c>
      <c r="GG129" s="38">
        <v>0</v>
      </c>
      <c r="GH129" s="38">
        <v>0</v>
      </c>
      <c r="GI129" s="38">
        <v>0</v>
      </c>
      <c r="GJ129" s="38">
        <v>0</v>
      </c>
      <c r="GK129" s="38">
        <v>5177</v>
      </c>
      <c r="GL129" s="38">
        <v>11947</v>
      </c>
      <c r="GM129" s="38">
        <v>0</v>
      </c>
      <c r="GN129" s="38">
        <v>0</v>
      </c>
      <c r="GO129" s="38">
        <v>0</v>
      </c>
      <c r="GP129" s="38">
        <v>0</v>
      </c>
      <c r="GQ129" s="38">
        <v>0</v>
      </c>
      <c r="GR129" s="38">
        <v>0</v>
      </c>
      <c r="GS129" s="38">
        <v>0</v>
      </c>
      <c r="GT129" s="38">
        <v>0</v>
      </c>
      <c r="HB129" s="38">
        <v>260701385</v>
      </c>
      <c r="HC129" s="38">
        <v>5.0967999999999999E-2</v>
      </c>
      <c r="HD129" s="38">
        <v>405273</v>
      </c>
      <c r="HE129" s="38">
        <v>0</v>
      </c>
      <c r="HF129" s="38">
        <v>2072351</v>
      </c>
      <c r="HG129" s="38">
        <v>37206</v>
      </c>
      <c r="HH129" s="38">
        <v>314705</v>
      </c>
      <c r="HI129" s="38">
        <v>0</v>
      </c>
      <c r="HJ129" s="38">
        <v>20033</v>
      </c>
      <c r="HK129" s="38">
        <v>4340</v>
      </c>
      <c r="HL129" s="38">
        <v>2851</v>
      </c>
      <c r="HM129" s="38">
        <v>84000</v>
      </c>
      <c r="HN129" s="38">
        <v>0</v>
      </c>
      <c r="HO129" s="38">
        <v>0</v>
      </c>
      <c r="HP129" s="38">
        <v>0</v>
      </c>
      <c r="HQ129" s="38">
        <v>0</v>
      </c>
      <c r="HR129" s="38">
        <v>0</v>
      </c>
      <c r="HS129" s="38">
        <v>18589697</v>
      </c>
      <c r="HT129" s="38">
        <v>0</v>
      </c>
      <c r="HU129" s="38">
        <v>0</v>
      </c>
      <c r="HV129" s="38">
        <v>0</v>
      </c>
      <c r="HW129" s="38">
        <v>0</v>
      </c>
      <c r="HX129" s="38">
        <v>263</v>
      </c>
      <c r="HY129" s="38">
        <v>365</v>
      </c>
      <c r="HZ129" s="38">
        <v>266</v>
      </c>
      <c r="IA129" s="38">
        <v>244</v>
      </c>
      <c r="IB129" s="38">
        <v>287</v>
      </c>
      <c r="IC129" s="38">
        <v>1425</v>
      </c>
      <c r="ID129" s="38">
        <v>0</v>
      </c>
      <c r="IE129" s="38">
        <v>0</v>
      </c>
      <c r="IF129" s="38">
        <v>0</v>
      </c>
      <c r="IG129" s="38">
        <v>60.412999999999997</v>
      </c>
      <c r="IH129" s="38">
        <v>511</v>
      </c>
      <c r="II129" s="38">
        <v>0</v>
      </c>
      <c r="IJ129" s="38">
        <v>369.76900000000001</v>
      </c>
      <c r="IK129" s="38">
        <v>0</v>
      </c>
      <c r="IL129" s="38">
        <v>0</v>
      </c>
      <c r="IM129" s="38">
        <v>0</v>
      </c>
      <c r="IN129" s="38">
        <v>0</v>
      </c>
      <c r="IO129" s="38">
        <v>0</v>
      </c>
      <c r="IP129" s="38">
        <v>0</v>
      </c>
      <c r="IQ129" s="38">
        <v>369.76900000000001</v>
      </c>
      <c r="IR129" s="38">
        <v>227726</v>
      </c>
      <c r="IS129" s="38">
        <v>0</v>
      </c>
      <c r="IT129" s="38">
        <v>0</v>
      </c>
      <c r="IU129" s="38">
        <v>0</v>
      </c>
      <c r="IV129" s="38">
        <v>0</v>
      </c>
      <c r="IW129" s="38">
        <v>6159</v>
      </c>
      <c r="IX129" s="38">
        <v>0</v>
      </c>
      <c r="IY129" s="38">
        <v>0</v>
      </c>
      <c r="IZ129" s="38">
        <v>0</v>
      </c>
      <c r="JA129" s="38">
        <v>0</v>
      </c>
    </row>
    <row r="130" spans="1:261" x14ac:dyDescent="0.2">
      <c r="A130" s="38">
        <v>57827</v>
      </c>
      <c r="B130" s="38">
        <v>27549</v>
      </c>
      <c r="C130" s="38">
        <v>9</v>
      </c>
      <c r="D130" s="38">
        <v>2020</v>
      </c>
      <c r="E130" s="38">
        <v>6159</v>
      </c>
      <c r="F130" s="38">
        <v>0</v>
      </c>
      <c r="G130" s="38">
        <v>567.58299999999997</v>
      </c>
      <c r="H130" s="38">
        <v>566.95500000000004</v>
      </c>
      <c r="I130" s="38">
        <v>566.95500000000004</v>
      </c>
      <c r="J130" s="38">
        <v>567.58299999999997</v>
      </c>
      <c r="K130" s="38">
        <v>0</v>
      </c>
      <c r="L130" s="38">
        <v>6159</v>
      </c>
      <c r="M130" s="38">
        <v>0</v>
      </c>
      <c r="N130" s="38">
        <v>0</v>
      </c>
      <c r="P130" s="38">
        <v>556.20799999999997</v>
      </c>
      <c r="Q130" s="38">
        <v>0</v>
      </c>
      <c r="R130" s="38">
        <v>144173</v>
      </c>
      <c r="S130" s="38">
        <v>259.20699999999999</v>
      </c>
      <c r="U130" s="38">
        <v>93453</v>
      </c>
      <c r="V130" s="38">
        <v>178.76400000000001</v>
      </c>
      <c r="W130" s="38">
        <v>110094</v>
      </c>
      <c r="X130" s="38">
        <v>110094</v>
      </c>
      <c r="Z130" s="38">
        <v>0</v>
      </c>
      <c r="AA130" s="38">
        <v>0</v>
      </c>
      <c r="AB130" s="38">
        <v>0</v>
      </c>
      <c r="AC130" s="38">
        <v>0</v>
      </c>
      <c r="AD130" s="38" t="s">
        <v>303</v>
      </c>
      <c r="AE130" s="38">
        <v>0</v>
      </c>
      <c r="AH130" s="38">
        <v>0</v>
      </c>
      <c r="AI130" s="38">
        <v>0</v>
      </c>
      <c r="AJ130" s="38">
        <v>6159</v>
      </c>
      <c r="AK130" s="38">
        <v>1</v>
      </c>
      <c r="AL130" s="38" t="s">
        <v>474</v>
      </c>
      <c r="AM130" s="38">
        <v>0</v>
      </c>
      <c r="AN130" s="38">
        <v>0</v>
      </c>
      <c r="AO130" s="38">
        <v>0</v>
      </c>
      <c r="AP130" s="38">
        <v>0</v>
      </c>
      <c r="AQ130" s="38">
        <v>0</v>
      </c>
      <c r="AR130" s="38">
        <v>0</v>
      </c>
      <c r="AS130" s="38">
        <v>0</v>
      </c>
      <c r="AT130" s="38">
        <v>0</v>
      </c>
      <c r="AU130" s="38">
        <v>0</v>
      </c>
      <c r="AV130" s="38">
        <v>0</v>
      </c>
      <c r="AW130" s="38">
        <v>6052340</v>
      </c>
      <c r="AX130" s="38">
        <v>5941650</v>
      </c>
      <c r="AY130" s="38">
        <v>4019654</v>
      </c>
      <c r="AZ130" s="38">
        <v>144173</v>
      </c>
      <c r="BA130" s="38">
        <v>24.582999999999998</v>
      </c>
      <c r="BB130" s="38">
        <v>0</v>
      </c>
      <c r="BC130" s="38">
        <v>0</v>
      </c>
      <c r="BD130" s="38">
        <v>0</v>
      </c>
      <c r="BE130" s="38">
        <v>79</v>
      </c>
      <c r="BF130" s="38">
        <v>5460496</v>
      </c>
      <c r="BG130" s="38">
        <v>0</v>
      </c>
      <c r="BH130" s="38">
        <v>0</v>
      </c>
      <c r="BI130" s="38">
        <v>0</v>
      </c>
      <c r="BJ130" s="38">
        <v>12</v>
      </c>
      <c r="BK130" s="38">
        <v>0</v>
      </c>
      <c r="BL130" s="38">
        <v>0</v>
      </c>
      <c r="BM130" s="38">
        <v>0</v>
      </c>
      <c r="BN130" s="38">
        <v>0</v>
      </c>
      <c r="BO130" s="38">
        <v>0</v>
      </c>
      <c r="BP130" s="38">
        <v>0</v>
      </c>
      <c r="BQ130" s="38">
        <v>683</v>
      </c>
      <c r="BR130" s="38">
        <v>0</v>
      </c>
      <c r="BS130" s="38">
        <v>0</v>
      </c>
      <c r="BT130" s="38">
        <v>0</v>
      </c>
      <c r="BU130" s="38">
        <v>0</v>
      </c>
      <c r="BV130" s="38">
        <v>0</v>
      </c>
      <c r="BW130" s="38">
        <v>0</v>
      </c>
      <c r="BX130" s="38">
        <v>0</v>
      </c>
      <c r="BY130" s="38">
        <v>0</v>
      </c>
      <c r="BZ130" s="38">
        <v>0</v>
      </c>
      <c r="CA130" s="38">
        <v>0</v>
      </c>
      <c r="CB130" s="38">
        <v>0</v>
      </c>
      <c r="CC130" s="38">
        <v>0</v>
      </c>
      <c r="CD130" s="38">
        <v>0</v>
      </c>
      <c r="CE130" s="38">
        <v>0</v>
      </c>
      <c r="CF130" s="38">
        <v>0</v>
      </c>
      <c r="CG130" s="38">
        <v>0</v>
      </c>
      <c r="CH130" s="38">
        <v>111607</v>
      </c>
      <c r="CI130" s="38">
        <v>0</v>
      </c>
      <c r="CJ130" s="38">
        <v>4</v>
      </c>
      <c r="CK130" s="38">
        <v>0</v>
      </c>
      <c r="CL130" s="38">
        <v>0</v>
      </c>
      <c r="CN130" s="38">
        <v>0</v>
      </c>
      <c r="CO130" s="38">
        <v>1</v>
      </c>
      <c r="CP130" s="38">
        <v>0</v>
      </c>
      <c r="CQ130" s="38">
        <v>0</v>
      </c>
      <c r="CR130" s="38">
        <v>556.072</v>
      </c>
      <c r="CS130" s="38">
        <v>0</v>
      </c>
      <c r="CT130" s="38">
        <v>0</v>
      </c>
      <c r="CU130" s="38">
        <v>0</v>
      </c>
      <c r="CV130" s="38">
        <v>0</v>
      </c>
      <c r="CW130" s="38">
        <v>0</v>
      </c>
      <c r="CX130" s="38">
        <v>0</v>
      </c>
      <c r="CY130" s="38">
        <v>0</v>
      </c>
      <c r="CZ130" s="38">
        <v>0</v>
      </c>
      <c r="DA130" s="38">
        <v>1</v>
      </c>
      <c r="DB130" s="38">
        <v>3487647</v>
      </c>
      <c r="DC130" s="38">
        <v>0</v>
      </c>
      <c r="DD130" s="38">
        <v>0</v>
      </c>
      <c r="DE130" s="38">
        <v>929026</v>
      </c>
      <c r="DF130" s="38">
        <v>929026</v>
      </c>
      <c r="DG130" s="38">
        <v>150.85</v>
      </c>
      <c r="DH130" s="38">
        <v>0</v>
      </c>
      <c r="DI130" s="38">
        <v>0</v>
      </c>
      <c r="DK130" s="38">
        <v>2545</v>
      </c>
      <c r="DL130" s="38">
        <v>0</v>
      </c>
      <c r="DM130" s="38">
        <v>193299</v>
      </c>
      <c r="DN130" s="38">
        <v>838</v>
      </c>
      <c r="DO130" s="38">
        <v>0</v>
      </c>
      <c r="DP130" s="38">
        <v>0</v>
      </c>
      <c r="DQ130" s="38">
        <v>0</v>
      </c>
      <c r="DR130" s="38">
        <v>0</v>
      </c>
      <c r="DS130" s="38">
        <v>0</v>
      </c>
      <c r="DT130" s="38">
        <v>0</v>
      </c>
      <c r="DU130" s="38">
        <v>0</v>
      </c>
      <c r="DV130" s="38">
        <v>0</v>
      </c>
      <c r="DW130" s="38">
        <v>0</v>
      </c>
      <c r="DX130" s="38">
        <v>0</v>
      </c>
      <c r="DY130" s="38">
        <v>0</v>
      </c>
      <c r="DZ130" s="38">
        <v>0</v>
      </c>
      <c r="EA130" s="38">
        <v>0</v>
      </c>
      <c r="EB130" s="38">
        <v>0</v>
      </c>
      <c r="EC130" s="38">
        <v>24.114999999999998</v>
      </c>
      <c r="ED130" s="38">
        <v>170792</v>
      </c>
      <c r="EE130" s="38">
        <v>0</v>
      </c>
      <c r="EF130" s="38">
        <v>0</v>
      </c>
      <c r="EG130" s="38">
        <v>0</v>
      </c>
      <c r="EH130" s="38">
        <v>19338</v>
      </c>
      <c r="EI130" s="38">
        <v>0</v>
      </c>
      <c r="EJ130" s="38">
        <v>0</v>
      </c>
      <c r="EK130" s="38">
        <v>0</v>
      </c>
      <c r="EL130" s="38">
        <v>0</v>
      </c>
      <c r="EM130" s="38">
        <v>0</v>
      </c>
      <c r="EN130" s="38">
        <v>0.628</v>
      </c>
      <c r="EO130" s="38">
        <v>0</v>
      </c>
      <c r="EP130" s="38">
        <v>0</v>
      </c>
      <c r="EQ130" s="38">
        <v>0.628</v>
      </c>
      <c r="ER130" s="38">
        <v>0</v>
      </c>
      <c r="ES130" s="38">
        <v>3.14</v>
      </c>
      <c r="ET130" s="38">
        <v>0</v>
      </c>
      <c r="EU130" s="38">
        <v>0</v>
      </c>
      <c r="EV130" s="38">
        <v>0</v>
      </c>
      <c r="EW130" s="38">
        <v>0</v>
      </c>
      <c r="EX130" s="38">
        <v>0</v>
      </c>
      <c r="EZ130" s="38">
        <v>5317012</v>
      </c>
      <c r="FA130" s="38">
        <v>0</v>
      </c>
      <c r="FB130" s="38">
        <v>5460268</v>
      </c>
      <c r="FC130" s="38">
        <v>0</v>
      </c>
      <c r="FD130" s="38">
        <v>0</v>
      </c>
      <c r="FE130" s="38">
        <v>513359</v>
      </c>
      <c r="FF130" s="38">
        <v>111279</v>
      </c>
      <c r="FG130" s="38">
        <v>5.8744999999999999E-2</v>
      </c>
      <c r="FH130" s="38">
        <v>2.5468000000000001E-2</v>
      </c>
      <c r="FI130" s="38">
        <v>0</v>
      </c>
      <c r="FJ130" s="38">
        <v>0</v>
      </c>
      <c r="FK130" s="38">
        <v>886.64400000000001</v>
      </c>
      <c r="FL130" s="38">
        <v>6196513</v>
      </c>
      <c r="FM130" s="38">
        <v>0</v>
      </c>
      <c r="FN130" s="38">
        <v>0</v>
      </c>
      <c r="FO130" s="38">
        <v>0</v>
      </c>
      <c r="FP130" s="38">
        <v>0</v>
      </c>
      <c r="FQ130" s="38">
        <v>0</v>
      </c>
      <c r="FR130" s="38">
        <v>0</v>
      </c>
      <c r="FS130" s="38">
        <v>0</v>
      </c>
      <c r="FT130" s="38">
        <v>0</v>
      </c>
      <c r="FU130" s="38">
        <v>0</v>
      </c>
      <c r="FV130" s="38">
        <v>0</v>
      </c>
      <c r="FW130" s="38">
        <v>0</v>
      </c>
      <c r="FX130" s="38">
        <v>0</v>
      </c>
      <c r="FY130" s="38">
        <v>0</v>
      </c>
      <c r="FZ130" s="38">
        <v>0</v>
      </c>
      <c r="GA130" s="38">
        <v>0</v>
      </c>
      <c r="GB130" s="38">
        <v>0</v>
      </c>
      <c r="GC130" s="38">
        <v>0</v>
      </c>
      <c r="GD130" s="38">
        <v>0</v>
      </c>
      <c r="GF130" s="38">
        <v>0</v>
      </c>
      <c r="GG130" s="38">
        <v>0</v>
      </c>
      <c r="GH130" s="38">
        <v>0</v>
      </c>
      <c r="GI130" s="38">
        <v>0</v>
      </c>
      <c r="GJ130" s="38">
        <v>0</v>
      </c>
      <c r="GK130" s="38">
        <v>5231</v>
      </c>
      <c r="GL130" s="38">
        <v>9041</v>
      </c>
      <c r="GM130" s="38">
        <v>0</v>
      </c>
      <c r="GN130" s="38">
        <v>0</v>
      </c>
      <c r="GO130" s="38">
        <v>0</v>
      </c>
      <c r="GP130" s="38">
        <v>0</v>
      </c>
      <c r="GQ130" s="38">
        <v>0</v>
      </c>
      <c r="GR130" s="38">
        <v>0</v>
      </c>
      <c r="GS130" s="38">
        <v>0</v>
      </c>
      <c r="GT130" s="38">
        <v>0</v>
      </c>
      <c r="HB130" s="38">
        <v>260701385</v>
      </c>
      <c r="HC130" s="38">
        <v>5.0967999999999999E-2</v>
      </c>
      <c r="HD130" s="38">
        <v>111607</v>
      </c>
      <c r="HE130" s="38">
        <v>0</v>
      </c>
      <c r="HF130" s="38">
        <v>600972</v>
      </c>
      <c r="HG130" s="38">
        <v>1925</v>
      </c>
      <c r="HH130" s="38">
        <v>131178</v>
      </c>
      <c r="HI130" s="38">
        <v>0</v>
      </c>
      <c r="HJ130" s="38">
        <v>5517</v>
      </c>
      <c r="HK130" s="38">
        <v>0</v>
      </c>
      <c r="HL130" s="38">
        <v>689</v>
      </c>
      <c r="HM130" s="38">
        <v>0</v>
      </c>
      <c r="HN130" s="38">
        <v>0</v>
      </c>
      <c r="HO130" s="38">
        <v>0</v>
      </c>
      <c r="HP130" s="38">
        <v>0</v>
      </c>
      <c r="HQ130" s="38">
        <v>0</v>
      </c>
      <c r="HR130" s="38">
        <v>0</v>
      </c>
      <c r="HS130" s="38">
        <v>5316095</v>
      </c>
      <c r="HT130" s="38">
        <v>0</v>
      </c>
      <c r="HU130" s="38">
        <v>0</v>
      </c>
      <c r="HV130" s="38">
        <v>0</v>
      </c>
      <c r="HW130" s="38">
        <v>0</v>
      </c>
      <c r="HX130" s="38">
        <v>38</v>
      </c>
      <c r="HY130" s="38">
        <v>74</v>
      </c>
      <c r="HZ130" s="38">
        <v>110</v>
      </c>
      <c r="IA130" s="38">
        <v>164</v>
      </c>
      <c r="IB130" s="38">
        <v>197</v>
      </c>
      <c r="IC130" s="38">
        <v>583</v>
      </c>
      <c r="ID130" s="38">
        <v>0</v>
      </c>
      <c r="IE130" s="38">
        <v>0</v>
      </c>
      <c r="IF130" s="38">
        <v>0</v>
      </c>
      <c r="IG130" s="38">
        <v>3.125</v>
      </c>
      <c r="IH130" s="38">
        <v>213</v>
      </c>
      <c r="II130" s="38">
        <v>0</v>
      </c>
      <c r="IJ130" s="38">
        <v>178.76400000000001</v>
      </c>
      <c r="IK130" s="38">
        <v>0</v>
      </c>
      <c r="IL130" s="38">
        <v>0</v>
      </c>
      <c r="IM130" s="38">
        <v>0</v>
      </c>
      <c r="IN130" s="38">
        <v>0</v>
      </c>
      <c r="IO130" s="38">
        <v>0</v>
      </c>
      <c r="IP130" s="38">
        <v>0</v>
      </c>
      <c r="IQ130" s="38">
        <v>178.76400000000001</v>
      </c>
      <c r="IR130" s="38">
        <v>110094</v>
      </c>
      <c r="IS130" s="38">
        <v>0</v>
      </c>
      <c r="IT130" s="38">
        <v>0</v>
      </c>
      <c r="IU130" s="38">
        <v>0</v>
      </c>
      <c r="IV130" s="38">
        <v>0</v>
      </c>
      <c r="IW130" s="38">
        <v>6159</v>
      </c>
      <c r="IX130" s="38">
        <v>0</v>
      </c>
      <c r="IY130" s="38">
        <v>0</v>
      </c>
      <c r="IZ130" s="38">
        <v>0</v>
      </c>
      <c r="JA130" s="38">
        <v>0</v>
      </c>
    </row>
    <row r="131" spans="1:261" x14ac:dyDescent="0.2">
      <c r="A131" s="38">
        <v>227827</v>
      </c>
      <c r="B131" s="38">
        <v>27549</v>
      </c>
      <c r="C131" s="38">
        <v>9</v>
      </c>
      <c r="D131" s="38">
        <v>2020</v>
      </c>
      <c r="E131" s="38">
        <v>6159</v>
      </c>
      <c r="F131" s="38">
        <v>0</v>
      </c>
      <c r="G131" s="38">
        <v>441.80700000000002</v>
      </c>
      <c r="H131" s="38">
        <v>419.72399999999999</v>
      </c>
      <c r="I131" s="38">
        <v>419.72399999999999</v>
      </c>
      <c r="J131" s="38">
        <v>441.80700000000002</v>
      </c>
      <c r="K131" s="38">
        <v>0</v>
      </c>
      <c r="L131" s="38">
        <v>6159</v>
      </c>
      <c r="M131" s="38">
        <v>0</v>
      </c>
      <c r="N131" s="38">
        <v>0</v>
      </c>
      <c r="P131" s="38">
        <v>215.666</v>
      </c>
      <c r="Q131" s="38">
        <v>0</v>
      </c>
      <c r="R131" s="38">
        <v>55902</v>
      </c>
      <c r="S131" s="38">
        <v>259.20699999999999</v>
      </c>
      <c r="U131" s="38">
        <v>32809</v>
      </c>
      <c r="V131" s="38">
        <v>0</v>
      </c>
      <c r="W131" s="38">
        <v>0</v>
      </c>
      <c r="X131" s="38">
        <v>0</v>
      </c>
      <c r="Z131" s="38">
        <v>0</v>
      </c>
      <c r="AA131" s="38">
        <v>0</v>
      </c>
      <c r="AB131" s="38">
        <v>0</v>
      </c>
      <c r="AC131" s="38">
        <v>0</v>
      </c>
      <c r="AD131" s="38" t="s">
        <v>303</v>
      </c>
      <c r="AE131" s="38">
        <v>0</v>
      </c>
      <c r="AH131" s="38">
        <v>0</v>
      </c>
      <c r="AI131" s="38">
        <v>0</v>
      </c>
      <c r="AJ131" s="38">
        <v>6159</v>
      </c>
      <c r="AK131" s="38">
        <v>1</v>
      </c>
      <c r="AL131" s="38" t="s">
        <v>356</v>
      </c>
      <c r="AM131" s="38">
        <v>0</v>
      </c>
      <c r="AN131" s="38">
        <v>0</v>
      </c>
      <c r="AO131" s="38">
        <v>0</v>
      </c>
      <c r="AP131" s="38">
        <v>0</v>
      </c>
      <c r="AQ131" s="38">
        <v>0</v>
      </c>
      <c r="AR131" s="38">
        <v>0</v>
      </c>
      <c r="AS131" s="38">
        <v>0</v>
      </c>
      <c r="AT131" s="38">
        <v>0</v>
      </c>
      <c r="AU131" s="38">
        <v>0</v>
      </c>
      <c r="AV131" s="38">
        <v>0</v>
      </c>
      <c r="AW131" s="38">
        <v>4653012</v>
      </c>
      <c r="AX131" s="38">
        <v>4653511</v>
      </c>
      <c r="AY131" s="38">
        <v>2803083</v>
      </c>
      <c r="AZ131" s="38">
        <v>55902</v>
      </c>
      <c r="BA131" s="38">
        <v>0</v>
      </c>
      <c r="BB131" s="38">
        <v>0</v>
      </c>
      <c r="BC131" s="38">
        <v>0</v>
      </c>
      <c r="BD131" s="38">
        <v>0</v>
      </c>
      <c r="BE131" s="38">
        <v>61</v>
      </c>
      <c r="BF131" s="38">
        <v>4215533</v>
      </c>
      <c r="BG131" s="38">
        <v>0</v>
      </c>
      <c r="BH131" s="38">
        <v>0</v>
      </c>
      <c r="BI131" s="38">
        <v>0</v>
      </c>
      <c r="BJ131" s="38">
        <v>12</v>
      </c>
      <c r="BK131" s="38">
        <v>0</v>
      </c>
      <c r="BL131" s="38">
        <v>0</v>
      </c>
      <c r="BM131" s="38">
        <v>0</v>
      </c>
      <c r="BN131" s="38">
        <v>0</v>
      </c>
      <c r="BO131" s="38">
        <v>0</v>
      </c>
      <c r="BP131" s="38">
        <v>0</v>
      </c>
      <c r="BQ131" s="38">
        <v>705</v>
      </c>
      <c r="BR131" s="38">
        <v>0</v>
      </c>
      <c r="BS131" s="38">
        <v>0</v>
      </c>
      <c r="BT131" s="38">
        <v>0</v>
      </c>
      <c r="BU131" s="38">
        <v>0</v>
      </c>
      <c r="BV131" s="38">
        <v>0</v>
      </c>
      <c r="BW131" s="38">
        <v>0</v>
      </c>
      <c r="BX131" s="38">
        <v>0</v>
      </c>
      <c r="BY131" s="38">
        <v>0</v>
      </c>
      <c r="BZ131" s="38">
        <v>0</v>
      </c>
      <c r="CA131" s="38">
        <v>0</v>
      </c>
      <c r="CB131" s="38">
        <v>0</v>
      </c>
      <c r="CC131" s="38">
        <v>0</v>
      </c>
      <c r="CD131" s="38">
        <v>0</v>
      </c>
      <c r="CE131" s="38">
        <v>0</v>
      </c>
      <c r="CF131" s="38">
        <v>0</v>
      </c>
      <c r="CG131" s="38">
        <v>0</v>
      </c>
      <c r="CH131" s="38">
        <v>0</v>
      </c>
      <c r="CI131" s="38">
        <v>0</v>
      </c>
      <c r="CJ131" s="38">
        <v>4</v>
      </c>
      <c r="CK131" s="38">
        <v>0</v>
      </c>
      <c r="CL131" s="38">
        <v>0</v>
      </c>
      <c r="CN131" s="38">
        <v>0</v>
      </c>
      <c r="CO131" s="38">
        <v>1</v>
      </c>
      <c r="CP131" s="38">
        <v>0.313</v>
      </c>
      <c r="CQ131" s="38">
        <v>0</v>
      </c>
      <c r="CR131" s="38">
        <v>209.762</v>
      </c>
      <c r="CS131" s="38">
        <v>0</v>
      </c>
      <c r="CT131" s="38">
        <v>0</v>
      </c>
      <c r="CU131" s="38">
        <v>0</v>
      </c>
      <c r="CV131" s="38">
        <v>0</v>
      </c>
      <c r="CW131" s="38">
        <v>0</v>
      </c>
      <c r="CX131" s="38">
        <v>0</v>
      </c>
      <c r="CY131" s="38">
        <v>0</v>
      </c>
      <c r="CZ131" s="38">
        <v>0</v>
      </c>
      <c r="DA131" s="38">
        <v>1</v>
      </c>
      <c r="DB131" s="38">
        <v>2583290</v>
      </c>
      <c r="DC131" s="38">
        <v>0</v>
      </c>
      <c r="DD131" s="38">
        <v>0</v>
      </c>
      <c r="DE131" s="38">
        <v>893845</v>
      </c>
      <c r="DF131" s="38">
        <v>898491</v>
      </c>
      <c r="DG131" s="38">
        <v>145.13800000000001</v>
      </c>
      <c r="DH131" s="38">
        <v>0</v>
      </c>
      <c r="DI131" s="38">
        <v>4646</v>
      </c>
      <c r="DK131" s="38">
        <v>2908</v>
      </c>
      <c r="DL131" s="38">
        <v>0</v>
      </c>
      <c r="DM131" s="38">
        <v>100512</v>
      </c>
      <c r="DN131" s="38">
        <v>438</v>
      </c>
      <c r="DO131" s="38">
        <v>0</v>
      </c>
      <c r="DP131" s="38">
        <v>0</v>
      </c>
      <c r="DQ131" s="38">
        <v>0</v>
      </c>
      <c r="DR131" s="38">
        <v>0</v>
      </c>
      <c r="DS131" s="38">
        <v>0</v>
      </c>
      <c r="DT131" s="38">
        <v>0</v>
      </c>
      <c r="DU131" s="38">
        <v>0</v>
      </c>
      <c r="DV131" s="38">
        <v>0</v>
      </c>
      <c r="DW131" s="38">
        <v>0</v>
      </c>
      <c r="DX131" s="38">
        <v>0</v>
      </c>
      <c r="DY131" s="38">
        <v>0</v>
      </c>
      <c r="DZ131" s="38">
        <v>0</v>
      </c>
      <c r="EA131" s="38">
        <v>0</v>
      </c>
      <c r="EB131" s="38">
        <v>0</v>
      </c>
      <c r="EC131" s="38">
        <v>14.023999999999999</v>
      </c>
      <c r="ED131" s="38">
        <v>99324</v>
      </c>
      <c r="EE131" s="38">
        <v>0</v>
      </c>
      <c r="EF131" s="38">
        <v>0</v>
      </c>
      <c r="EG131" s="38">
        <v>0</v>
      </c>
      <c r="EH131" s="38">
        <v>0</v>
      </c>
      <c r="EI131" s="38">
        <v>0</v>
      </c>
      <c r="EJ131" s="38">
        <v>0</v>
      </c>
      <c r="EK131" s="38">
        <v>0</v>
      </c>
      <c r="EL131" s="38">
        <v>0</v>
      </c>
      <c r="EM131" s="38">
        <v>0</v>
      </c>
      <c r="EN131" s="38">
        <v>0</v>
      </c>
      <c r="EO131" s="38">
        <v>0</v>
      </c>
      <c r="EP131" s="38">
        <v>0</v>
      </c>
      <c r="EQ131" s="38">
        <v>0</v>
      </c>
      <c r="ER131" s="38">
        <v>0</v>
      </c>
      <c r="ES131" s="38">
        <v>0</v>
      </c>
      <c r="ET131" s="38">
        <v>0</v>
      </c>
      <c r="EU131" s="38">
        <v>0</v>
      </c>
      <c r="EV131" s="38">
        <v>0</v>
      </c>
      <c r="EW131" s="38">
        <v>0</v>
      </c>
      <c r="EX131" s="38">
        <v>0</v>
      </c>
      <c r="EZ131" s="38">
        <v>4171287</v>
      </c>
      <c r="FA131" s="38">
        <v>0</v>
      </c>
      <c r="FB131" s="38">
        <v>4226690</v>
      </c>
      <c r="FC131" s="38">
        <v>0</v>
      </c>
      <c r="FD131" s="38">
        <v>0</v>
      </c>
      <c r="FE131" s="38">
        <v>396316</v>
      </c>
      <c r="FF131" s="38">
        <v>85908</v>
      </c>
      <c r="FG131" s="38">
        <v>5.8744999999999999E-2</v>
      </c>
      <c r="FH131" s="38">
        <v>2.5468000000000001E-2</v>
      </c>
      <c r="FI131" s="38">
        <v>0</v>
      </c>
      <c r="FJ131" s="38">
        <v>0</v>
      </c>
      <c r="FK131" s="38">
        <v>684.49400000000003</v>
      </c>
      <c r="FL131" s="38">
        <v>4708914</v>
      </c>
      <c r="FM131" s="38">
        <v>0</v>
      </c>
      <c r="FN131" s="38">
        <v>0</v>
      </c>
      <c r="FO131" s="38">
        <v>5310</v>
      </c>
      <c r="FP131" s="38">
        <v>0</v>
      </c>
      <c r="FQ131" s="38">
        <v>5310</v>
      </c>
      <c r="FR131" s="38">
        <v>5310</v>
      </c>
      <c r="FS131" s="38">
        <v>0</v>
      </c>
      <c r="FT131" s="38">
        <v>0</v>
      </c>
      <c r="FU131" s="38">
        <v>0</v>
      </c>
      <c r="FV131" s="38">
        <v>0</v>
      </c>
      <c r="FW131" s="38">
        <v>0</v>
      </c>
      <c r="FX131" s="38">
        <v>0</v>
      </c>
      <c r="FY131" s="38">
        <v>0</v>
      </c>
      <c r="FZ131" s="38">
        <v>0</v>
      </c>
      <c r="GA131" s="38">
        <v>0</v>
      </c>
      <c r="GB131" s="38">
        <v>183601</v>
      </c>
      <c r="GC131" s="38">
        <v>183601</v>
      </c>
      <c r="GD131" s="38">
        <v>22.082999999999998</v>
      </c>
      <c r="GF131" s="38">
        <v>0</v>
      </c>
      <c r="GG131" s="38">
        <v>0</v>
      </c>
      <c r="GH131" s="38">
        <v>0</v>
      </c>
      <c r="GI131" s="38">
        <v>0</v>
      </c>
      <c r="GJ131" s="38">
        <v>0</v>
      </c>
      <c r="GK131" s="38">
        <v>0</v>
      </c>
      <c r="GL131" s="38">
        <v>0</v>
      </c>
      <c r="GM131" s="38">
        <v>0</v>
      </c>
      <c r="GN131" s="38">
        <v>0</v>
      </c>
      <c r="GO131" s="38">
        <v>0</v>
      </c>
      <c r="GP131" s="38">
        <v>0</v>
      </c>
      <c r="GQ131" s="38">
        <v>0</v>
      </c>
      <c r="GR131" s="38">
        <v>0</v>
      </c>
      <c r="GS131" s="38">
        <v>0</v>
      </c>
      <c r="GT131" s="38">
        <v>0</v>
      </c>
      <c r="HB131" s="38">
        <v>0</v>
      </c>
      <c r="HC131" s="38">
        <v>0</v>
      </c>
      <c r="HD131" s="38">
        <v>0</v>
      </c>
      <c r="HE131" s="38">
        <v>0</v>
      </c>
      <c r="HF131" s="38">
        <v>444907</v>
      </c>
      <c r="HG131" s="38">
        <v>0</v>
      </c>
      <c r="HH131" s="38">
        <v>0</v>
      </c>
      <c r="HI131" s="38">
        <v>0</v>
      </c>
      <c r="HJ131" s="38">
        <v>4294</v>
      </c>
      <c r="HK131" s="38">
        <v>4865</v>
      </c>
      <c r="HL131" s="38">
        <v>1481</v>
      </c>
      <c r="HM131" s="38">
        <v>0</v>
      </c>
      <c r="HN131" s="38">
        <v>0</v>
      </c>
      <c r="HO131" s="38">
        <v>0</v>
      </c>
      <c r="HP131" s="38">
        <v>0</v>
      </c>
      <c r="HQ131" s="38">
        <v>0</v>
      </c>
      <c r="HR131" s="38">
        <v>0</v>
      </c>
      <c r="HS131" s="38">
        <v>4170788</v>
      </c>
      <c r="HT131" s="38">
        <v>0</v>
      </c>
      <c r="HU131" s="38">
        <v>0</v>
      </c>
      <c r="HV131" s="38">
        <v>0</v>
      </c>
      <c r="HW131" s="38">
        <v>0</v>
      </c>
      <c r="HX131" s="38">
        <v>170</v>
      </c>
      <c r="HY131" s="38">
        <v>195</v>
      </c>
      <c r="HZ131" s="38">
        <v>69</v>
      </c>
      <c r="IA131" s="38">
        <v>54</v>
      </c>
      <c r="IB131" s="38">
        <v>106</v>
      </c>
      <c r="IC131" s="38">
        <v>594</v>
      </c>
      <c r="ID131" s="38">
        <v>0</v>
      </c>
      <c r="IE131" s="38">
        <v>0</v>
      </c>
      <c r="IF131" s="38">
        <v>0</v>
      </c>
      <c r="IG131" s="38">
        <v>0</v>
      </c>
      <c r="IH131" s="38">
        <v>0</v>
      </c>
      <c r="II131" s="38">
        <v>0</v>
      </c>
      <c r="IJ131" s="38">
        <v>0</v>
      </c>
      <c r="IK131" s="38">
        <v>0</v>
      </c>
      <c r="IL131" s="38">
        <v>0</v>
      </c>
      <c r="IM131" s="38">
        <v>0</v>
      </c>
      <c r="IN131" s="38">
        <v>0</v>
      </c>
      <c r="IO131" s="38">
        <v>0</v>
      </c>
      <c r="IP131" s="38">
        <v>0</v>
      </c>
      <c r="IQ131" s="38">
        <v>0</v>
      </c>
      <c r="IR131" s="38">
        <v>0</v>
      </c>
      <c r="IS131" s="38">
        <v>0</v>
      </c>
      <c r="IT131" s="38">
        <v>0</v>
      </c>
      <c r="IU131" s="38">
        <v>0</v>
      </c>
      <c r="IV131" s="38">
        <v>0</v>
      </c>
      <c r="IW131" s="38">
        <v>6159</v>
      </c>
      <c r="IX131" s="38">
        <v>0</v>
      </c>
      <c r="IY131" s="38">
        <v>0</v>
      </c>
      <c r="IZ131" s="38">
        <v>0</v>
      </c>
      <c r="JA131" s="38">
        <v>0</v>
      </c>
    </row>
    <row r="132" spans="1:261" x14ac:dyDescent="0.2">
      <c r="A132" s="38">
        <v>15828</v>
      </c>
      <c r="B132" s="38">
        <v>27549</v>
      </c>
      <c r="C132" s="38">
        <v>9</v>
      </c>
      <c r="D132" s="38">
        <v>2020</v>
      </c>
      <c r="E132" s="38">
        <v>6159</v>
      </c>
      <c r="F132" s="38">
        <v>0</v>
      </c>
      <c r="G132" s="38">
        <v>4165.8580000000002</v>
      </c>
      <c r="H132" s="38">
        <v>3751.9090000000001</v>
      </c>
      <c r="I132" s="38">
        <v>3751.9090000000001</v>
      </c>
      <c r="J132" s="38">
        <v>4165.8580000000002</v>
      </c>
      <c r="K132" s="38">
        <v>0</v>
      </c>
      <c r="L132" s="38">
        <v>6159</v>
      </c>
      <c r="M132" s="38">
        <v>0</v>
      </c>
      <c r="N132" s="38">
        <v>0</v>
      </c>
      <c r="P132" s="38">
        <v>4236.1559999999999</v>
      </c>
      <c r="Q132" s="38">
        <v>0</v>
      </c>
      <c r="R132" s="38">
        <v>1098041</v>
      </c>
      <c r="S132" s="38">
        <v>259.20699999999999</v>
      </c>
      <c r="U132" s="38">
        <v>711757</v>
      </c>
      <c r="V132" s="38">
        <v>1352.903</v>
      </c>
      <c r="W132" s="38">
        <v>833200</v>
      </c>
      <c r="X132" s="38">
        <v>833200</v>
      </c>
      <c r="Z132" s="38">
        <v>0</v>
      </c>
      <c r="AA132" s="38">
        <v>0</v>
      </c>
      <c r="AB132" s="38">
        <v>0</v>
      </c>
      <c r="AC132" s="38">
        <v>0</v>
      </c>
      <c r="AD132" s="38" t="s">
        <v>303</v>
      </c>
      <c r="AE132" s="38">
        <v>0</v>
      </c>
      <c r="AH132" s="38">
        <v>0</v>
      </c>
      <c r="AI132" s="38">
        <v>0</v>
      </c>
      <c r="AJ132" s="38">
        <v>6159</v>
      </c>
      <c r="AK132" s="38">
        <v>1</v>
      </c>
      <c r="AL132" s="38" t="s">
        <v>17</v>
      </c>
      <c r="AM132" s="38">
        <v>0</v>
      </c>
      <c r="AN132" s="38">
        <v>0</v>
      </c>
      <c r="AO132" s="38">
        <v>0</v>
      </c>
      <c r="AP132" s="38">
        <v>0</v>
      </c>
      <c r="AQ132" s="38">
        <v>0</v>
      </c>
      <c r="AR132" s="38">
        <v>0</v>
      </c>
      <c r="AS132" s="38">
        <v>0</v>
      </c>
      <c r="AT132" s="38">
        <v>0</v>
      </c>
      <c r="AU132" s="38">
        <v>0</v>
      </c>
      <c r="AV132" s="38">
        <v>0</v>
      </c>
      <c r="AW132" s="38">
        <v>44448917</v>
      </c>
      <c r="AX132" s="38">
        <v>43643878</v>
      </c>
      <c r="AY132" s="38">
        <v>29771165</v>
      </c>
      <c r="AZ132" s="38">
        <v>1098041</v>
      </c>
      <c r="BA132" s="38">
        <v>98</v>
      </c>
      <c r="BB132" s="38">
        <v>0</v>
      </c>
      <c r="BC132" s="38">
        <v>0</v>
      </c>
      <c r="BD132" s="38">
        <v>0</v>
      </c>
      <c r="BE132" s="38">
        <v>583</v>
      </c>
      <c r="BF132" s="38">
        <v>40127821</v>
      </c>
      <c r="BG132" s="38">
        <v>0</v>
      </c>
      <c r="BH132" s="38">
        <v>0</v>
      </c>
      <c r="BI132" s="38">
        <v>0</v>
      </c>
      <c r="BJ132" s="38">
        <v>12</v>
      </c>
      <c r="BK132" s="38">
        <v>0</v>
      </c>
      <c r="BL132" s="38">
        <v>0</v>
      </c>
      <c r="BM132" s="38">
        <v>0</v>
      </c>
      <c r="BN132" s="38">
        <v>0</v>
      </c>
      <c r="BO132" s="38">
        <v>0</v>
      </c>
      <c r="BP132" s="38">
        <v>0</v>
      </c>
      <c r="BQ132" s="38">
        <v>192</v>
      </c>
      <c r="BR132" s="38">
        <v>0</v>
      </c>
      <c r="BS132" s="38">
        <v>0</v>
      </c>
      <c r="BT132" s="38">
        <v>0</v>
      </c>
      <c r="BU132" s="38">
        <v>0</v>
      </c>
      <c r="BV132" s="38">
        <v>0</v>
      </c>
      <c r="BW132" s="38">
        <v>0</v>
      </c>
      <c r="BX132" s="38">
        <v>0</v>
      </c>
      <c r="BY132" s="38">
        <v>0</v>
      </c>
      <c r="BZ132" s="38">
        <v>0</v>
      </c>
      <c r="CA132" s="38">
        <v>0</v>
      </c>
      <c r="CB132" s="38">
        <v>0</v>
      </c>
      <c r="CC132" s="38">
        <v>0</v>
      </c>
      <c r="CD132" s="38">
        <v>0</v>
      </c>
      <c r="CE132" s="38">
        <v>0</v>
      </c>
      <c r="CF132" s="38">
        <v>0</v>
      </c>
      <c r="CG132" s="38">
        <v>0</v>
      </c>
      <c r="CH132" s="38">
        <v>819155</v>
      </c>
      <c r="CI132" s="38">
        <v>0</v>
      </c>
      <c r="CJ132" s="38">
        <v>4</v>
      </c>
      <c r="CK132" s="38">
        <v>0</v>
      </c>
      <c r="CL132" s="38">
        <v>0</v>
      </c>
      <c r="CN132" s="38">
        <v>0</v>
      </c>
      <c r="CO132" s="38">
        <v>1</v>
      </c>
      <c r="CP132" s="38">
        <v>0</v>
      </c>
      <c r="CQ132" s="38">
        <v>0</v>
      </c>
      <c r="CR132" s="38">
        <v>4226.0600000000004</v>
      </c>
      <c r="CS132" s="38">
        <v>0</v>
      </c>
      <c r="CT132" s="38">
        <v>0</v>
      </c>
      <c r="CU132" s="38">
        <v>0</v>
      </c>
      <c r="CV132" s="38">
        <v>0</v>
      </c>
      <c r="CW132" s="38">
        <v>0</v>
      </c>
      <c r="CX132" s="38">
        <v>0</v>
      </c>
      <c r="CY132" s="38">
        <v>0</v>
      </c>
      <c r="CZ132" s="38">
        <v>0</v>
      </c>
      <c r="DA132" s="38">
        <v>1</v>
      </c>
      <c r="DB132" s="38">
        <v>22938240</v>
      </c>
      <c r="DC132" s="38">
        <v>0</v>
      </c>
      <c r="DD132" s="38">
        <v>0</v>
      </c>
      <c r="DE132" s="38">
        <v>5703873</v>
      </c>
      <c r="DF132" s="38">
        <v>5703873</v>
      </c>
      <c r="DG132" s="38">
        <v>926.16300000000001</v>
      </c>
      <c r="DH132" s="38">
        <v>0</v>
      </c>
      <c r="DI132" s="38">
        <v>0</v>
      </c>
      <c r="DK132" s="38">
        <v>0</v>
      </c>
      <c r="DL132" s="38">
        <v>0</v>
      </c>
      <c r="DM132" s="38">
        <v>3224601</v>
      </c>
      <c r="DN132" s="38">
        <v>13533</v>
      </c>
      <c r="DO132" s="38">
        <v>0</v>
      </c>
      <c r="DP132" s="38">
        <v>0</v>
      </c>
      <c r="DQ132" s="38">
        <v>0</v>
      </c>
      <c r="DR132" s="38">
        <v>0</v>
      </c>
      <c r="DS132" s="38">
        <v>0</v>
      </c>
      <c r="DT132" s="38">
        <v>0</v>
      </c>
      <c r="DU132" s="38">
        <v>0</v>
      </c>
      <c r="DV132" s="38">
        <v>0</v>
      </c>
      <c r="DW132" s="38">
        <v>0</v>
      </c>
      <c r="DX132" s="38">
        <v>0</v>
      </c>
      <c r="DY132" s="38">
        <v>0</v>
      </c>
      <c r="DZ132" s="38">
        <v>0</v>
      </c>
      <c r="EA132" s="38">
        <v>0.31</v>
      </c>
      <c r="EB132" s="38">
        <v>0</v>
      </c>
      <c r="EC132" s="38">
        <v>72.739000000000004</v>
      </c>
      <c r="ED132" s="38">
        <v>515167</v>
      </c>
      <c r="EE132" s="38">
        <v>0</v>
      </c>
      <c r="EF132" s="38">
        <v>0</v>
      </c>
      <c r="EG132" s="38">
        <v>0</v>
      </c>
      <c r="EH132" s="38">
        <v>2549738</v>
      </c>
      <c r="EI132" s="38">
        <v>4927</v>
      </c>
      <c r="EJ132" s="38">
        <v>0.2</v>
      </c>
      <c r="EK132" s="38">
        <v>104.634</v>
      </c>
      <c r="EL132" s="38">
        <v>0</v>
      </c>
      <c r="EM132" s="38">
        <v>20.73</v>
      </c>
      <c r="EN132" s="38">
        <v>7.274</v>
      </c>
      <c r="EO132" s="38">
        <v>0</v>
      </c>
      <c r="EP132" s="38">
        <v>0</v>
      </c>
      <c r="EQ132" s="38">
        <v>133.148</v>
      </c>
      <c r="ER132" s="38">
        <v>0</v>
      </c>
      <c r="ES132" s="38">
        <v>414.012</v>
      </c>
      <c r="ET132" s="38">
        <v>0</v>
      </c>
      <c r="EU132" s="38">
        <v>0</v>
      </c>
      <c r="EV132" s="38">
        <v>0</v>
      </c>
      <c r="EW132" s="38">
        <v>0</v>
      </c>
      <c r="EX132" s="38">
        <v>0</v>
      </c>
      <c r="EZ132" s="38">
        <v>39053567</v>
      </c>
      <c r="FA132" s="38">
        <v>0</v>
      </c>
      <c r="FB132" s="38">
        <v>40137492</v>
      </c>
      <c r="FC132" s="38">
        <v>0</v>
      </c>
      <c r="FD132" s="38">
        <v>0</v>
      </c>
      <c r="FE132" s="38">
        <v>3772546</v>
      </c>
      <c r="FF132" s="38">
        <v>817765</v>
      </c>
      <c r="FG132" s="38">
        <v>5.8744999999999999E-2</v>
      </c>
      <c r="FH132" s="38">
        <v>2.5468000000000001E-2</v>
      </c>
      <c r="FI132" s="38">
        <v>0</v>
      </c>
      <c r="FJ132" s="38">
        <v>0</v>
      </c>
      <c r="FK132" s="38">
        <v>6515.7280000000001</v>
      </c>
      <c r="FL132" s="38">
        <v>45546958</v>
      </c>
      <c r="FM132" s="38">
        <v>0</v>
      </c>
      <c r="FN132" s="38">
        <v>0</v>
      </c>
      <c r="FO132" s="38">
        <v>0</v>
      </c>
      <c r="FP132" s="38">
        <v>0</v>
      </c>
      <c r="FQ132" s="38">
        <v>0</v>
      </c>
      <c r="FR132" s="38">
        <v>0</v>
      </c>
      <c r="FS132" s="38">
        <v>0</v>
      </c>
      <c r="FT132" s="38">
        <v>0</v>
      </c>
      <c r="FU132" s="38">
        <v>0</v>
      </c>
      <c r="FV132" s="38">
        <v>0</v>
      </c>
      <c r="FW132" s="38">
        <v>0</v>
      </c>
      <c r="FX132" s="38">
        <v>0</v>
      </c>
      <c r="FY132" s="38">
        <v>0</v>
      </c>
      <c r="FZ132" s="38">
        <v>0</v>
      </c>
      <c r="GA132" s="38">
        <v>0</v>
      </c>
      <c r="GB132" s="38">
        <v>2334614</v>
      </c>
      <c r="GC132" s="38">
        <v>2334614</v>
      </c>
      <c r="GD132" s="38">
        <v>280.80099999999999</v>
      </c>
      <c r="GF132" s="38">
        <v>0</v>
      </c>
      <c r="GG132" s="38">
        <v>0</v>
      </c>
      <c r="GH132" s="38">
        <v>0</v>
      </c>
      <c r="GI132" s="38">
        <v>0</v>
      </c>
      <c r="GJ132" s="38">
        <v>0</v>
      </c>
      <c r="GK132" s="38">
        <v>5112.5940000000001</v>
      </c>
      <c r="GL132" s="38">
        <v>17957</v>
      </c>
      <c r="GM132" s="38">
        <v>0</v>
      </c>
      <c r="GN132" s="38">
        <v>0</v>
      </c>
      <c r="GO132" s="38">
        <v>0</v>
      </c>
      <c r="GP132" s="38">
        <v>0</v>
      </c>
      <c r="GQ132" s="38">
        <v>0</v>
      </c>
      <c r="GR132" s="38">
        <v>0</v>
      </c>
      <c r="GS132" s="38">
        <v>0</v>
      </c>
      <c r="GT132" s="38">
        <v>0</v>
      </c>
      <c r="HB132" s="38">
        <v>260701385</v>
      </c>
      <c r="HC132" s="38">
        <v>5.0967999999999999E-2</v>
      </c>
      <c r="HD132" s="38">
        <v>819155</v>
      </c>
      <c r="HE132" s="38">
        <v>0</v>
      </c>
      <c r="HF132" s="38">
        <v>3977024</v>
      </c>
      <c r="HG132" s="38">
        <v>64790</v>
      </c>
      <c r="HH132" s="38">
        <v>786454</v>
      </c>
      <c r="HI132" s="38">
        <v>0</v>
      </c>
      <c r="HJ132" s="38">
        <v>40492</v>
      </c>
      <c r="HK132" s="38">
        <v>14000</v>
      </c>
      <c r="HL132" s="38">
        <v>9787</v>
      </c>
      <c r="HM132" s="38">
        <v>211000</v>
      </c>
      <c r="HN132" s="38">
        <v>0</v>
      </c>
      <c r="HO132" s="38">
        <v>0</v>
      </c>
      <c r="HP132" s="38">
        <v>0</v>
      </c>
      <c r="HQ132" s="38">
        <v>0</v>
      </c>
      <c r="HR132" s="38">
        <v>0</v>
      </c>
      <c r="HS132" s="38">
        <v>39039451</v>
      </c>
      <c r="HT132" s="38">
        <v>0</v>
      </c>
      <c r="HU132" s="38">
        <v>0</v>
      </c>
      <c r="HV132" s="38">
        <v>0</v>
      </c>
      <c r="HW132" s="38">
        <v>0</v>
      </c>
      <c r="HX132" s="38">
        <v>367</v>
      </c>
      <c r="HY132" s="38">
        <v>760</v>
      </c>
      <c r="HZ132" s="38">
        <v>693</v>
      </c>
      <c r="IA132" s="38">
        <v>853</v>
      </c>
      <c r="IB132" s="38">
        <v>967</v>
      </c>
      <c r="IC132" s="38">
        <v>3640</v>
      </c>
      <c r="ID132" s="38">
        <v>0</v>
      </c>
      <c r="IE132" s="38">
        <v>0</v>
      </c>
      <c r="IF132" s="38">
        <v>0</v>
      </c>
      <c r="IG132" s="38">
        <v>105.202</v>
      </c>
      <c r="IH132" s="38">
        <v>1277</v>
      </c>
      <c r="II132" s="38">
        <v>0</v>
      </c>
      <c r="IJ132" s="38">
        <v>1352.903</v>
      </c>
      <c r="IK132" s="38">
        <v>0</v>
      </c>
      <c r="IL132" s="38">
        <v>0</v>
      </c>
      <c r="IM132" s="38">
        <v>0</v>
      </c>
      <c r="IN132" s="38">
        <v>0</v>
      </c>
      <c r="IO132" s="38">
        <v>0</v>
      </c>
      <c r="IP132" s="38">
        <v>0</v>
      </c>
      <c r="IQ132" s="38">
        <v>1352.903</v>
      </c>
      <c r="IR132" s="38">
        <v>833200</v>
      </c>
      <c r="IS132" s="38">
        <v>0</v>
      </c>
      <c r="IT132" s="38">
        <v>0</v>
      </c>
      <c r="IU132" s="38">
        <v>0</v>
      </c>
      <c r="IV132" s="38">
        <v>0</v>
      </c>
      <c r="IW132" s="38">
        <v>6159</v>
      </c>
      <c r="IX132" s="38">
        <v>0</v>
      </c>
      <c r="IY132" s="38">
        <v>0</v>
      </c>
      <c r="IZ132" s="38">
        <v>0</v>
      </c>
      <c r="JA132" s="38">
        <v>0</v>
      </c>
    </row>
    <row r="133" spans="1:261" x14ac:dyDescent="0.2">
      <c r="A133" s="38">
        <v>57828</v>
      </c>
      <c r="B133" s="38">
        <v>27549</v>
      </c>
      <c r="C133" s="38">
        <v>9</v>
      </c>
      <c r="D133" s="38">
        <v>2020</v>
      </c>
      <c r="E133" s="38">
        <v>6159</v>
      </c>
      <c r="F133" s="38">
        <v>0</v>
      </c>
      <c r="G133" s="38">
        <v>1001.467</v>
      </c>
      <c r="H133" s="38">
        <v>900.45500000000004</v>
      </c>
      <c r="I133" s="38">
        <v>900.45500000000004</v>
      </c>
      <c r="J133" s="38">
        <v>1001.467</v>
      </c>
      <c r="K133" s="38">
        <v>0</v>
      </c>
      <c r="L133" s="38">
        <v>6159</v>
      </c>
      <c r="M133" s="38">
        <v>0</v>
      </c>
      <c r="N133" s="38">
        <v>0</v>
      </c>
      <c r="P133" s="38">
        <v>968.55</v>
      </c>
      <c r="Q133" s="38">
        <v>0</v>
      </c>
      <c r="R133" s="38">
        <v>251055</v>
      </c>
      <c r="S133" s="38">
        <v>259.20699999999999</v>
      </c>
      <c r="U133" s="38">
        <v>162734</v>
      </c>
      <c r="V133" s="38">
        <v>128.86699999999999</v>
      </c>
      <c r="W133" s="38">
        <v>79364</v>
      </c>
      <c r="X133" s="38">
        <v>79364</v>
      </c>
      <c r="Z133" s="38">
        <v>0</v>
      </c>
      <c r="AA133" s="38">
        <v>0</v>
      </c>
      <c r="AB133" s="38">
        <v>0</v>
      </c>
      <c r="AC133" s="38">
        <v>0</v>
      </c>
      <c r="AD133" s="38" t="s">
        <v>303</v>
      </c>
      <c r="AE133" s="38">
        <v>0</v>
      </c>
      <c r="AH133" s="38">
        <v>0</v>
      </c>
      <c r="AI133" s="38">
        <v>0</v>
      </c>
      <c r="AJ133" s="38">
        <v>6159</v>
      </c>
      <c r="AK133" s="38">
        <v>1</v>
      </c>
      <c r="AL133" s="38" t="s">
        <v>82</v>
      </c>
      <c r="AM133" s="38">
        <v>0</v>
      </c>
      <c r="AN133" s="38">
        <v>0</v>
      </c>
      <c r="AO133" s="38">
        <v>0</v>
      </c>
      <c r="AP133" s="38">
        <v>0</v>
      </c>
      <c r="AQ133" s="38">
        <v>0</v>
      </c>
      <c r="AR133" s="38">
        <v>0</v>
      </c>
      <c r="AS133" s="38">
        <v>0</v>
      </c>
      <c r="AT133" s="38">
        <v>0</v>
      </c>
      <c r="AU133" s="38">
        <v>0</v>
      </c>
      <c r="AV133" s="38">
        <v>0</v>
      </c>
      <c r="AW133" s="38">
        <v>10707154</v>
      </c>
      <c r="AX133" s="38">
        <v>10419748</v>
      </c>
      <c r="AY133" s="38">
        <v>7123783</v>
      </c>
      <c r="AZ133" s="38">
        <v>251055</v>
      </c>
      <c r="BA133" s="38">
        <v>0</v>
      </c>
      <c r="BB133" s="38">
        <v>0</v>
      </c>
      <c r="BC133" s="38">
        <v>0</v>
      </c>
      <c r="BD133" s="38">
        <v>0</v>
      </c>
      <c r="BE133" s="38">
        <v>140</v>
      </c>
      <c r="BF133" s="38">
        <v>9273249</v>
      </c>
      <c r="BG133" s="38">
        <v>0</v>
      </c>
      <c r="BH133" s="38">
        <v>0</v>
      </c>
      <c r="BI133" s="38">
        <v>0</v>
      </c>
      <c r="BJ133" s="38">
        <v>12</v>
      </c>
      <c r="BK133" s="38">
        <v>0</v>
      </c>
      <c r="BL133" s="38">
        <v>0</v>
      </c>
      <c r="BM133" s="38">
        <v>0</v>
      </c>
      <c r="BN133" s="38">
        <v>0</v>
      </c>
      <c r="BO133" s="38">
        <v>0</v>
      </c>
      <c r="BP133" s="38">
        <v>0</v>
      </c>
      <c r="BQ133" s="38">
        <v>631</v>
      </c>
      <c r="BR133" s="38">
        <v>0</v>
      </c>
      <c r="BS133" s="38">
        <v>0</v>
      </c>
      <c r="BT133" s="38">
        <v>0</v>
      </c>
      <c r="BU133" s="38">
        <v>0</v>
      </c>
      <c r="BV133" s="38">
        <v>0</v>
      </c>
      <c r="BW133" s="38">
        <v>0</v>
      </c>
      <c r="BX133" s="38">
        <v>0</v>
      </c>
      <c r="BY133" s="38">
        <v>0</v>
      </c>
      <c r="BZ133" s="38">
        <v>0</v>
      </c>
      <c r="CA133" s="38">
        <v>0</v>
      </c>
      <c r="CB133" s="38">
        <v>0</v>
      </c>
      <c r="CC133" s="38">
        <v>0</v>
      </c>
      <c r="CD133" s="38">
        <v>0</v>
      </c>
      <c r="CE133" s="38">
        <v>0</v>
      </c>
      <c r="CF133" s="38">
        <v>0</v>
      </c>
      <c r="CG133" s="38">
        <v>0</v>
      </c>
      <c r="CH133" s="38">
        <v>291768</v>
      </c>
      <c r="CI133" s="38">
        <v>0</v>
      </c>
      <c r="CJ133" s="38">
        <v>4</v>
      </c>
      <c r="CK133" s="38">
        <v>0</v>
      </c>
      <c r="CL133" s="38">
        <v>0</v>
      </c>
      <c r="CN133" s="38">
        <v>0</v>
      </c>
      <c r="CO133" s="38">
        <v>1</v>
      </c>
      <c r="CP133" s="38">
        <v>2.6970000000000001</v>
      </c>
      <c r="CQ133" s="38">
        <v>0</v>
      </c>
      <c r="CR133" s="38">
        <v>966.69799999999998</v>
      </c>
      <c r="CS133" s="38">
        <v>0</v>
      </c>
      <c r="CT133" s="38">
        <v>0</v>
      </c>
      <c r="CU133" s="38">
        <v>0</v>
      </c>
      <c r="CV133" s="38">
        <v>0</v>
      </c>
      <c r="CW133" s="38">
        <v>0</v>
      </c>
      <c r="CX133" s="38">
        <v>0</v>
      </c>
      <c r="CY133" s="38">
        <v>0</v>
      </c>
      <c r="CZ133" s="38">
        <v>0</v>
      </c>
      <c r="DA133" s="38">
        <v>1</v>
      </c>
      <c r="DB133" s="38">
        <v>5501124</v>
      </c>
      <c r="DC133" s="38">
        <v>0</v>
      </c>
      <c r="DD133" s="38">
        <v>0</v>
      </c>
      <c r="DE133" s="38">
        <v>1089843</v>
      </c>
      <c r="DF133" s="38">
        <v>1129873</v>
      </c>
      <c r="DG133" s="38">
        <v>176.96299999999999</v>
      </c>
      <c r="DH133" s="38">
        <v>0</v>
      </c>
      <c r="DI133" s="38">
        <v>40030</v>
      </c>
      <c r="DK133" s="38">
        <v>1723</v>
      </c>
      <c r="DL133" s="38">
        <v>0</v>
      </c>
      <c r="DM133" s="38">
        <v>998011</v>
      </c>
      <c r="DN133" s="38">
        <v>4222</v>
      </c>
      <c r="DO133" s="38">
        <v>0</v>
      </c>
      <c r="DP133" s="38">
        <v>0</v>
      </c>
      <c r="DQ133" s="38">
        <v>0</v>
      </c>
      <c r="DR133" s="38">
        <v>0</v>
      </c>
      <c r="DS133" s="38">
        <v>0</v>
      </c>
      <c r="DT133" s="38">
        <v>0</v>
      </c>
      <c r="DU133" s="38">
        <v>0</v>
      </c>
      <c r="DV133" s="38">
        <v>0</v>
      </c>
      <c r="DW133" s="38">
        <v>0</v>
      </c>
      <c r="DX133" s="38">
        <v>0</v>
      </c>
      <c r="DY133" s="38">
        <v>0</v>
      </c>
      <c r="DZ133" s="38">
        <v>0</v>
      </c>
      <c r="EA133" s="38">
        <v>0</v>
      </c>
      <c r="EB133" s="38">
        <v>0</v>
      </c>
      <c r="EC133" s="38">
        <v>47.4</v>
      </c>
      <c r="ED133" s="38">
        <v>335706</v>
      </c>
      <c r="EE133" s="38">
        <v>0</v>
      </c>
      <c r="EF133" s="38">
        <v>0</v>
      </c>
      <c r="EG133" s="38">
        <v>0</v>
      </c>
      <c r="EH133" s="38">
        <v>622100</v>
      </c>
      <c r="EI133" s="38">
        <v>0</v>
      </c>
      <c r="EJ133" s="38">
        <v>0</v>
      </c>
      <c r="EK133" s="38">
        <v>32.731000000000002</v>
      </c>
      <c r="EL133" s="38">
        <v>0</v>
      </c>
      <c r="EM133" s="38">
        <v>0</v>
      </c>
      <c r="EN133" s="38">
        <v>0.56399999999999995</v>
      </c>
      <c r="EO133" s="38">
        <v>0</v>
      </c>
      <c r="EP133" s="38">
        <v>0</v>
      </c>
      <c r="EQ133" s="38">
        <v>33.295000000000002</v>
      </c>
      <c r="ER133" s="38">
        <v>0</v>
      </c>
      <c r="ES133" s="38">
        <v>101.01300000000001</v>
      </c>
      <c r="ET133" s="38">
        <v>0</v>
      </c>
      <c r="EU133" s="38">
        <v>0</v>
      </c>
      <c r="EV133" s="38">
        <v>0</v>
      </c>
      <c r="EW133" s="38">
        <v>0</v>
      </c>
      <c r="EX133" s="38">
        <v>0</v>
      </c>
      <c r="EZ133" s="38">
        <v>9358961</v>
      </c>
      <c r="FA133" s="38">
        <v>0</v>
      </c>
      <c r="FB133" s="38">
        <v>9605654</v>
      </c>
      <c r="FC133" s="38">
        <v>0</v>
      </c>
      <c r="FD133" s="38">
        <v>0</v>
      </c>
      <c r="FE133" s="38">
        <v>871808</v>
      </c>
      <c r="FF133" s="38">
        <v>188979</v>
      </c>
      <c r="FG133" s="38">
        <v>5.8744999999999999E-2</v>
      </c>
      <c r="FH133" s="38">
        <v>2.5468000000000001E-2</v>
      </c>
      <c r="FI133" s="38">
        <v>0</v>
      </c>
      <c r="FJ133" s="38">
        <v>0</v>
      </c>
      <c r="FK133" s="38">
        <v>1505.7370000000001</v>
      </c>
      <c r="FL133" s="38">
        <v>10958209</v>
      </c>
      <c r="FM133" s="38">
        <v>0</v>
      </c>
      <c r="FN133" s="38">
        <v>0</v>
      </c>
      <c r="FO133" s="38">
        <v>46806</v>
      </c>
      <c r="FP133" s="38">
        <v>0</v>
      </c>
      <c r="FQ133" s="38">
        <v>46806</v>
      </c>
      <c r="FR133" s="38">
        <v>46806</v>
      </c>
      <c r="FS133" s="38">
        <v>0</v>
      </c>
      <c r="FT133" s="38">
        <v>0</v>
      </c>
      <c r="FU133" s="38">
        <v>0</v>
      </c>
      <c r="FV133" s="38">
        <v>0</v>
      </c>
      <c r="FW133" s="38">
        <v>0</v>
      </c>
      <c r="FX133" s="38">
        <v>0</v>
      </c>
      <c r="FY133" s="38">
        <v>0</v>
      </c>
      <c r="FZ133" s="38">
        <v>0</v>
      </c>
      <c r="GA133" s="38">
        <v>0</v>
      </c>
      <c r="GB133" s="38">
        <v>563007</v>
      </c>
      <c r="GC133" s="38">
        <v>563007</v>
      </c>
      <c r="GD133" s="38">
        <v>67.716999999999999</v>
      </c>
      <c r="GF133" s="38">
        <v>0</v>
      </c>
      <c r="GG133" s="38">
        <v>0</v>
      </c>
      <c r="GH133" s="38">
        <v>0</v>
      </c>
      <c r="GI133" s="38">
        <v>0</v>
      </c>
      <c r="GJ133" s="38">
        <v>0</v>
      </c>
      <c r="GK133" s="38">
        <v>5252</v>
      </c>
      <c r="GL133" s="38">
        <v>52841</v>
      </c>
      <c r="GM133" s="38">
        <v>0</v>
      </c>
      <c r="GN133" s="38">
        <v>0</v>
      </c>
      <c r="GO133" s="38">
        <v>0</v>
      </c>
      <c r="GP133" s="38">
        <v>0</v>
      </c>
      <c r="GQ133" s="38">
        <v>0</v>
      </c>
      <c r="GR133" s="38">
        <v>0</v>
      </c>
      <c r="GS133" s="38">
        <v>0</v>
      </c>
      <c r="GT133" s="38">
        <v>0</v>
      </c>
      <c r="HB133" s="38">
        <v>260701385</v>
      </c>
      <c r="HC133" s="38">
        <v>5.0967999999999999E-2</v>
      </c>
      <c r="HD133" s="38">
        <v>196924</v>
      </c>
      <c r="HE133" s="38">
        <v>0</v>
      </c>
      <c r="HF133" s="38">
        <v>954482</v>
      </c>
      <c r="HG133" s="38">
        <v>31432</v>
      </c>
      <c r="HH133" s="38">
        <v>0</v>
      </c>
      <c r="HI133" s="38">
        <v>0</v>
      </c>
      <c r="HJ133" s="38">
        <v>9734</v>
      </c>
      <c r="HK133" s="38">
        <v>18165</v>
      </c>
      <c r="HL133" s="38">
        <v>10152</v>
      </c>
      <c r="HM133" s="38">
        <v>2000</v>
      </c>
      <c r="HN133" s="38">
        <v>0</v>
      </c>
      <c r="HO133" s="38">
        <v>0</v>
      </c>
      <c r="HP133" s="38">
        <v>261644</v>
      </c>
      <c r="HQ133" s="38">
        <v>0</v>
      </c>
      <c r="HR133" s="38">
        <v>0</v>
      </c>
      <c r="HS133" s="38">
        <v>9354599</v>
      </c>
      <c r="HT133" s="38">
        <v>0</v>
      </c>
      <c r="HU133" s="38">
        <v>94844</v>
      </c>
      <c r="HV133" s="38">
        <v>0</v>
      </c>
      <c r="HW133" s="38">
        <v>0</v>
      </c>
      <c r="HX133" s="38">
        <v>110</v>
      </c>
      <c r="HY133" s="38">
        <v>118</v>
      </c>
      <c r="HZ133" s="38">
        <v>152</v>
      </c>
      <c r="IA133" s="38">
        <v>167</v>
      </c>
      <c r="IB133" s="38">
        <v>154</v>
      </c>
      <c r="IC133" s="38">
        <v>701</v>
      </c>
      <c r="ID133" s="38">
        <v>0</v>
      </c>
      <c r="IE133" s="38">
        <v>0</v>
      </c>
      <c r="IF133" s="38">
        <v>0</v>
      </c>
      <c r="IG133" s="38">
        <v>51.037999999999997</v>
      </c>
      <c r="IH133" s="38">
        <v>0</v>
      </c>
      <c r="II133" s="38">
        <v>951.43299999999999</v>
      </c>
      <c r="IJ133" s="38">
        <v>128.86699999999999</v>
      </c>
      <c r="IK133" s="38">
        <v>0</v>
      </c>
      <c r="IL133" s="38">
        <v>0</v>
      </c>
      <c r="IM133" s="38">
        <v>0</v>
      </c>
      <c r="IN133" s="38">
        <v>0</v>
      </c>
      <c r="IO133" s="38">
        <v>0</v>
      </c>
      <c r="IP133" s="38">
        <v>0</v>
      </c>
      <c r="IQ133" s="38">
        <v>128.86699999999999</v>
      </c>
      <c r="IR133" s="38">
        <v>79364</v>
      </c>
      <c r="IS133" s="38">
        <v>0</v>
      </c>
      <c r="IT133" s="38">
        <v>0</v>
      </c>
      <c r="IU133" s="38">
        <v>0</v>
      </c>
      <c r="IV133" s="38">
        <v>0</v>
      </c>
      <c r="IW133" s="38">
        <v>6159</v>
      </c>
      <c r="IX133" s="38">
        <v>0</v>
      </c>
      <c r="IY133" s="38">
        <v>0</v>
      </c>
      <c r="IZ133" s="38">
        <v>261644</v>
      </c>
      <c r="JA133" s="38">
        <v>0</v>
      </c>
    </row>
    <row r="134" spans="1:261" x14ac:dyDescent="0.2">
      <c r="A134" s="38">
        <v>101828</v>
      </c>
      <c r="B134" s="38">
        <v>27549</v>
      </c>
      <c r="C134" s="38">
        <v>9</v>
      </c>
      <c r="D134" s="38">
        <v>2020</v>
      </c>
      <c r="E134" s="38">
        <v>6159</v>
      </c>
      <c r="F134" s="38">
        <v>0</v>
      </c>
      <c r="G134" s="38">
        <v>2051.4969999999998</v>
      </c>
      <c r="H134" s="38">
        <v>2017.692</v>
      </c>
      <c r="I134" s="38">
        <v>2017.692</v>
      </c>
      <c r="J134" s="38">
        <v>2051.4969999999998</v>
      </c>
      <c r="K134" s="38">
        <v>0</v>
      </c>
      <c r="L134" s="38">
        <v>6159</v>
      </c>
      <c r="M134" s="38">
        <v>0</v>
      </c>
      <c r="N134" s="38">
        <v>0</v>
      </c>
      <c r="P134" s="38">
        <v>2145.558</v>
      </c>
      <c r="Q134" s="38">
        <v>0</v>
      </c>
      <c r="R134" s="38">
        <v>556144</v>
      </c>
      <c r="S134" s="38">
        <v>259.20699999999999</v>
      </c>
      <c r="U134" s="38">
        <v>360496</v>
      </c>
      <c r="V134" s="38">
        <v>1009.337</v>
      </c>
      <c r="W134" s="38">
        <v>621611</v>
      </c>
      <c r="X134" s="38">
        <v>621611</v>
      </c>
      <c r="Z134" s="38">
        <v>0</v>
      </c>
      <c r="AA134" s="38">
        <v>0</v>
      </c>
      <c r="AB134" s="38">
        <v>0</v>
      </c>
      <c r="AC134" s="38">
        <v>0</v>
      </c>
      <c r="AD134" s="38" t="s">
        <v>303</v>
      </c>
      <c r="AE134" s="38">
        <v>0</v>
      </c>
      <c r="AH134" s="38">
        <v>0</v>
      </c>
      <c r="AI134" s="38">
        <v>0</v>
      </c>
      <c r="AJ134" s="38">
        <v>6159</v>
      </c>
      <c r="AK134" s="38">
        <v>1</v>
      </c>
      <c r="AL134" s="38" t="s">
        <v>336</v>
      </c>
      <c r="AM134" s="38">
        <v>0</v>
      </c>
      <c r="AN134" s="38">
        <v>0</v>
      </c>
      <c r="AO134" s="38">
        <v>0</v>
      </c>
      <c r="AP134" s="38">
        <v>0</v>
      </c>
      <c r="AQ134" s="38">
        <v>0</v>
      </c>
      <c r="AR134" s="38">
        <v>0</v>
      </c>
      <c r="AS134" s="38">
        <v>0</v>
      </c>
      <c r="AT134" s="38">
        <v>0</v>
      </c>
      <c r="AU134" s="38">
        <v>0</v>
      </c>
      <c r="AV134" s="38">
        <v>0</v>
      </c>
      <c r="AW134" s="38">
        <v>22448380</v>
      </c>
      <c r="AX134" s="38">
        <v>22047502</v>
      </c>
      <c r="AY134" s="38">
        <v>14616204</v>
      </c>
      <c r="AZ134" s="38">
        <v>556144</v>
      </c>
      <c r="BA134" s="38">
        <v>0</v>
      </c>
      <c r="BB134" s="38">
        <v>0</v>
      </c>
      <c r="BC134" s="38">
        <v>0</v>
      </c>
      <c r="BD134" s="38">
        <v>0</v>
      </c>
      <c r="BE134" s="38">
        <v>295</v>
      </c>
      <c r="BF134" s="38">
        <v>20278091</v>
      </c>
      <c r="BG134" s="38">
        <v>0</v>
      </c>
      <c r="BH134" s="38">
        <v>0</v>
      </c>
      <c r="BI134" s="38">
        <v>0</v>
      </c>
      <c r="BJ134" s="38">
        <v>12</v>
      </c>
      <c r="BK134" s="38">
        <v>0</v>
      </c>
      <c r="BL134" s="38">
        <v>0</v>
      </c>
      <c r="BM134" s="38">
        <v>0</v>
      </c>
      <c r="BN134" s="38">
        <v>0</v>
      </c>
      <c r="BO134" s="38">
        <v>0</v>
      </c>
      <c r="BP134" s="38">
        <v>0</v>
      </c>
      <c r="BQ134" s="38">
        <v>459</v>
      </c>
      <c r="BR134" s="38">
        <v>0</v>
      </c>
      <c r="BS134" s="38">
        <v>0</v>
      </c>
      <c r="BT134" s="38">
        <v>0</v>
      </c>
      <c r="BU134" s="38">
        <v>0</v>
      </c>
      <c r="BV134" s="38">
        <v>0</v>
      </c>
      <c r="BW134" s="38">
        <v>0</v>
      </c>
      <c r="BX134" s="38">
        <v>0</v>
      </c>
      <c r="BY134" s="38">
        <v>0</v>
      </c>
      <c r="BZ134" s="38">
        <v>0</v>
      </c>
      <c r="CA134" s="38">
        <v>0</v>
      </c>
      <c r="CB134" s="38">
        <v>0</v>
      </c>
      <c r="CC134" s="38">
        <v>0</v>
      </c>
      <c r="CD134" s="38">
        <v>0</v>
      </c>
      <c r="CE134" s="38">
        <v>0</v>
      </c>
      <c r="CF134" s="38">
        <v>0</v>
      </c>
      <c r="CG134" s="38">
        <v>0</v>
      </c>
      <c r="CH134" s="38">
        <v>403397</v>
      </c>
      <c r="CI134" s="38">
        <v>0</v>
      </c>
      <c r="CJ134" s="38">
        <v>4</v>
      </c>
      <c r="CK134" s="38">
        <v>0</v>
      </c>
      <c r="CL134" s="38">
        <v>0</v>
      </c>
      <c r="CN134" s="38">
        <v>0</v>
      </c>
      <c r="CO134" s="38">
        <v>1</v>
      </c>
      <c r="CP134" s="38">
        <v>0</v>
      </c>
      <c r="CQ134" s="38">
        <v>0</v>
      </c>
      <c r="CR134" s="38">
        <v>2136.201</v>
      </c>
      <c r="CS134" s="38">
        <v>0</v>
      </c>
      <c r="CT134" s="38">
        <v>0</v>
      </c>
      <c r="CU134" s="38">
        <v>0</v>
      </c>
      <c r="CV134" s="38">
        <v>0</v>
      </c>
      <c r="CW134" s="38">
        <v>0</v>
      </c>
      <c r="CX134" s="38">
        <v>0</v>
      </c>
      <c r="CY134" s="38">
        <v>0</v>
      </c>
      <c r="CZ134" s="38">
        <v>0</v>
      </c>
      <c r="DA134" s="38">
        <v>1</v>
      </c>
      <c r="DB134" s="38">
        <v>12395899</v>
      </c>
      <c r="DC134" s="38">
        <v>0</v>
      </c>
      <c r="DD134" s="38">
        <v>0</v>
      </c>
      <c r="DE134" s="38">
        <v>3650824</v>
      </c>
      <c r="DF134" s="38">
        <v>3650824</v>
      </c>
      <c r="DG134" s="38">
        <v>592.79999999999995</v>
      </c>
      <c r="DH134" s="38">
        <v>0</v>
      </c>
      <c r="DI134" s="38">
        <v>0</v>
      </c>
      <c r="DK134" s="38">
        <v>0</v>
      </c>
      <c r="DL134" s="38">
        <v>0</v>
      </c>
      <c r="DM134" s="38">
        <v>532595</v>
      </c>
      <c r="DN134" s="38">
        <v>2224</v>
      </c>
      <c r="DO134" s="38">
        <v>0</v>
      </c>
      <c r="DP134" s="38">
        <v>0</v>
      </c>
      <c r="DQ134" s="38">
        <v>0</v>
      </c>
      <c r="DR134" s="38">
        <v>0</v>
      </c>
      <c r="DS134" s="38">
        <v>0</v>
      </c>
      <c r="DT134" s="38">
        <v>0</v>
      </c>
      <c r="DU134" s="38">
        <v>0</v>
      </c>
      <c r="DV134" s="38">
        <v>0</v>
      </c>
      <c r="DW134" s="38">
        <v>0</v>
      </c>
      <c r="DX134" s="38">
        <v>0</v>
      </c>
      <c r="DY134" s="38">
        <v>0</v>
      </c>
      <c r="DZ134" s="38">
        <v>0</v>
      </c>
      <c r="EA134" s="38">
        <v>0</v>
      </c>
      <c r="EB134" s="38">
        <v>0</v>
      </c>
      <c r="EC134" s="38">
        <v>3.9569999999999999</v>
      </c>
      <c r="ED134" s="38">
        <v>28025</v>
      </c>
      <c r="EE134" s="38">
        <v>0</v>
      </c>
      <c r="EF134" s="38">
        <v>0</v>
      </c>
      <c r="EG134" s="38">
        <v>0</v>
      </c>
      <c r="EH134" s="38">
        <v>476516</v>
      </c>
      <c r="EI134" s="38">
        <v>0</v>
      </c>
      <c r="EJ134" s="38">
        <v>0</v>
      </c>
      <c r="EK134" s="38">
        <v>21.488</v>
      </c>
      <c r="EL134" s="38">
        <v>0</v>
      </c>
      <c r="EM134" s="38">
        <v>2.04</v>
      </c>
      <c r="EN134" s="38">
        <v>1.3580000000000001</v>
      </c>
      <c r="EO134" s="38">
        <v>0</v>
      </c>
      <c r="EP134" s="38">
        <v>0</v>
      </c>
      <c r="EQ134" s="38">
        <v>24.885999999999999</v>
      </c>
      <c r="ER134" s="38">
        <v>0</v>
      </c>
      <c r="ES134" s="38">
        <v>77.373999999999995</v>
      </c>
      <c r="ET134" s="38">
        <v>0</v>
      </c>
      <c r="EU134" s="38">
        <v>0</v>
      </c>
      <c r="EV134" s="38">
        <v>0</v>
      </c>
      <c r="EW134" s="38">
        <v>0</v>
      </c>
      <c r="EX134" s="38">
        <v>0</v>
      </c>
      <c r="EZ134" s="38">
        <v>19727846</v>
      </c>
      <c r="FA134" s="38">
        <v>0</v>
      </c>
      <c r="FB134" s="38">
        <v>20281471</v>
      </c>
      <c r="FC134" s="38">
        <v>0</v>
      </c>
      <c r="FD134" s="38">
        <v>0</v>
      </c>
      <c r="FE134" s="38">
        <v>1906409</v>
      </c>
      <c r="FF134" s="38">
        <v>413247</v>
      </c>
      <c r="FG134" s="38">
        <v>5.8744999999999999E-2</v>
      </c>
      <c r="FH134" s="38">
        <v>2.5468000000000001E-2</v>
      </c>
      <c r="FI134" s="38">
        <v>0</v>
      </c>
      <c r="FJ134" s="38">
        <v>0</v>
      </c>
      <c r="FK134" s="38">
        <v>3292.6410000000001</v>
      </c>
      <c r="FL134" s="38">
        <v>23004524</v>
      </c>
      <c r="FM134" s="38">
        <v>0</v>
      </c>
      <c r="FN134" s="38">
        <v>0</v>
      </c>
      <c r="FO134" s="38">
        <v>0</v>
      </c>
      <c r="FP134" s="38">
        <v>0</v>
      </c>
      <c r="FQ134" s="38">
        <v>0</v>
      </c>
      <c r="FR134" s="38">
        <v>0</v>
      </c>
      <c r="FS134" s="38">
        <v>0</v>
      </c>
      <c r="FT134" s="38">
        <v>0</v>
      </c>
      <c r="FU134" s="38">
        <v>0</v>
      </c>
      <c r="FV134" s="38">
        <v>0</v>
      </c>
      <c r="FW134" s="38">
        <v>0</v>
      </c>
      <c r="FX134" s="38">
        <v>0</v>
      </c>
      <c r="FY134" s="38">
        <v>0</v>
      </c>
      <c r="FZ134" s="38">
        <v>0</v>
      </c>
      <c r="GA134" s="38">
        <v>0</v>
      </c>
      <c r="GB134" s="38">
        <v>74154</v>
      </c>
      <c r="GC134" s="38">
        <v>74154</v>
      </c>
      <c r="GD134" s="38">
        <v>8.9190000000000005</v>
      </c>
      <c r="GF134" s="38">
        <v>0</v>
      </c>
      <c r="GG134" s="38">
        <v>0</v>
      </c>
      <c r="GH134" s="38">
        <v>0</v>
      </c>
      <c r="GI134" s="38">
        <v>0</v>
      </c>
      <c r="GJ134" s="38">
        <v>0</v>
      </c>
      <c r="GK134" s="38">
        <v>5143</v>
      </c>
      <c r="GL134" s="38">
        <v>24455</v>
      </c>
      <c r="GM134" s="38">
        <v>0</v>
      </c>
      <c r="GN134" s="38">
        <v>0</v>
      </c>
      <c r="GO134" s="38">
        <v>0</v>
      </c>
      <c r="GP134" s="38">
        <v>0</v>
      </c>
      <c r="GQ134" s="38">
        <v>0</v>
      </c>
      <c r="GR134" s="38">
        <v>0</v>
      </c>
      <c r="GS134" s="38">
        <v>0</v>
      </c>
      <c r="GT134" s="38">
        <v>0</v>
      </c>
      <c r="HB134" s="38">
        <v>260701385</v>
      </c>
      <c r="HC134" s="38">
        <v>5.0967999999999999E-2</v>
      </c>
      <c r="HD134" s="38">
        <v>403397</v>
      </c>
      <c r="HE134" s="38">
        <v>0</v>
      </c>
      <c r="HF134" s="38">
        <v>2138754</v>
      </c>
      <c r="HG134" s="38">
        <v>0</v>
      </c>
      <c r="HH134" s="38">
        <v>811089</v>
      </c>
      <c r="HI134" s="38">
        <v>0</v>
      </c>
      <c r="HJ134" s="38">
        <v>19941</v>
      </c>
      <c r="HK134" s="38">
        <v>4725</v>
      </c>
      <c r="HL134" s="38">
        <v>1174</v>
      </c>
      <c r="HM134" s="38">
        <v>31000</v>
      </c>
      <c r="HN134" s="38">
        <v>0</v>
      </c>
      <c r="HO134" s="38">
        <v>0</v>
      </c>
      <c r="HP134" s="38">
        <v>0</v>
      </c>
      <c r="HQ134" s="38">
        <v>0</v>
      </c>
      <c r="HR134" s="38">
        <v>0</v>
      </c>
      <c r="HS134" s="38">
        <v>19725327</v>
      </c>
      <c r="HT134" s="38">
        <v>0</v>
      </c>
      <c r="HU134" s="38">
        <v>0</v>
      </c>
      <c r="HV134" s="38">
        <v>0</v>
      </c>
      <c r="HW134" s="38">
        <v>0</v>
      </c>
      <c r="HX134" s="38">
        <v>81</v>
      </c>
      <c r="HY134" s="38">
        <v>156</v>
      </c>
      <c r="HZ134" s="38">
        <v>480</v>
      </c>
      <c r="IA134" s="38">
        <v>654</v>
      </c>
      <c r="IB134" s="38">
        <v>894</v>
      </c>
      <c r="IC134" s="38">
        <v>2265</v>
      </c>
      <c r="ID134" s="38">
        <v>0</v>
      </c>
      <c r="IE134" s="38">
        <v>0</v>
      </c>
      <c r="IF134" s="38">
        <v>0</v>
      </c>
      <c r="IG134" s="38">
        <v>0</v>
      </c>
      <c r="IH134" s="38">
        <v>1317</v>
      </c>
      <c r="II134" s="38">
        <v>0</v>
      </c>
      <c r="IJ134" s="38">
        <v>1009.337</v>
      </c>
      <c r="IK134" s="38">
        <v>0</v>
      </c>
      <c r="IL134" s="38">
        <v>0</v>
      </c>
      <c r="IM134" s="38">
        <v>0</v>
      </c>
      <c r="IN134" s="38">
        <v>0</v>
      </c>
      <c r="IO134" s="38">
        <v>0</v>
      </c>
      <c r="IP134" s="38">
        <v>0</v>
      </c>
      <c r="IQ134" s="38">
        <v>1009.337</v>
      </c>
      <c r="IR134" s="38">
        <v>621611</v>
      </c>
      <c r="IS134" s="38">
        <v>0</v>
      </c>
      <c r="IT134" s="38">
        <v>0</v>
      </c>
      <c r="IU134" s="38">
        <v>0</v>
      </c>
      <c r="IV134" s="38">
        <v>0</v>
      </c>
      <c r="IW134" s="38">
        <v>6159</v>
      </c>
      <c r="IX134" s="38">
        <v>0</v>
      </c>
      <c r="IY134" s="38">
        <v>0</v>
      </c>
      <c r="IZ134" s="38">
        <v>0</v>
      </c>
      <c r="JA134" s="38">
        <v>0</v>
      </c>
    </row>
    <row r="135" spans="1:261" x14ac:dyDescent="0.2">
      <c r="A135" s="38">
        <v>227828</v>
      </c>
      <c r="B135" s="38">
        <v>27549</v>
      </c>
      <c r="C135" s="38">
        <v>9</v>
      </c>
      <c r="D135" s="38">
        <v>2020</v>
      </c>
      <c r="E135" s="38">
        <v>6159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6159</v>
      </c>
      <c r="M135" s="38">
        <v>0</v>
      </c>
      <c r="N135" s="38">
        <v>0</v>
      </c>
      <c r="P135" s="38">
        <v>0</v>
      </c>
      <c r="Q135" s="38">
        <v>0</v>
      </c>
      <c r="R135" s="38">
        <v>0</v>
      </c>
      <c r="S135" s="38">
        <v>259.20699999999999</v>
      </c>
      <c r="U135" s="38">
        <v>0</v>
      </c>
      <c r="V135" s="38">
        <v>0</v>
      </c>
      <c r="W135" s="38">
        <v>0</v>
      </c>
      <c r="X135" s="38">
        <v>0</v>
      </c>
      <c r="Z135" s="38">
        <v>0</v>
      </c>
      <c r="AA135" s="38">
        <v>0</v>
      </c>
      <c r="AB135" s="38">
        <v>0</v>
      </c>
      <c r="AC135" s="38">
        <v>0</v>
      </c>
      <c r="AD135" s="38" t="s">
        <v>303</v>
      </c>
      <c r="AE135" s="38">
        <v>0</v>
      </c>
      <c r="AH135" s="38">
        <v>0</v>
      </c>
      <c r="AI135" s="38">
        <v>0</v>
      </c>
      <c r="AJ135" s="38">
        <v>6159</v>
      </c>
      <c r="AK135" s="38">
        <v>1</v>
      </c>
      <c r="AL135" s="38" t="s">
        <v>362</v>
      </c>
      <c r="AM135" s="38">
        <v>0</v>
      </c>
      <c r="AN135" s="38">
        <v>0</v>
      </c>
      <c r="AO135" s="38">
        <v>0</v>
      </c>
      <c r="AP135" s="38">
        <v>0</v>
      </c>
      <c r="AQ135" s="38">
        <v>0</v>
      </c>
      <c r="AR135" s="38">
        <v>0</v>
      </c>
      <c r="AS135" s="38">
        <v>0</v>
      </c>
      <c r="AT135" s="38">
        <v>0</v>
      </c>
      <c r="AU135" s="38">
        <v>0</v>
      </c>
      <c r="AV135" s="38">
        <v>0</v>
      </c>
      <c r="AW135" s="38">
        <v>0</v>
      </c>
      <c r="AX135" s="38">
        <v>0</v>
      </c>
      <c r="AY135" s="38">
        <v>0</v>
      </c>
      <c r="AZ135" s="38">
        <v>0</v>
      </c>
      <c r="BA135" s="38">
        <v>0</v>
      </c>
      <c r="BB135" s="38">
        <v>0</v>
      </c>
      <c r="BC135" s="38">
        <v>0</v>
      </c>
      <c r="BD135" s="38">
        <v>0</v>
      </c>
      <c r="BE135" s="38">
        <v>0</v>
      </c>
      <c r="BF135" s="38">
        <v>0</v>
      </c>
      <c r="BG135" s="38">
        <v>0</v>
      </c>
      <c r="BH135" s="38">
        <v>0</v>
      </c>
      <c r="BI135" s="38">
        <v>0</v>
      </c>
      <c r="BJ135" s="38">
        <v>12</v>
      </c>
      <c r="BK135" s="38">
        <v>0</v>
      </c>
      <c r="BL135" s="38">
        <v>0</v>
      </c>
      <c r="BM135" s="38">
        <v>0</v>
      </c>
      <c r="BN135" s="38">
        <v>0</v>
      </c>
      <c r="BO135" s="38">
        <v>0</v>
      </c>
      <c r="BP135" s="38">
        <v>0</v>
      </c>
      <c r="BQ135" s="38">
        <v>770</v>
      </c>
      <c r="BR135" s="38">
        <v>0</v>
      </c>
      <c r="BS135" s="38">
        <v>0</v>
      </c>
      <c r="BT135" s="38">
        <v>0</v>
      </c>
      <c r="BU135" s="38">
        <v>0</v>
      </c>
      <c r="BV135" s="38">
        <v>0</v>
      </c>
      <c r="BW135" s="38">
        <v>0</v>
      </c>
      <c r="BX135" s="38">
        <v>0</v>
      </c>
      <c r="BY135" s="38">
        <v>0</v>
      </c>
      <c r="BZ135" s="38">
        <v>0</v>
      </c>
      <c r="CA135" s="38">
        <v>0</v>
      </c>
      <c r="CB135" s="38">
        <v>0</v>
      </c>
      <c r="CC135" s="38">
        <v>0</v>
      </c>
      <c r="CD135" s="38">
        <v>0</v>
      </c>
      <c r="CE135" s="38">
        <v>0</v>
      </c>
      <c r="CF135" s="38">
        <v>0</v>
      </c>
      <c r="CG135" s="38">
        <v>0</v>
      </c>
      <c r="CH135" s="38">
        <v>0</v>
      </c>
      <c r="CI135" s="38">
        <v>0</v>
      </c>
      <c r="CJ135" s="38">
        <v>4</v>
      </c>
      <c r="CK135" s="38">
        <v>0</v>
      </c>
      <c r="CL135" s="38">
        <v>0</v>
      </c>
      <c r="CN135" s="38">
        <v>0</v>
      </c>
      <c r="CO135" s="38">
        <v>1</v>
      </c>
      <c r="CP135" s="38">
        <v>0</v>
      </c>
      <c r="CQ135" s="38">
        <v>0</v>
      </c>
      <c r="CR135" s="38">
        <v>54.884</v>
      </c>
      <c r="CS135" s="38">
        <v>0</v>
      </c>
      <c r="CT135" s="38">
        <v>0</v>
      </c>
      <c r="CU135" s="38">
        <v>0</v>
      </c>
      <c r="CV135" s="38">
        <v>0</v>
      </c>
      <c r="CW135" s="38">
        <v>0</v>
      </c>
      <c r="CX135" s="38">
        <v>0</v>
      </c>
      <c r="CY135" s="38">
        <v>0</v>
      </c>
      <c r="CZ135" s="38">
        <v>0</v>
      </c>
      <c r="DA135" s="38">
        <v>1</v>
      </c>
      <c r="DB135" s="38">
        <v>0</v>
      </c>
      <c r="DC135" s="38">
        <v>0</v>
      </c>
      <c r="DD135" s="38">
        <v>0</v>
      </c>
      <c r="DE135" s="38">
        <v>0</v>
      </c>
      <c r="DF135" s="38">
        <v>0</v>
      </c>
      <c r="DG135" s="38">
        <v>0</v>
      </c>
      <c r="DH135" s="38">
        <v>0</v>
      </c>
      <c r="DI135" s="38">
        <v>0</v>
      </c>
      <c r="DK135" s="38">
        <v>3942</v>
      </c>
      <c r="DL135" s="38">
        <v>0</v>
      </c>
      <c r="DM135" s="38">
        <v>0</v>
      </c>
      <c r="DN135" s="38">
        <v>0</v>
      </c>
      <c r="DO135" s="38">
        <v>0</v>
      </c>
      <c r="DP135" s="38">
        <v>0</v>
      </c>
      <c r="DQ135" s="38">
        <v>0</v>
      </c>
      <c r="DR135" s="38">
        <v>0</v>
      </c>
      <c r="DS135" s="38">
        <v>0</v>
      </c>
      <c r="DT135" s="38">
        <v>0</v>
      </c>
      <c r="DU135" s="38">
        <v>0</v>
      </c>
      <c r="DV135" s="38">
        <v>0</v>
      </c>
      <c r="DW135" s="38">
        <v>0</v>
      </c>
      <c r="DX135" s="38">
        <v>0</v>
      </c>
      <c r="DY135" s="38">
        <v>0</v>
      </c>
      <c r="DZ135" s="38">
        <v>0</v>
      </c>
      <c r="EA135" s="38">
        <v>0</v>
      </c>
      <c r="EB135" s="38">
        <v>0</v>
      </c>
      <c r="EC135" s="38">
        <v>0</v>
      </c>
      <c r="ED135" s="38">
        <v>0</v>
      </c>
      <c r="EE135" s="38">
        <v>0</v>
      </c>
      <c r="EF135" s="38">
        <v>0</v>
      </c>
      <c r="EG135" s="38">
        <v>0</v>
      </c>
      <c r="EH135" s="38">
        <v>0</v>
      </c>
      <c r="EI135" s="38">
        <v>0</v>
      </c>
      <c r="EJ135" s="38">
        <v>0</v>
      </c>
      <c r="EK135" s="38">
        <v>0</v>
      </c>
      <c r="EL135" s="38">
        <v>0</v>
      </c>
      <c r="EM135" s="38">
        <v>0</v>
      </c>
      <c r="EN135" s="38">
        <v>0</v>
      </c>
      <c r="EO135" s="38">
        <v>0</v>
      </c>
      <c r="EP135" s="38">
        <v>0</v>
      </c>
      <c r="EQ135" s="38">
        <v>0</v>
      </c>
      <c r="ER135" s="38">
        <v>0</v>
      </c>
      <c r="ES135" s="38">
        <v>0</v>
      </c>
      <c r="ET135" s="38">
        <v>0</v>
      </c>
      <c r="EU135" s="38">
        <v>0</v>
      </c>
      <c r="EV135" s="38">
        <v>0</v>
      </c>
      <c r="EW135" s="38">
        <v>0</v>
      </c>
      <c r="EX135" s="38">
        <v>0</v>
      </c>
      <c r="EZ135" s="38">
        <v>0</v>
      </c>
      <c r="FA135" s="38">
        <v>0</v>
      </c>
      <c r="FB135" s="38">
        <v>0</v>
      </c>
      <c r="FC135" s="38">
        <v>0</v>
      </c>
      <c r="FD135" s="38">
        <v>0</v>
      </c>
      <c r="FE135" s="38">
        <v>0</v>
      </c>
      <c r="FF135" s="38">
        <v>0</v>
      </c>
      <c r="FG135" s="38">
        <v>5.8744999999999999E-2</v>
      </c>
      <c r="FH135" s="38">
        <v>2.5468000000000001E-2</v>
      </c>
      <c r="FI135" s="38">
        <v>0</v>
      </c>
      <c r="FJ135" s="38">
        <v>0</v>
      </c>
      <c r="FK135" s="38">
        <v>0</v>
      </c>
      <c r="FL135" s="38">
        <v>0</v>
      </c>
      <c r="FM135" s="38">
        <v>0</v>
      </c>
      <c r="FN135" s="38">
        <v>0</v>
      </c>
      <c r="FO135" s="38">
        <v>0</v>
      </c>
      <c r="FP135" s="38">
        <v>0</v>
      </c>
      <c r="FQ135" s="38">
        <v>0</v>
      </c>
      <c r="FR135" s="38">
        <v>0</v>
      </c>
      <c r="FS135" s="38">
        <v>0</v>
      </c>
      <c r="FT135" s="38">
        <v>0</v>
      </c>
      <c r="FU135" s="38">
        <v>0</v>
      </c>
      <c r="FV135" s="38">
        <v>0</v>
      </c>
      <c r="FW135" s="38">
        <v>0</v>
      </c>
      <c r="FX135" s="38">
        <v>0</v>
      </c>
      <c r="FY135" s="38">
        <v>0</v>
      </c>
      <c r="FZ135" s="38">
        <v>0</v>
      </c>
      <c r="GA135" s="38">
        <v>0</v>
      </c>
      <c r="GB135" s="38">
        <v>0</v>
      </c>
      <c r="GC135" s="38">
        <v>0</v>
      </c>
      <c r="GD135" s="38">
        <v>0</v>
      </c>
      <c r="GF135" s="38">
        <v>0</v>
      </c>
      <c r="GG135" s="38">
        <v>0</v>
      </c>
      <c r="GH135" s="38">
        <v>0</v>
      </c>
      <c r="GI135" s="38">
        <v>0</v>
      </c>
      <c r="GJ135" s="38">
        <v>0</v>
      </c>
      <c r="GK135" s="38">
        <v>0</v>
      </c>
      <c r="GL135" s="38">
        <v>0</v>
      </c>
      <c r="GM135" s="38">
        <v>0</v>
      </c>
      <c r="GN135" s="38">
        <v>0</v>
      </c>
      <c r="GO135" s="38">
        <v>0</v>
      </c>
      <c r="GP135" s="38">
        <v>0</v>
      </c>
      <c r="GQ135" s="38">
        <v>0</v>
      </c>
      <c r="GR135" s="38">
        <v>0</v>
      </c>
      <c r="GS135" s="38">
        <v>0</v>
      </c>
      <c r="GT135" s="38">
        <v>0</v>
      </c>
      <c r="HB135" s="38">
        <v>260701385</v>
      </c>
      <c r="HC135" s="38">
        <v>5.0967999999999999E-2</v>
      </c>
      <c r="HD135" s="38">
        <v>0</v>
      </c>
      <c r="HE135" s="38">
        <v>0</v>
      </c>
      <c r="HF135" s="38">
        <v>0</v>
      </c>
      <c r="HG135" s="38">
        <v>0</v>
      </c>
      <c r="HH135" s="38">
        <v>0</v>
      </c>
      <c r="HI135" s="38">
        <v>0</v>
      </c>
      <c r="HJ135" s="38">
        <v>0</v>
      </c>
      <c r="HK135" s="38">
        <v>0</v>
      </c>
      <c r="HL135" s="38">
        <v>0</v>
      </c>
      <c r="HM135" s="38">
        <v>0</v>
      </c>
      <c r="HN135" s="38">
        <v>0</v>
      </c>
      <c r="HO135" s="38">
        <v>0</v>
      </c>
      <c r="HP135" s="38">
        <v>0</v>
      </c>
      <c r="HQ135" s="38">
        <v>0</v>
      </c>
      <c r="HR135" s="38">
        <v>0</v>
      </c>
      <c r="HS135" s="38">
        <v>0</v>
      </c>
      <c r="HT135" s="38">
        <v>0</v>
      </c>
      <c r="HU135" s="38">
        <v>0</v>
      </c>
      <c r="HV135" s="38">
        <v>0</v>
      </c>
      <c r="HW135" s="38">
        <v>0</v>
      </c>
      <c r="HX135" s="38">
        <v>0</v>
      </c>
      <c r="HY135" s="38">
        <v>0</v>
      </c>
      <c r="HZ135" s="38">
        <v>0</v>
      </c>
      <c r="IA135" s="38">
        <v>0</v>
      </c>
      <c r="IB135" s="38">
        <v>0</v>
      </c>
      <c r="IC135" s="38">
        <v>0</v>
      </c>
      <c r="ID135" s="38">
        <v>0</v>
      </c>
      <c r="IE135" s="38">
        <v>0</v>
      </c>
      <c r="IF135" s="38">
        <v>0</v>
      </c>
      <c r="IG135" s="38">
        <v>0</v>
      </c>
      <c r="IH135" s="38">
        <v>0</v>
      </c>
      <c r="II135" s="38">
        <v>0</v>
      </c>
      <c r="IJ135" s="38">
        <v>0</v>
      </c>
      <c r="IK135" s="38">
        <v>0</v>
      </c>
      <c r="IL135" s="38">
        <v>0</v>
      </c>
      <c r="IM135" s="38">
        <v>0</v>
      </c>
      <c r="IN135" s="38">
        <v>0</v>
      </c>
      <c r="IO135" s="38">
        <v>0</v>
      </c>
      <c r="IP135" s="38">
        <v>0</v>
      </c>
      <c r="IQ135" s="38">
        <v>0</v>
      </c>
      <c r="IR135" s="38">
        <v>0</v>
      </c>
      <c r="IS135" s="38">
        <v>0</v>
      </c>
      <c r="IT135" s="38">
        <v>0</v>
      </c>
      <c r="IU135" s="38">
        <v>0</v>
      </c>
      <c r="IV135" s="38">
        <v>0</v>
      </c>
      <c r="IW135" s="38">
        <v>6159</v>
      </c>
      <c r="IX135" s="38">
        <v>0</v>
      </c>
      <c r="IY135" s="38">
        <v>0</v>
      </c>
      <c r="IZ135" s="38">
        <v>0</v>
      </c>
      <c r="JA135" s="38">
        <v>0</v>
      </c>
    </row>
    <row r="136" spans="1:261" x14ac:dyDescent="0.2">
      <c r="A136" s="38">
        <v>57829</v>
      </c>
      <c r="B136" s="38">
        <v>27549</v>
      </c>
      <c r="C136" s="38">
        <v>9</v>
      </c>
      <c r="D136" s="38">
        <v>2020</v>
      </c>
      <c r="E136" s="38">
        <v>6159</v>
      </c>
      <c r="F136" s="38">
        <v>0</v>
      </c>
      <c r="G136" s="38">
        <v>1289.452</v>
      </c>
      <c r="H136" s="38">
        <v>1177.175</v>
      </c>
      <c r="I136" s="38">
        <v>1177.175</v>
      </c>
      <c r="J136" s="38">
        <v>1289.452</v>
      </c>
      <c r="K136" s="38">
        <v>0</v>
      </c>
      <c r="L136" s="38">
        <v>6159</v>
      </c>
      <c r="M136" s="38">
        <v>0</v>
      </c>
      <c r="N136" s="38">
        <v>0</v>
      </c>
      <c r="P136" s="38">
        <v>1299.1179999999999</v>
      </c>
      <c r="Q136" s="38">
        <v>0</v>
      </c>
      <c r="R136" s="38">
        <v>336740</v>
      </c>
      <c r="S136" s="38">
        <v>259.20699999999999</v>
      </c>
      <c r="U136" s="38">
        <v>218276</v>
      </c>
      <c r="V136" s="38">
        <v>383.315</v>
      </c>
      <c r="W136" s="38">
        <v>236069</v>
      </c>
      <c r="X136" s="38">
        <v>236069</v>
      </c>
      <c r="Z136" s="38">
        <v>0</v>
      </c>
      <c r="AA136" s="38">
        <v>0</v>
      </c>
      <c r="AB136" s="38">
        <v>0</v>
      </c>
      <c r="AC136" s="38">
        <v>0</v>
      </c>
      <c r="AD136" s="38" t="s">
        <v>303</v>
      </c>
      <c r="AE136" s="38">
        <v>0</v>
      </c>
      <c r="AH136" s="38">
        <v>0</v>
      </c>
      <c r="AI136" s="38">
        <v>0</v>
      </c>
      <c r="AJ136" s="38">
        <v>6159</v>
      </c>
      <c r="AK136" s="38">
        <v>1</v>
      </c>
      <c r="AL136" s="38" t="s">
        <v>45</v>
      </c>
      <c r="AM136" s="38">
        <v>0</v>
      </c>
      <c r="AN136" s="38">
        <v>0</v>
      </c>
      <c r="AO136" s="38">
        <v>0</v>
      </c>
      <c r="AP136" s="38">
        <v>0</v>
      </c>
      <c r="AQ136" s="38">
        <v>0</v>
      </c>
      <c r="AR136" s="38">
        <v>0</v>
      </c>
      <c r="AS136" s="38">
        <v>0</v>
      </c>
      <c r="AT136" s="38">
        <v>0</v>
      </c>
      <c r="AU136" s="38">
        <v>0</v>
      </c>
      <c r="AV136" s="38">
        <v>0</v>
      </c>
      <c r="AW136" s="38">
        <v>14236758</v>
      </c>
      <c r="AX136" s="38">
        <v>13987735</v>
      </c>
      <c r="AY136" s="38">
        <v>10451556</v>
      </c>
      <c r="AZ136" s="38">
        <v>336740</v>
      </c>
      <c r="BA136" s="38">
        <v>67.917000000000002</v>
      </c>
      <c r="BB136" s="38">
        <v>0</v>
      </c>
      <c r="BC136" s="38">
        <v>0</v>
      </c>
      <c r="BD136" s="38">
        <v>0</v>
      </c>
      <c r="BE136" s="38">
        <v>187</v>
      </c>
      <c r="BF136" s="38">
        <v>12846152</v>
      </c>
      <c r="BG136" s="38">
        <v>0</v>
      </c>
      <c r="BH136" s="38">
        <v>0</v>
      </c>
      <c r="BI136" s="38">
        <v>0</v>
      </c>
      <c r="BJ136" s="38">
        <v>12</v>
      </c>
      <c r="BK136" s="38">
        <v>0</v>
      </c>
      <c r="BL136" s="38">
        <v>0</v>
      </c>
      <c r="BM136" s="38">
        <v>0</v>
      </c>
      <c r="BN136" s="38">
        <v>0</v>
      </c>
      <c r="BO136" s="38">
        <v>0</v>
      </c>
      <c r="BP136" s="38">
        <v>0</v>
      </c>
      <c r="BQ136" s="38">
        <v>589</v>
      </c>
      <c r="BR136" s="38">
        <v>0</v>
      </c>
      <c r="BS136" s="38">
        <v>0</v>
      </c>
      <c r="BT136" s="38">
        <v>0</v>
      </c>
      <c r="BU136" s="38">
        <v>0</v>
      </c>
      <c r="BV136" s="38">
        <v>0</v>
      </c>
      <c r="BW136" s="38">
        <v>0</v>
      </c>
      <c r="BX136" s="38">
        <v>0</v>
      </c>
      <c r="BY136" s="38">
        <v>0</v>
      </c>
      <c r="BZ136" s="38">
        <v>0</v>
      </c>
      <c r="CA136" s="38">
        <v>0</v>
      </c>
      <c r="CB136" s="38">
        <v>0</v>
      </c>
      <c r="CC136" s="38">
        <v>0</v>
      </c>
      <c r="CD136" s="38">
        <v>0</v>
      </c>
      <c r="CE136" s="38">
        <v>0</v>
      </c>
      <c r="CF136" s="38">
        <v>0</v>
      </c>
      <c r="CG136" s="38">
        <v>0</v>
      </c>
      <c r="CH136" s="38">
        <v>253552</v>
      </c>
      <c r="CI136" s="38">
        <v>0</v>
      </c>
      <c r="CJ136" s="38">
        <v>5</v>
      </c>
      <c r="CK136" s="38">
        <v>0</v>
      </c>
      <c r="CL136" s="38">
        <v>0</v>
      </c>
      <c r="CN136" s="38">
        <v>0</v>
      </c>
      <c r="CO136" s="38">
        <v>1</v>
      </c>
      <c r="CP136" s="38">
        <v>0</v>
      </c>
      <c r="CQ136" s="38">
        <v>11.167</v>
      </c>
      <c r="CR136" s="38">
        <v>1300.1500000000001</v>
      </c>
      <c r="CS136" s="38">
        <v>0</v>
      </c>
      <c r="CT136" s="38">
        <v>0</v>
      </c>
      <c r="CU136" s="38">
        <v>0</v>
      </c>
      <c r="CV136" s="38">
        <v>0</v>
      </c>
      <c r="CW136" s="38">
        <v>0</v>
      </c>
      <c r="CX136" s="38">
        <v>0</v>
      </c>
      <c r="CY136" s="38">
        <v>0</v>
      </c>
      <c r="CZ136" s="38">
        <v>0</v>
      </c>
      <c r="DA136" s="38">
        <v>1</v>
      </c>
      <c r="DB136" s="38">
        <v>7202893</v>
      </c>
      <c r="DC136" s="38">
        <v>0</v>
      </c>
      <c r="DD136" s="38">
        <v>0</v>
      </c>
      <c r="DE136" s="38">
        <v>2092465</v>
      </c>
      <c r="DF136" s="38">
        <v>2092465</v>
      </c>
      <c r="DG136" s="38">
        <v>339.76299999999998</v>
      </c>
      <c r="DH136" s="38">
        <v>0</v>
      </c>
      <c r="DI136" s="38">
        <v>0</v>
      </c>
      <c r="DK136" s="38">
        <v>1042</v>
      </c>
      <c r="DL136" s="38">
        <v>0</v>
      </c>
      <c r="DM136" s="38">
        <v>1027539</v>
      </c>
      <c r="DN136" s="38">
        <v>4342</v>
      </c>
      <c r="DO136" s="38">
        <v>0</v>
      </c>
      <c r="DP136" s="38">
        <v>0</v>
      </c>
      <c r="DQ136" s="38">
        <v>0</v>
      </c>
      <c r="DR136" s="38">
        <v>0</v>
      </c>
      <c r="DS136" s="38">
        <v>0</v>
      </c>
      <c r="DT136" s="38">
        <v>0</v>
      </c>
      <c r="DU136" s="38">
        <v>0</v>
      </c>
      <c r="DV136" s="38">
        <v>0</v>
      </c>
      <c r="DW136" s="38">
        <v>0</v>
      </c>
      <c r="DX136" s="38">
        <v>0</v>
      </c>
      <c r="DY136" s="38">
        <v>0</v>
      </c>
      <c r="DZ136" s="38">
        <v>0</v>
      </c>
      <c r="EA136" s="38">
        <v>0</v>
      </c>
      <c r="EB136" s="38">
        <v>0</v>
      </c>
      <c r="EC136" s="38">
        <v>45.145000000000003</v>
      </c>
      <c r="ED136" s="38">
        <v>319735</v>
      </c>
      <c r="EE136" s="38">
        <v>0</v>
      </c>
      <c r="EF136" s="38">
        <v>0</v>
      </c>
      <c r="EG136" s="38">
        <v>0</v>
      </c>
      <c r="EH136" s="38">
        <v>665278</v>
      </c>
      <c r="EI136" s="38">
        <v>0</v>
      </c>
      <c r="EJ136" s="38">
        <v>0</v>
      </c>
      <c r="EK136" s="38">
        <v>21.385999999999999</v>
      </c>
      <c r="EL136" s="38">
        <v>0</v>
      </c>
      <c r="EM136" s="38">
        <v>9.9920000000000009</v>
      </c>
      <c r="EN136" s="38">
        <v>2.778</v>
      </c>
      <c r="EO136" s="38">
        <v>0</v>
      </c>
      <c r="EP136" s="38">
        <v>0</v>
      </c>
      <c r="EQ136" s="38">
        <v>34.155999999999999</v>
      </c>
      <c r="ER136" s="38">
        <v>0</v>
      </c>
      <c r="ES136" s="38">
        <v>108.024</v>
      </c>
      <c r="ET136" s="38">
        <v>0</v>
      </c>
      <c r="EU136" s="38">
        <v>0</v>
      </c>
      <c r="EV136" s="38">
        <v>0</v>
      </c>
      <c r="EW136" s="38">
        <v>0</v>
      </c>
      <c r="EX136" s="38">
        <v>0</v>
      </c>
      <c r="EZ136" s="38">
        <v>12518235</v>
      </c>
      <c r="FA136" s="38">
        <v>0</v>
      </c>
      <c r="FB136" s="38">
        <v>12850446</v>
      </c>
      <c r="FC136" s="38">
        <v>0</v>
      </c>
      <c r="FD136" s="38">
        <v>0</v>
      </c>
      <c r="FE136" s="38">
        <v>1207708</v>
      </c>
      <c r="FF136" s="38">
        <v>261792</v>
      </c>
      <c r="FG136" s="38">
        <v>5.8744999999999999E-2</v>
      </c>
      <c r="FH136" s="38">
        <v>2.5468000000000001E-2</v>
      </c>
      <c r="FI136" s="38">
        <v>0</v>
      </c>
      <c r="FJ136" s="38">
        <v>0</v>
      </c>
      <c r="FK136" s="38">
        <v>2085.8850000000002</v>
      </c>
      <c r="FL136" s="38">
        <v>14573498</v>
      </c>
      <c r="FM136" s="38">
        <v>0</v>
      </c>
      <c r="FN136" s="38">
        <v>0</v>
      </c>
      <c r="FO136" s="38">
        <v>0</v>
      </c>
      <c r="FP136" s="38">
        <v>0</v>
      </c>
      <c r="FQ136" s="38">
        <v>0</v>
      </c>
      <c r="FR136" s="38">
        <v>0</v>
      </c>
      <c r="FS136" s="38">
        <v>0</v>
      </c>
      <c r="FT136" s="38">
        <v>0</v>
      </c>
      <c r="FU136" s="38">
        <v>0</v>
      </c>
      <c r="FV136" s="38">
        <v>0</v>
      </c>
      <c r="FW136" s="38">
        <v>0</v>
      </c>
      <c r="FX136" s="38">
        <v>0</v>
      </c>
      <c r="FY136" s="38">
        <v>0</v>
      </c>
      <c r="FZ136" s="38">
        <v>0</v>
      </c>
      <c r="GA136" s="38">
        <v>0</v>
      </c>
      <c r="GB136" s="38">
        <v>649508</v>
      </c>
      <c r="GC136" s="38">
        <v>649508</v>
      </c>
      <c r="GD136" s="38">
        <v>78.120999999999995</v>
      </c>
      <c r="GF136" s="38">
        <v>0</v>
      </c>
      <c r="GG136" s="38">
        <v>0</v>
      </c>
      <c r="GH136" s="38">
        <v>0</v>
      </c>
      <c r="GI136" s="38">
        <v>0</v>
      </c>
      <c r="GJ136" s="38">
        <v>0</v>
      </c>
      <c r="GK136" s="38">
        <v>5239</v>
      </c>
      <c r="GL136" s="38">
        <v>31387</v>
      </c>
      <c r="GM136" s="38">
        <v>0</v>
      </c>
      <c r="GN136" s="38">
        <v>0</v>
      </c>
      <c r="GO136" s="38">
        <v>0</v>
      </c>
      <c r="GP136" s="38">
        <v>0</v>
      </c>
      <c r="GQ136" s="38">
        <v>0</v>
      </c>
      <c r="GR136" s="38">
        <v>0</v>
      </c>
      <c r="GS136" s="38">
        <v>0</v>
      </c>
      <c r="GT136" s="38">
        <v>0</v>
      </c>
      <c r="HB136" s="38">
        <v>260701385</v>
      </c>
      <c r="HC136" s="38">
        <v>5.0967999999999999E-2</v>
      </c>
      <c r="HD136" s="38">
        <v>253552</v>
      </c>
      <c r="HE136" s="38">
        <v>0</v>
      </c>
      <c r="HF136" s="38">
        <v>1247806</v>
      </c>
      <c r="HG136" s="38">
        <v>21810</v>
      </c>
      <c r="HH136" s="38">
        <v>341187</v>
      </c>
      <c r="HI136" s="38">
        <v>0</v>
      </c>
      <c r="HJ136" s="38">
        <v>12533</v>
      </c>
      <c r="HK136" s="38">
        <v>5215</v>
      </c>
      <c r="HL136" s="38">
        <v>3608</v>
      </c>
      <c r="HM136" s="38">
        <v>10000</v>
      </c>
      <c r="HN136" s="38">
        <v>0</v>
      </c>
      <c r="HO136" s="38">
        <v>0</v>
      </c>
      <c r="HP136" s="38">
        <v>0</v>
      </c>
      <c r="HQ136" s="38">
        <v>0</v>
      </c>
      <c r="HR136" s="38">
        <v>0</v>
      </c>
      <c r="HS136" s="38">
        <v>12513706</v>
      </c>
      <c r="HT136" s="38">
        <v>0</v>
      </c>
      <c r="HU136" s="38">
        <v>0</v>
      </c>
      <c r="HV136" s="38">
        <v>0</v>
      </c>
      <c r="HW136" s="38">
        <v>0</v>
      </c>
      <c r="HX136" s="38">
        <v>24</v>
      </c>
      <c r="HY136" s="38">
        <v>62</v>
      </c>
      <c r="HZ136" s="38">
        <v>380</v>
      </c>
      <c r="IA136" s="38">
        <v>553</v>
      </c>
      <c r="IB136" s="38">
        <v>289</v>
      </c>
      <c r="IC136" s="38">
        <v>1308</v>
      </c>
      <c r="ID136" s="38">
        <v>0</v>
      </c>
      <c r="IE136" s="38">
        <v>0</v>
      </c>
      <c r="IF136" s="38">
        <v>0</v>
      </c>
      <c r="IG136" s="38">
        <v>35.414000000000001</v>
      </c>
      <c r="IH136" s="38">
        <v>554</v>
      </c>
      <c r="II136" s="38">
        <v>0</v>
      </c>
      <c r="IJ136" s="38">
        <v>383.315</v>
      </c>
      <c r="IK136" s="38">
        <v>0</v>
      </c>
      <c r="IL136" s="38">
        <v>0</v>
      </c>
      <c r="IM136" s="38">
        <v>0</v>
      </c>
      <c r="IN136" s="38">
        <v>0</v>
      </c>
      <c r="IO136" s="38">
        <v>0</v>
      </c>
      <c r="IP136" s="38">
        <v>0</v>
      </c>
      <c r="IQ136" s="38">
        <v>383.315</v>
      </c>
      <c r="IR136" s="38">
        <v>236069</v>
      </c>
      <c r="IS136" s="38">
        <v>0</v>
      </c>
      <c r="IT136" s="38">
        <v>0</v>
      </c>
      <c r="IU136" s="38">
        <v>0</v>
      </c>
      <c r="IV136" s="38">
        <v>0</v>
      </c>
      <c r="IW136" s="38">
        <v>6159</v>
      </c>
      <c r="IX136" s="38">
        <v>0</v>
      </c>
      <c r="IY136" s="38">
        <v>0</v>
      </c>
      <c r="IZ136" s="38">
        <v>0</v>
      </c>
      <c r="JA136" s="38">
        <v>0</v>
      </c>
    </row>
    <row r="137" spans="1:261" x14ac:dyDescent="0.2">
      <c r="A137" s="38">
        <v>227829</v>
      </c>
      <c r="B137" s="38">
        <v>27549</v>
      </c>
      <c r="C137" s="38">
        <v>9</v>
      </c>
      <c r="D137" s="38">
        <v>2020</v>
      </c>
      <c r="E137" s="38">
        <v>6159</v>
      </c>
      <c r="F137" s="38">
        <v>0</v>
      </c>
      <c r="G137" s="38">
        <v>513.32299999999998</v>
      </c>
      <c r="H137" s="38">
        <v>503.09899999999999</v>
      </c>
      <c r="I137" s="38">
        <v>503.09899999999999</v>
      </c>
      <c r="J137" s="38">
        <v>513.32299999999998</v>
      </c>
      <c r="K137" s="38">
        <v>0</v>
      </c>
      <c r="L137" s="38">
        <v>6159</v>
      </c>
      <c r="M137" s="38">
        <v>0</v>
      </c>
      <c r="N137" s="38">
        <v>0</v>
      </c>
      <c r="P137" s="38">
        <v>443.47800000000001</v>
      </c>
      <c r="Q137" s="38">
        <v>0</v>
      </c>
      <c r="R137" s="38">
        <v>114953</v>
      </c>
      <c r="S137" s="38">
        <v>259.20699999999999</v>
      </c>
      <c r="U137" s="38">
        <v>74514</v>
      </c>
      <c r="V137" s="38">
        <v>3.657</v>
      </c>
      <c r="W137" s="38">
        <v>2252</v>
      </c>
      <c r="X137" s="38">
        <v>2252</v>
      </c>
      <c r="Z137" s="38">
        <v>0</v>
      </c>
      <c r="AA137" s="38">
        <v>0</v>
      </c>
      <c r="AB137" s="38">
        <v>0</v>
      </c>
      <c r="AC137" s="38">
        <v>0</v>
      </c>
      <c r="AD137" s="38" t="s">
        <v>303</v>
      </c>
      <c r="AE137" s="38">
        <v>0</v>
      </c>
      <c r="AH137" s="38">
        <v>0</v>
      </c>
      <c r="AI137" s="38">
        <v>0</v>
      </c>
      <c r="AJ137" s="38">
        <v>6159</v>
      </c>
      <c r="AK137" s="38">
        <v>1</v>
      </c>
      <c r="AL137" s="38" t="s">
        <v>415</v>
      </c>
      <c r="AM137" s="38">
        <v>0</v>
      </c>
      <c r="AN137" s="38">
        <v>0</v>
      </c>
      <c r="AO137" s="38">
        <v>0</v>
      </c>
      <c r="AP137" s="38">
        <v>0</v>
      </c>
      <c r="AQ137" s="38">
        <v>0</v>
      </c>
      <c r="AR137" s="38">
        <v>0</v>
      </c>
      <c r="AS137" s="38">
        <v>0</v>
      </c>
      <c r="AT137" s="38">
        <v>0</v>
      </c>
      <c r="AU137" s="38">
        <v>0</v>
      </c>
      <c r="AV137" s="38">
        <v>0</v>
      </c>
      <c r="AW137" s="38">
        <v>4511917</v>
      </c>
      <c r="AX137" s="38">
        <v>4410767</v>
      </c>
      <c r="AY137" s="38">
        <v>3013758</v>
      </c>
      <c r="AZ137" s="38">
        <v>114953</v>
      </c>
      <c r="BA137" s="38">
        <v>0</v>
      </c>
      <c r="BB137" s="38">
        <v>0</v>
      </c>
      <c r="BC137" s="38">
        <v>0</v>
      </c>
      <c r="BD137" s="38">
        <v>0</v>
      </c>
      <c r="BE137" s="38">
        <v>59</v>
      </c>
      <c r="BF137" s="38">
        <v>4061156</v>
      </c>
      <c r="BG137" s="38">
        <v>0</v>
      </c>
      <c r="BH137" s="38">
        <v>0</v>
      </c>
      <c r="BI137" s="38">
        <v>0</v>
      </c>
      <c r="BJ137" s="38">
        <v>12</v>
      </c>
      <c r="BK137" s="38">
        <v>0</v>
      </c>
      <c r="BL137" s="38">
        <v>0</v>
      </c>
      <c r="BM137" s="38">
        <v>0</v>
      </c>
      <c r="BN137" s="38">
        <v>0</v>
      </c>
      <c r="BO137" s="38">
        <v>0</v>
      </c>
      <c r="BP137" s="38">
        <v>0</v>
      </c>
      <c r="BQ137" s="38">
        <v>692</v>
      </c>
      <c r="BR137" s="38">
        <v>0</v>
      </c>
      <c r="BS137" s="38">
        <v>0</v>
      </c>
      <c r="BT137" s="38">
        <v>0</v>
      </c>
      <c r="BU137" s="38">
        <v>0</v>
      </c>
      <c r="BV137" s="38">
        <v>0</v>
      </c>
      <c r="BW137" s="38">
        <v>0</v>
      </c>
      <c r="BX137" s="38">
        <v>0</v>
      </c>
      <c r="BY137" s="38">
        <v>0</v>
      </c>
      <c r="BZ137" s="38">
        <v>0</v>
      </c>
      <c r="CA137" s="38">
        <v>0</v>
      </c>
      <c r="CB137" s="38">
        <v>0</v>
      </c>
      <c r="CC137" s="38">
        <v>0</v>
      </c>
      <c r="CD137" s="38">
        <v>0</v>
      </c>
      <c r="CE137" s="38">
        <v>0</v>
      </c>
      <c r="CF137" s="38">
        <v>0</v>
      </c>
      <c r="CG137" s="38">
        <v>0</v>
      </c>
      <c r="CH137" s="38">
        <v>102284</v>
      </c>
      <c r="CI137" s="38">
        <v>0</v>
      </c>
      <c r="CJ137" s="38">
        <v>4</v>
      </c>
      <c r="CK137" s="38">
        <v>0</v>
      </c>
      <c r="CL137" s="38">
        <v>0</v>
      </c>
      <c r="CN137" s="38">
        <v>0</v>
      </c>
      <c r="CO137" s="38">
        <v>1</v>
      </c>
      <c r="CP137" s="38">
        <v>0</v>
      </c>
      <c r="CQ137" s="38">
        <v>0</v>
      </c>
      <c r="CR137" s="38">
        <v>443.61200000000002</v>
      </c>
      <c r="CS137" s="38">
        <v>0</v>
      </c>
      <c r="CT137" s="38">
        <v>0</v>
      </c>
      <c r="CU137" s="38">
        <v>0</v>
      </c>
      <c r="CV137" s="38">
        <v>0</v>
      </c>
      <c r="CW137" s="38">
        <v>0</v>
      </c>
      <c r="CX137" s="38">
        <v>0</v>
      </c>
      <c r="CY137" s="38">
        <v>0</v>
      </c>
      <c r="CZ137" s="38">
        <v>0</v>
      </c>
      <c r="DA137" s="38">
        <v>1</v>
      </c>
      <c r="DB137" s="38">
        <v>3085319</v>
      </c>
      <c r="DC137" s="38">
        <v>0</v>
      </c>
      <c r="DD137" s="38">
        <v>0</v>
      </c>
      <c r="DE137" s="38">
        <v>167437</v>
      </c>
      <c r="DF137" s="38">
        <v>167437</v>
      </c>
      <c r="DG137" s="38">
        <v>27.187999999999999</v>
      </c>
      <c r="DH137" s="38">
        <v>0</v>
      </c>
      <c r="DI137" s="38">
        <v>0</v>
      </c>
      <c r="DK137" s="38">
        <v>2702</v>
      </c>
      <c r="DL137" s="38">
        <v>0</v>
      </c>
      <c r="DM137" s="38">
        <v>255894</v>
      </c>
      <c r="DN137" s="38">
        <v>1075</v>
      </c>
      <c r="DO137" s="38">
        <v>0</v>
      </c>
      <c r="DP137" s="38">
        <v>0</v>
      </c>
      <c r="DQ137" s="38">
        <v>0</v>
      </c>
      <c r="DR137" s="38">
        <v>0</v>
      </c>
      <c r="DS137" s="38">
        <v>0</v>
      </c>
      <c r="DT137" s="38">
        <v>0</v>
      </c>
      <c r="DU137" s="38">
        <v>0</v>
      </c>
      <c r="DV137" s="38">
        <v>0</v>
      </c>
      <c r="DW137" s="38">
        <v>0</v>
      </c>
      <c r="DX137" s="38">
        <v>0</v>
      </c>
      <c r="DY137" s="38">
        <v>0</v>
      </c>
      <c r="DZ137" s="38">
        <v>0</v>
      </c>
      <c r="EA137" s="38">
        <v>0</v>
      </c>
      <c r="EB137" s="38">
        <v>0</v>
      </c>
      <c r="EC137" s="38">
        <v>6.6980000000000004</v>
      </c>
      <c r="ED137" s="38">
        <v>47438</v>
      </c>
      <c r="EE137" s="38">
        <v>0</v>
      </c>
      <c r="EF137" s="38">
        <v>0</v>
      </c>
      <c r="EG137" s="38">
        <v>0</v>
      </c>
      <c r="EH137" s="38">
        <v>196460</v>
      </c>
      <c r="EI137" s="38">
        <v>0</v>
      </c>
      <c r="EJ137" s="38">
        <v>0</v>
      </c>
      <c r="EK137" s="38">
        <v>9.61</v>
      </c>
      <c r="EL137" s="38">
        <v>0</v>
      </c>
      <c r="EM137" s="38">
        <v>0</v>
      </c>
      <c r="EN137" s="38">
        <v>0.61399999999999999</v>
      </c>
      <c r="EO137" s="38">
        <v>0</v>
      </c>
      <c r="EP137" s="38">
        <v>0</v>
      </c>
      <c r="EQ137" s="38">
        <v>10.224</v>
      </c>
      <c r="ER137" s="38">
        <v>0</v>
      </c>
      <c r="ES137" s="38">
        <v>31.9</v>
      </c>
      <c r="ET137" s="38">
        <v>0</v>
      </c>
      <c r="EU137" s="38">
        <v>0</v>
      </c>
      <c r="EV137" s="38">
        <v>0</v>
      </c>
      <c r="EW137" s="38">
        <v>0</v>
      </c>
      <c r="EX137" s="38">
        <v>0</v>
      </c>
      <c r="EZ137" s="38">
        <v>3946203</v>
      </c>
      <c r="FA137" s="38">
        <v>0</v>
      </c>
      <c r="FB137" s="38">
        <v>4060022</v>
      </c>
      <c r="FC137" s="38">
        <v>0</v>
      </c>
      <c r="FD137" s="38">
        <v>0</v>
      </c>
      <c r="FE137" s="38">
        <v>381802</v>
      </c>
      <c r="FF137" s="38">
        <v>82762</v>
      </c>
      <c r="FG137" s="38">
        <v>5.8744999999999999E-2</v>
      </c>
      <c r="FH137" s="38">
        <v>2.5468000000000001E-2</v>
      </c>
      <c r="FI137" s="38">
        <v>0</v>
      </c>
      <c r="FJ137" s="38">
        <v>0</v>
      </c>
      <c r="FK137" s="38">
        <v>659.42700000000002</v>
      </c>
      <c r="FL137" s="38">
        <v>4626870</v>
      </c>
      <c r="FM137" s="38">
        <v>0</v>
      </c>
      <c r="FN137" s="38">
        <v>0</v>
      </c>
      <c r="FO137" s="38">
        <v>0</v>
      </c>
      <c r="FP137" s="38">
        <v>0</v>
      </c>
      <c r="FQ137" s="38">
        <v>0</v>
      </c>
      <c r="FR137" s="38">
        <v>0</v>
      </c>
      <c r="FS137" s="38">
        <v>0</v>
      </c>
      <c r="FT137" s="38">
        <v>0</v>
      </c>
      <c r="FU137" s="38">
        <v>0</v>
      </c>
      <c r="FV137" s="38">
        <v>0</v>
      </c>
      <c r="FW137" s="38">
        <v>0</v>
      </c>
      <c r="FX137" s="38">
        <v>0</v>
      </c>
      <c r="FY137" s="38">
        <v>0</v>
      </c>
      <c r="FZ137" s="38">
        <v>0</v>
      </c>
      <c r="GA137" s="38">
        <v>0</v>
      </c>
      <c r="GB137" s="38">
        <v>0</v>
      </c>
      <c r="GC137" s="38">
        <v>0</v>
      </c>
      <c r="GD137" s="38">
        <v>0</v>
      </c>
      <c r="GF137" s="38">
        <v>0</v>
      </c>
      <c r="GG137" s="38">
        <v>0</v>
      </c>
      <c r="GH137" s="38">
        <v>0</v>
      </c>
      <c r="GI137" s="38">
        <v>0</v>
      </c>
      <c r="GJ137" s="38">
        <v>0</v>
      </c>
      <c r="GK137" s="38">
        <v>0</v>
      </c>
      <c r="GL137" s="38">
        <v>0</v>
      </c>
      <c r="GM137" s="38">
        <v>0</v>
      </c>
      <c r="GN137" s="38">
        <v>0</v>
      </c>
      <c r="GO137" s="38">
        <v>0</v>
      </c>
      <c r="GP137" s="38">
        <v>0</v>
      </c>
      <c r="GQ137" s="38">
        <v>0</v>
      </c>
      <c r="GR137" s="38">
        <v>0</v>
      </c>
      <c r="GS137" s="38">
        <v>0</v>
      </c>
      <c r="GT137" s="38">
        <v>0</v>
      </c>
      <c r="HB137" s="38">
        <v>260701385</v>
      </c>
      <c r="HC137" s="38">
        <v>5.0967999999999999E-2</v>
      </c>
      <c r="HD137" s="38">
        <v>100937</v>
      </c>
      <c r="HE137" s="38">
        <v>0</v>
      </c>
      <c r="HF137" s="38">
        <v>533285</v>
      </c>
      <c r="HG137" s="38">
        <v>10905</v>
      </c>
      <c r="HH137" s="38">
        <v>0</v>
      </c>
      <c r="HI137" s="38">
        <v>0</v>
      </c>
      <c r="HJ137" s="38">
        <v>4989</v>
      </c>
      <c r="HK137" s="38">
        <v>0</v>
      </c>
      <c r="HL137" s="38">
        <v>0</v>
      </c>
      <c r="HM137" s="38">
        <v>0</v>
      </c>
      <c r="HN137" s="38">
        <v>0</v>
      </c>
      <c r="HO137" s="38">
        <v>0</v>
      </c>
      <c r="HP137" s="38">
        <v>0</v>
      </c>
      <c r="HQ137" s="38">
        <v>0</v>
      </c>
      <c r="HR137" s="38">
        <v>0</v>
      </c>
      <c r="HS137" s="38">
        <v>3945069</v>
      </c>
      <c r="HT137" s="38">
        <v>0</v>
      </c>
      <c r="HU137" s="38">
        <v>1347</v>
      </c>
      <c r="HV137" s="38">
        <v>0</v>
      </c>
      <c r="HW137" s="38">
        <v>0</v>
      </c>
      <c r="HX137" s="38">
        <v>37</v>
      </c>
      <c r="HY137" s="38">
        <v>21</v>
      </c>
      <c r="HZ137" s="38">
        <v>32</v>
      </c>
      <c r="IA137" s="38">
        <v>14</v>
      </c>
      <c r="IB137" s="38">
        <v>8</v>
      </c>
      <c r="IC137" s="38">
        <v>112</v>
      </c>
      <c r="ID137" s="38">
        <v>0</v>
      </c>
      <c r="IE137" s="38">
        <v>0</v>
      </c>
      <c r="IF137" s="38">
        <v>0</v>
      </c>
      <c r="IG137" s="38">
        <v>17.707000000000001</v>
      </c>
      <c r="IH137" s="38">
        <v>0</v>
      </c>
      <c r="II137" s="38">
        <v>0</v>
      </c>
      <c r="IJ137" s="38">
        <v>3.657</v>
      </c>
      <c r="IK137" s="38">
        <v>0</v>
      </c>
      <c r="IL137" s="38">
        <v>0</v>
      </c>
      <c r="IM137" s="38">
        <v>0</v>
      </c>
      <c r="IN137" s="38">
        <v>0</v>
      </c>
      <c r="IO137" s="38">
        <v>0</v>
      </c>
      <c r="IP137" s="38">
        <v>0</v>
      </c>
      <c r="IQ137" s="38">
        <v>3.657</v>
      </c>
      <c r="IR137" s="38">
        <v>2252</v>
      </c>
      <c r="IS137" s="38">
        <v>0</v>
      </c>
      <c r="IT137" s="38">
        <v>0</v>
      </c>
      <c r="IU137" s="38">
        <v>0</v>
      </c>
      <c r="IV137" s="38">
        <v>0</v>
      </c>
      <c r="IW137" s="38">
        <v>6159</v>
      </c>
      <c r="IX137" s="38">
        <v>0</v>
      </c>
      <c r="IY137" s="38">
        <v>0</v>
      </c>
      <c r="IZ137" s="38">
        <v>0</v>
      </c>
      <c r="JA137" s="38">
        <v>0</v>
      </c>
    </row>
    <row r="138" spans="1:261" x14ac:dyDescent="0.2">
      <c r="A138" s="38">
        <v>15830</v>
      </c>
      <c r="B138" s="38">
        <v>27549</v>
      </c>
      <c r="C138" s="38">
        <v>9</v>
      </c>
      <c r="D138" s="38">
        <v>2020</v>
      </c>
      <c r="E138" s="38">
        <v>6159</v>
      </c>
      <c r="F138" s="38">
        <v>0</v>
      </c>
      <c r="G138" s="38">
        <v>3072.4949999999999</v>
      </c>
      <c r="H138" s="38">
        <v>2801.4789999999998</v>
      </c>
      <c r="I138" s="38">
        <v>2801.4789999999998</v>
      </c>
      <c r="J138" s="38">
        <v>3072.4949999999999</v>
      </c>
      <c r="K138" s="38">
        <v>0</v>
      </c>
      <c r="L138" s="38">
        <v>6159</v>
      </c>
      <c r="M138" s="38">
        <v>0</v>
      </c>
      <c r="N138" s="38">
        <v>0</v>
      </c>
      <c r="P138" s="38">
        <v>3060.2750000000001</v>
      </c>
      <c r="Q138" s="38">
        <v>0</v>
      </c>
      <c r="R138" s="38">
        <v>793245</v>
      </c>
      <c r="S138" s="38">
        <v>259.20699999999999</v>
      </c>
      <c r="U138" s="38">
        <v>514186</v>
      </c>
      <c r="V138" s="38">
        <v>191.86199999999999</v>
      </c>
      <c r="W138" s="38">
        <v>118160</v>
      </c>
      <c r="X138" s="38">
        <v>118160</v>
      </c>
      <c r="Z138" s="38">
        <v>0</v>
      </c>
      <c r="AA138" s="38">
        <v>0</v>
      </c>
      <c r="AB138" s="38">
        <v>0</v>
      </c>
      <c r="AC138" s="38">
        <v>0</v>
      </c>
      <c r="AD138" s="38" t="s">
        <v>303</v>
      </c>
      <c r="AE138" s="38">
        <v>0</v>
      </c>
      <c r="AH138" s="38">
        <v>0</v>
      </c>
      <c r="AI138" s="38">
        <v>0</v>
      </c>
      <c r="AJ138" s="38">
        <v>6159</v>
      </c>
      <c r="AK138" s="38">
        <v>1</v>
      </c>
      <c r="AL138" s="38" t="s">
        <v>472</v>
      </c>
      <c r="AM138" s="38">
        <v>0</v>
      </c>
      <c r="AN138" s="38">
        <v>0</v>
      </c>
      <c r="AO138" s="38">
        <v>0</v>
      </c>
      <c r="AP138" s="38">
        <v>0</v>
      </c>
      <c r="AQ138" s="38">
        <v>0</v>
      </c>
      <c r="AR138" s="38">
        <v>0</v>
      </c>
      <c r="AS138" s="38">
        <v>0</v>
      </c>
      <c r="AT138" s="38">
        <v>0</v>
      </c>
      <c r="AU138" s="38">
        <v>0</v>
      </c>
      <c r="AV138" s="38">
        <v>0</v>
      </c>
      <c r="AW138" s="38">
        <v>32053186</v>
      </c>
      <c r="AX138" s="38">
        <v>31462253</v>
      </c>
      <c r="AY138" s="38">
        <v>21555126</v>
      </c>
      <c r="AZ138" s="38">
        <v>793245</v>
      </c>
      <c r="BA138" s="38">
        <v>0</v>
      </c>
      <c r="BB138" s="38">
        <v>0</v>
      </c>
      <c r="BC138" s="38">
        <v>0</v>
      </c>
      <c r="BD138" s="38">
        <v>0</v>
      </c>
      <c r="BE138" s="38">
        <v>420</v>
      </c>
      <c r="BF138" s="38">
        <v>28867598</v>
      </c>
      <c r="BG138" s="38">
        <v>0</v>
      </c>
      <c r="BH138" s="38">
        <v>0</v>
      </c>
      <c r="BI138" s="38">
        <v>0</v>
      </c>
      <c r="BJ138" s="38">
        <v>12</v>
      </c>
      <c r="BK138" s="38">
        <v>0</v>
      </c>
      <c r="BL138" s="38">
        <v>0</v>
      </c>
      <c r="BM138" s="38">
        <v>0</v>
      </c>
      <c r="BN138" s="38">
        <v>0</v>
      </c>
      <c r="BO138" s="38">
        <v>0</v>
      </c>
      <c r="BP138" s="38">
        <v>0</v>
      </c>
      <c r="BQ138" s="38">
        <v>339</v>
      </c>
      <c r="BR138" s="38">
        <v>0</v>
      </c>
      <c r="BS138" s="38">
        <v>0</v>
      </c>
      <c r="BT138" s="38">
        <v>0</v>
      </c>
      <c r="BU138" s="38">
        <v>0</v>
      </c>
      <c r="BV138" s="38">
        <v>0</v>
      </c>
      <c r="BW138" s="38">
        <v>0</v>
      </c>
      <c r="BX138" s="38">
        <v>0</v>
      </c>
      <c r="BY138" s="38">
        <v>0</v>
      </c>
      <c r="BZ138" s="38">
        <v>0</v>
      </c>
      <c r="CA138" s="38">
        <v>68.790000000000006</v>
      </c>
      <c r="CB138" s="38">
        <v>68790</v>
      </c>
      <c r="CC138" s="38">
        <v>0</v>
      </c>
      <c r="CD138" s="38">
        <v>0</v>
      </c>
      <c r="CE138" s="38">
        <v>0</v>
      </c>
      <c r="CF138" s="38">
        <v>0</v>
      </c>
      <c r="CG138" s="38">
        <v>0</v>
      </c>
      <c r="CH138" s="38">
        <v>604161</v>
      </c>
      <c r="CI138" s="38">
        <v>0</v>
      </c>
      <c r="CJ138" s="38">
        <v>4</v>
      </c>
      <c r="CK138" s="38">
        <v>0</v>
      </c>
      <c r="CL138" s="38">
        <v>0</v>
      </c>
      <c r="CN138" s="38">
        <v>0</v>
      </c>
      <c r="CO138" s="38">
        <v>1</v>
      </c>
      <c r="CP138" s="38">
        <v>0</v>
      </c>
      <c r="CQ138" s="38">
        <v>0</v>
      </c>
      <c r="CR138" s="38">
        <v>3018.06</v>
      </c>
      <c r="CS138" s="38">
        <v>0</v>
      </c>
      <c r="CT138" s="38">
        <v>0</v>
      </c>
      <c r="CU138" s="38">
        <v>0</v>
      </c>
      <c r="CV138" s="38">
        <v>0</v>
      </c>
      <c r="CW138" s="38">
        <v>0</v>
      </c>
      <c r="CX138" s="38">
        <v>0</v>
      </c>
      <c r="CY138" s="38">
        <v>0</v>
      </c>
      <c r="CZ138" s="38">
        <v>0</v>
      </c>
      <c r="DA138" s="38">
        <v>1</v>
      </c>
      <c r="DB138" s="38">
        <v>17109142</v>
      </c>
      <c r="DC138" s="38">
        <v>0</v>
      </c>
      <c r="DD138" s="38">
        <v>0</v>
      </c>
      <c r="DE138" s="38">
        <v>3805174</v>
      </c>
      <c r="DF138" s="38">
        <v>3805174</v>
      </c>
      <c r="DG138" s="38">
        <v>617.86300000000006</v>
      </c>
      <c r="DH138" s="38">
        <v>0</v>
      </c>
      <c r="DI138" s="38">
        <v>0</v>
      </c>
      <c r="DK138" s="38">
        <v>0</v>
      </c>
      <c r="DL138" s="38">
        <v>0</v>
      </c>
      <c r="DM138" s="38">
        <v>3036596</v>
      </c>
      <c r="DN138" s="38">
        <v>12808</v>
      </c>
      <c r="DO138" s="38">
        <v>0</v>
      </c>
      <c r="DP138" s="38">
        <v>0</v>
      </c>
      <c r="DQ138" s="38">
        <v>0</v>
      </c>
      <c r="DR138" s="38">
        <v>0</v>
      </c>
      <c r="DS138" s="38">
        <v>0</v>
      </c>
      <c r="DT138" s="38">
        <v>0</v>
      </c>
      <c r="DU138" s="38">
        <v>0</v>
      </c>
      <c r="DV138" s="38">
        <v>0</v>
      </c>
      <c r="DW138" s="38">
        <v>0</v>
      </c>
      <c r="DX138" s="38">
        <v>0</v>
      </c>
      <c r="DY138" s="38">
        <v>0</v>
      </c>
      <c r="DZ138" s="38">
        <v>0</v>
      </c>
      <c r="EA138" s="38">
        <v>0.70599999999999996</v>
      </c>
      <c r="EB138" s="38">
        <v>0</v>
      </c>
      <c r="EC138" s="38">
        <v>115.328</v>
      </c>
      <c r="ED138" s="38">
        <v>816799</v>
      </c>
      <c r="EE138" s="38">
        <v>0</v>
      </c>
      <c r="EF138" s="38">
        <v>0</v>
      </c>
      <c r="EG138" s="38">
        <v>0</v>
      </c>
      <c r="EH138" s="38">
        <v>2088532</v>
      </c>
      <c r="EI138" s="38">
        <v>0</v>
      </c>
      <c r="EJ138" s="38">
        <v>0</v>
      </c>
      <c r="EK138" s="38">
        <v>68.370999999999995</v>
      </c>
      <c r="EL138" s="38">
        <v>2.5390000000000001</v>
      </c>
      <c r="EM138" s="38">
        <v>31.977</v>
      </c>
      <c r="EN138" s="38">
        <v>6.91</v>
      </c>
      <c r="EO138" s="38">
        <v>0</v>
      </c>
      <c r="EP138" s="38">
        <v>0</v>
      </c>
      <c r="EQ138" s="38">
        <v>107.964</v>
      </c>
      <c r="ER138" s="38">
        <v>0</v>
      </c>
      <c r="ES138" s="38">
        <v>339.12400000000002</v>
      </c>
      <c r="ET138" s="38">
        <v>0</v>
      </c>
      <c r="EU138" s="38">
        <v>0</v>
      </c>
      <c r="EV138" s="38">
        <v>0</v>
      </c>
      <c r="EW138" s="38">
        <v>0</v>
      </c>
      <c r="EX138" s="38">
        <v>0</v>
      </c>
      <c r="EZ138" s="38">
        <v>28160024</v>
      </c>
      <c r="FA138" s="38">
        <v>0</v>
      </c>
      <c r="FB138" s="38">
        <v>28940041</v>
      </c>
      <c r="FC138" s="38">
        <v>0</v>
      </c>
      <c r="FD138" s="38">
        <v>0</v>
      </c>
      <c r="FE138" s="38">
        <v>2713936</v>
      </c>
      <c r="FF138" s="38">
        <v>588293</v>
      </c>
      <c r="FG138" s="38">
        <v>5.8744999999999999E-2</v>
      </c>
      <c r="FH138" s="38">
        <v>2.5468000000000001E-2</v>
      </c>
      <c r="FI138" s="38">
        <v>0</v>
      </c>
      <c r="FJ138" s="38">
        <v>0</v>
      </c>
      <c r="FK138" s="38">
        <v>4687.357</v>
      </c>
      <c r="FL138" s="38">
        <v>32846431</v>
      </c>
      <c r="FM138" s="38">
        <v>0</v>
      </c>
      <c r="FN138" s="38">
        <v>0</v>
      </c>
      <c r="FO138" s="38">
        <v>0</v>
      </c>
      <c r="FP138" s="38">
        <v>0</v>
      </c>
      <c r="FQ138" s="38">
        <v>0</v>
      </c>
      <c r="FR138" s="38">
        <v>0</v>
      </c>
      <c r="FS138" s="38">
        <v>0</v>
      </c>
      <c r="FT138" s="38">
        <v>0</v>
      </c>
      <c r="FU138" s="38">
        <v>0</v>
      </c>
      <c r="FV138" s="38">
        <v>0</v>
      </c>
      <c r="FW138" s="38">
        <v>0</v>
      </c>
      <c r="FX138" s="38">
        <v>0</v>
      </c>
      <c r="FY138" s="38">
        <v>0</v>
      </c>
      <c r="FZ138" s="38">
        <v>0</v>
      </c>
      <c r="GA138" s="38">
        <v>0</v>
      </c>
      <c r="GB138" s="38">
        <v>1355634</v>
      </c>
      <c r="GC138" s="38">
        <v>1355634</v>
      </c>
      <c r="GD138" s="38">
        <v>163.05199999999999</v>
      </c>
      <c r="GF138" s="38">
        <v>0</v>
      </c>
      <c r="GG138" s="38">
        <v>0</v>
      </c>
      <c r="GH138" s="38">
        <v>0</v>
      </c>
      <c r="GI138" s="38">
        <v>0</v>
      </c>
      <c r="GJ138" s="38">
        <v>0</v>
      </c>
      <c r="GK138" s="38">
        <v>5043</v>
      </c>
      <c r="GL138" s="38">
        <v>19083</v>
      </c>
      <c r="GM138" s="38">
        <v>0</v>
      </c>
      <c r="GN138" s="38">
        <v>0</v>
      </c>
      <c r="GO138" s="38">
        <v>0</v>
      </c>
      <c r="GP138" s="38">
        <v>0</v>
      </c>
      <c r="GQ138" s="38">
        <v>0</v>
      </c>
      <c r="GR138" s="38">
        <v>0</v>
      </c>
      <c r="GS138" s="38">
        <v>0</v>
      </c>
      <c r="GT138" s="38">
        <v>0</v>
      </c>
      <c r="HB138" s="38">
        <v>260701385</v>
      </c>
      <c r="HC138" s="38">
        <v>5.0967999999999999E-2</v>
      </c>
      <c r="HD138" s="38">
        <v>604161</v>
      </c>
      <c r="HE138" s="38">
        <v>0</v>
      </c>
      <c r="HF138" s="38">
        <v>2969568</v>
      </c>
      <c r="HG138" s="38">
        <v>16037</v>
      </c>
      <c r="HH138" s="38">
        <v>396614</v>
      </c>
      <c r="HI138" s="38">
        <v>0</v>
      </c>
      <c r="HJ138" s="38">
        <v>29865</v>
      </c>
      <c r="HK138" s="38">
        <v>9520</v>
      </c>
      <c r="HL138" s="38">
        <v>7361</v>
      </c>
      <c r="HM138" s="38">
        <v>18000</v>
      </c>
      <c r="HN138" s="38">
        <v>0</v>
      </c>
      <c r="HO138" s="38">
        <v>0</v>
      </c>
      <c r="HP138" s="38">
        <v>0</v>
      </c>
      <c r="HQ138" s="38">
        <v>0</v>
      </c>
      <c r="HR138" s="38">
        <v>0</v>
      </c>
      <c r="HS138" s="38">
        <v>28146796</v>
      </c>
      <c r="HT138" s="38">
        <v>0</v>
      </c>
      <c r="HU138" s="38">
        <v>0</v>
      </c>
      <c r="HV138" s="38">
        <v>0</v>
      </c>
      <c r="HW138" s="38">
        <v>0</v>
      </c>
      <c r="HX138" s="38">
        <v>260</v>
      </c>
      <c r="HY138" s="38">
        <v>455</v>
      </c>
      <c r="HZ138" s="38">
        <v>612</v>
      </c>
      <c r="IA138" s="38">
        <v>578</v>
      </c>
      <c r="IB138" s="38">
        <v>533</v>
      </c>
      <c r="IC138" s="38">
        <v>2438</v>
      </c>
      <c r="ID138" s="38">
        <v>0</v>
      </c>
      <c r="IE138" s="38">
        <v>0</v>
      </c>
      <c r="IF138" s="38">
        <v>0</v>
      </c>
      <c r="IG138" s="38">
        <v>26.04</v>
      </c>
      <c r="IH138" s="38">
        <v>644</v>
      </c>
      <c r="II138" s="38">
        <v>0</v>
      </c>
      <c r="IJ138" s="38">
        <v>191.86199999999999</v>
      </c>
      <c r="IK138" s="38">
        <v>0</v>
      </c>
      <c r="IL138" s="38">
        <v>0</v>
      </c>
      <c r="IM138" s="38">
        <v>0</v>
      </c>
      <c r="IN138" s="38">
        <v>0</v>
      </c>
      <c r="IO138" s="38">
        <v>0</v>
      </c>
      <c r="IP138" s="38">
        <v>0</v>
      </c>
      <c r="IQ138" s="38">
        <v>191.86199999999999</v>
      </c>
      <c r="IR138" s="38">
        <v>118160</v>
      </c>
      <c r="IS138" s="38">
        <v>0</v>
      </c>
      <c r="IT138" s="38">
        <v>0</v>
      </c>
      <c r="IU138" s="38">
        <v>0</v>
      </c>
      <c r="IV138" s="38">
        <v>0</v>
      </c>
      <c r="IW138" s="38">
        <v>6159</v>
      </c>
      <c r="IX138" s="38">
        <v>0</v>
      </c>
      <c r="IY138" s="38">
        <v>0</v>
      </c>
      <c r="IZ138" s="38">
        <v>0</v>
      </c>
      <c r="JA138" s="38">
        <v>0</v>
      </c>
    </row>
    <row r="139" spans="1:261" x14ac:dyDescent="0.2">
      <c r="A139" s="38">
        <v>57830</v>
      </c>
      <c r="B139" s="38">
        <v>27549</v>
      </c>
      <c r="C139" s="38">
        <v>9</v>
      </c>
      <c r="D139" s="38">
        <v>2020</v>
      </c>
      <c r="E139" s="38">
        <v>6159</v>
      </c>
      <c r="F139" s="38">
        <v>0</v>
      </c>
      <c r="G139" s="38">
        <v>1205.52</v>
      </c>
      <c r="H139" s="38">
        <v>1118.7729999999999</v>
      </c>
      <c r="I139" s="38">
        <v>1118.7729999999999</v>
      </c>
      <c r="J139" s="38">
        <v>1205.52</v>
      </c>
      <c r="K139" s="38">
        <v>0</v>
      </c>
      <c r="L139" s="38">
        <v>6159</v>
      </c>
      <c r="M139" s="38">
        <v>0</v>
      </c>
      <c r="N139" s="38">
        <v>0</v>
      </c>
      <c r="P139" s="38">
        <v>1249.675</v>
      </c>
      <c r="Q139" s="38">
        <v>0</v>
      </c>
      <c r="R139" s="38">
        <v>323925</v>
      </c>
      <c r="S139" s="38">
        <v>259.20699999999999</v>
      </c>
      <c r="U139" s="38">
        <v>209969</v>
      </c>
      <c r="V139" s="38">
        <v>333.34</v>
      </c>
      <c r="W139" s="38">
        <v>205291</v>
      </c>
      <c r="X139" s="38">
        <v>205291</v>
      </c>
      <c r="Z139" s="38">
        <v>0</v>
      </c>
      <c r="AA139" s="38">
        <v>0</v>
      </c>
      <c r="AB139" s="38">
        <v>0</v>
      </c>
      <c r="AC139" s="38">
        <v>0</v>
      </c>
      <c r="AD139" s="38" t="s">
        <v>303</v>
      </c>
      <c r="AE139" s="38">
        <v>0</v>
      </c>
      <c r="AH139" s="38">
        <v>0</v>
      </c>
      <c r="AI139" s="38">
        <v>0</v>
      </c>
      <c r="AJ139" s="38">
        <v>6159</v>
      </c>
      <c r="AK139" s="38">
        <v>1</v>
      </c>
      <c r="AL139" s="38" t="s">
        <v>46</v>
      </c>
      <c r="AM139" s="38">
        <v>0</v>
      </c>
      <c r="AN139" s="38">
        <v>0</v>
      </c>
      <c r="AO139" s="38">
        <v>0</v>
      </c>
      <c r="AP139" s="38">
        <v>0</v>
      </c>
      <c r="AQ139" s="38">
        <v>0</v>
      </c>
      <c r="AR139" s="38">
        <v>0</v>
      </c>
      <c r="AS139" s="38">
        <v>0</v>
      </c>
      <c r="AT139" s="38">
        <v>0</v>
      </c>
      <c r="AU139" s="38">
        <v>0</v>
      </c>
      <c r="AV139" s="38">
        <v>0</v>
      </c>
      <c r="AW139" s="38">
        <v>13212228</v>
      </c>
      <c r="AX139" s="38">
        <v>12978740</v>
      </c>
      <c r="AY139" s="38">
        <v>8867876</v>
      </c>
      <c r="AZ139" s="38">
        <v>323925</v>
      </c>
      <c r="BA139" s="38">
        <v>70.917000000000002</v>
      </c>
      <c r="BB139" s="38">
        <v>0</v>
      </c>
      <c r="BC139" s="38">
        <v>0</v>
      </c>
      <c r="BD139" s="38">
        <v>0</v>
      </c>
      <c r="BE139" s="38">
        <v>173</v>
      </c>
      <c r="BF139" s="38">
        <v>11930250</v>
      </c>
      <c r="BG139" s="38">
        <v>0</v>
      </c>
      <c r="BH139" s="38">
        <v>0</v>
      </c>
      <c r="BI139" s="38">
        <v>0</v>
      </c>
      <c r="BJ139" s="38">
        <v>12</v>
      </c>
      <c r="BK139" s="38">
        <v>0</v>
      </c>
      <c r="BL139" s="38">
        <v>0</v>
      </c>
      <c r="BM139" s="38">
        <v>0</v>
      </c>
      <c r="BN139" s="38">
        <v>0</v>
      </c>
      <c r="BO139" s="38">
        <v>0</v>
      </c>
      <c r="BP139" s="38">
        <v>0</v>
      </c>
      <c r="BQ139" s="38">
        <v>598</v>
      </c>
      <c r="BR139" s="38">
        <v>0</v>
      </c>
      <c r="BS139" s="38">
        <v>0</v>
      </c>
      <c r="BT139" s="38">
        <v>0</v>
      </c>
      <c r="BU139" s="38">
        <v>0</v>
      </c>
      <c r="BV139" s="38">
        <v>0</v>
      </c>
      <c r="BW139" s="38">
        <v>0</v>
      </c>
      <c r="BX139" s="38">
        <v>0</v>
      </c>
      <c r="BY139" s="38">
        <v>0</v>
      </c>
      <c r="BZ139" s="38">
        <v>0</v>
      </c>
      <c r="CA139" s="38">
        <v>0</v>
      </c>
      <c r="CB139" s="38">
        <v>0</v>
      </c>
      <c r="CC139" s="38">
        <v>0</v>
      </c>
      <c r="CD139" s="38">
        <v>0</v>
      </c>
      <c r="CE139" s="38">
        <v>0</v>
      </c>
      <c r="CF139" s="38">
        <v>0</v>
      </c>
      <c r="CG139" s="38">
        <v>0</v>
      </c>
      <c r="CH139" s="38">
        <v>237048</v>
      </c>
      <c r="CI139" s="38">
        <v>0</v>
      </c>
      <c r="CJ139" s="38">
        <v>4</v>
      </c>
      <c r="CK139" s="38">
        <v>0</v>
      </c>
      <c r="CL139" s="38">
        <v>0</v>
      </c>
      <c r="CN139" s="38">
        <v>0</v>
      </c>
      <c r="CO139" s="38">
        <v>1</v>
      </c>
      <c r="CP139" s="38">
        <v>0</v>
      </c>
      <c r="CQ139" s="38">
        <v>11.167</v>
      </c>
      <c r="CR139" s="38">
        <v>1250.9159999999999</v>
      </c>
      <c r="CS139" s="38">
        <v>0</v>
      </c>
      <c r="CT139" s="38">
        <v>0</v>
      </c>
      <c r="CU139" s="38">
        <v>0</v>
      </c>
      <c r="CV139" s="38">
        <v>0</v>
      </c>
      <c r="CW139" s="38">
        <v>0</v>
      </c>
      <c r="CX139" s="38">
        <v>0</v>
      </c>
      <c r="CY139" s="38">
        <v>0</v>
      </c>
      <c r="CZ139" s="38">
        <v>0</v>
      </c>
      <c r="DA139" s="38">
        <v>1</v>
      </c>
      <c r="DB139" s="38">
        <v>6857804</v>
      </c>
      <c r="DC139" s="38">
        <v>0</v>
      </c>
      <c r="DD139" s="38">
        <v>0</v>
      </c>
      <c r="DE139" s="38">
        <v>1977529</v>
      </c>
      <c r="DF139" s="38">
        <v>1977529</v>
      </c>
      <c r="DG139" s="38">
        <v>321.10000000000002</v>
      </c>
      <c r="DH139" s="38">
        <v>0</v>
      </c>
      <c r="DI139" s="38">
        <v>0</v>
      </c>
      <c r="DK139" s="38">
        <v>1186</v>
      </c>
      <c r="DL139" s="38">
        <v>0</v>
      </c>
      <c r="DM139" s="38">
        <v>797124</v>
      </c>
      <c r="DN139" s="38">
        <v>3387</v>
      </c>
      <c r="DO139" s="38">
        <v>0</v>
      </c>
      <c r="DP139" s="38">
        <v>0</v>
      </c>
      <c r="DQ139" s="38">
        <v>0</v>
      </c>
      <c r="DR139" s="38">
        <v>0</v>
      </c>
      <c r="DS139" s="38">
        <v>0</v>
      </c>
      <c r="DT139" s="38">
        <v>0</v>
      </c>
      <c r="DU139" s="38">
        <v>0</v>
      </c>
      <c r="DV139" s="38">
        <v>0</v>
      </c>
      <c r="DW139" s="38">
        <v>0</v>
      </c>
      <c r="DX139" s="38">
        <v>0</v>
      </c>
      <c r="DY139" s="38">
        <v>0</v>
      </c>
      <c r="DZ139" s="38">
        <v>0</v>
      </c>
      <c r="EA139" s="38">
        <v>0</v>
      </c>
      <c r="EB139" s="38">
        <v>0</v>
      </c>
      <c r="EC139" s="38">
        <v>48.265000000000001</v>
      </c>
      <c r="ED139" s="38">
        <v>341832</v>
      </c>
      <c r="EE139" s="38">
        <v>0</v>
      </c>
      <c r="EF139" s="38">
        <v>0</v>
      </c>
      <c r="EG139" s="38">
        <v>0</v>
      </c>
      <c r="EH139" s="38">
        <v>426397</v>
      </c>
      <c r="EI139" s="38">
        <v>0</v>
      </c>
      <c r="EJ139" s="38">
        <v>0</v>
      </c>
      <c r="EK139" s="38">
        <v>15.861000000000001</v>
      </c>
      <c r="EL139" s="38">
        <v>0.17899999999999999</v>
      </c>
      <c r="EM139" s="38">
        <v>3.6909999999999998</v>
      </c>
      <c r="EN139" s="38">
        <v>2.1160000000000001</v>
      </c>
      <c r="EO139" s="38">
        <v>0</v>
      </c>
      <c r="EP139" s="38">
        <v>0</v>
      </c>
      <c r="EQ139" s="38">
        <v>21.667999999999999</v>
      </c>
      <c r="ER139" s="38">
        <v>0</v>
      </c>
      <c r="ES139" s="38">
        <v>69.236000000000004</v>
      </c>
      <c r="ET139" s="38">
        <v>0</v>
      </c>
      <c r="EU139" s="38">
        <v>0</v>
      </c>
      <c r="EV139" s="38">
        <v>0</v>
      </c>
      <c r="EW139" s="38">
        <v>0</v>
      </c>
      <c r="EX139" s="38">
        <v>0</v>
      </c>
      <c r="EZ139" s="38">
        <v>11614012</v>
      </c>
      <c r="FA139" s="38">
        <v>0</v>
      </c>
      <c r="FB139" s="38">
        <v>11934377</v>
      </c>
      <c r="FC139" s="38">
        <v>0</v>
      </c>
      <c r="FD139" s="38">
        <v>0</v>
      </c>
      <c r="FE139" s="38">
        <v>1121601</v>
      </c>
      <c r="FF139" s="38">
        <v>243127</v>
      </c>
      <c r="FG139" s="38">
        <v>5.8744999999999999E-2</v>
      </c>
      <c r="FH139" s="38">
        <v>2.5468000000000001E-2</v>
      </c>
      <c r="FI139" s="38">
        <v>0</v>
      </c>
      <c r="FJ139" s="38">
        <v>0</v>
      </c>
      <c r="FK139" s="38">
        <v>1937.1659999999999</v>
      </c>
      <c r="FL139" s="38">
        <v>13536153</v>
      </c>
      <c r="FM139" s="38">
        <v>0</v>
      </c>
      <c r="FN139" s="38">
        <v>0</v>
      </c>
      <c r="FO139" s="38">
        <v>0</v>
      </c>
      <c r="FP139" s="38">
        <v>0</v>
      </c>
      <c r="FQ139" s="38">
        <v>0</v>
      </c>
      <c r="FR139" s="38">
        <v>0</v>
      </c>
      <c r="FS139" s="38">
        <v>0</v>
      </c>
      <c r="FT139" s="38">
        <v>0</v>
      </c>
      <c r="FU139" s="38">
        <v>0</v>
      </c>
      <c r="FV139" s="38">
        <v>0</v>
      </c>
      <c r="FW139" s="38">
        <v>0</v>
      </c>
      <c r="FX139" s="38">
        <v>0</v>
      </c>
      <c r="FY139" s="38">
        <v>0</v>
      </c>
      <c r="FZ139" s="38">
        <v>0</v>
      </c>
      <c r="GA139" s="38">
        <v>0</v>
      </c>
      <c r="GB139" s="38">
        <v>541075</v>
      </c>
      <c r="GC139" s="38">
        <v>541075</v>
      </c>
      <c r="GD139" s="38">
        <v>65.078999999999994</v>
      </c>
      <c r="GF139" s="38">
        <v>0</v>
      </c>
      <c r="GG139" s="38">
        <v>0</v>
      </c>
      <c r="GH139" s="38">
        <v>0</v>
      </c>
      <c r="GI139" s="38">
        <v>0</v>
      </c>
      <c r="GJ139" s="38">
        <v>0</v>
      </c>
      <c r="GK139" s="38">
        <v>5226</v>
      </c>
      <c r="GL139" s="38">
        <v>27510</v>
      </c>
      <c r="GM139" s="38">
        <v>0</v>
      </c>
      <c r="GN139" s="38">
        <v>0</v>
      </c>
      <c r="GO139" s="38">
        <v>0</v>
      </c>
      <c r="GP139" s="38">
        <v>0</v>
      </c>
      <c r="GQ139" s="38">
        <v>0</v>
      </c>
      <c r="GR139" s="38">
        <v>0</v>
      </c>
      <c r="GS139" s="38">
        <v>0</v>
      </c>
      <c r="GT139" s="38">
        <v>0</v>
      </c>
      <c r="HB139" s="38">
        <v>260701385</v>
      </c>
      <c r="HC139" s="38">
        <v>5.0967999999999999E-2</v>
      </c>
      <c r="HD139" s="38">
        <v>237048</v>
      </c>
      <c r="HE139" s="38">
        <v>0</v>
      </c>
      <c r="HF139" s="38">
        <v>1185899</v>
      </c>
      <c r="HG139" s="38">
        <v>15395</v>
      </c>
      <c r="HH139" s="38">
        <v>335028</v>
      </c>
      <c r="HI139" s="38">
        <v>0</v>
      </c>
      <c r="HJ139" s="38">
        <v>11718</v>
      </c>
      <c r="HK139" s="38">
        <v>4760</v>
      </c>
      <c r="HL139" s="38">
        <v>2927</v>
      </c>
      <c r="HM139" s="38">
        <v>0</v>
      </c>
      <c r="HN139" s="38">
        <v>0</v>
      </c>
      <c r="HO139" s="38">
        <v>0</v>
      </c>
      <c r="HP139" s="38">
        <v>0</v>
      </c>
      <c r="HQ139" s="38">
        <v>0</v>
      </c>
      <c r="HR139" s="38">
        <v>0</v>
      </c>
      <c r="HS139" s="38">
        <v>11610452</v>
      </c>
      <c r="HT139" s="38">
        <v>0</v>
      </c>
      <c r="HU139" s="38">
        <v>0</v>
      </c>
      <c r="HV139" s="38">
        <v>0</v>
      </c>
      <c r="HW139" s="38">
        <v>0</v>
      </c>
      <c r="HX139" s="38">
        <v>12</v>
      </c>
      <c r="HY139" s="38">
        <v>115</v>
      </c>
      <c r="HZ139" s="38">
        <v>263</v>
      </c>
      <c r="IA139" s="38">
        <v>607</v>
      </c>
      <c r="IB139" s="38">
        <v>240</v>
      </c>
      <c r="IC139" s="38">
        <v>1237</v>
      </c>
      <c r="ID139" s="38">
        <v>0</v>
      </c>
      <c r="IE139" s="38">
        <v>0</v>
      </c>
      <c r="IF139" s="38">
        <v>0</v>
      </c>
      <c r="IG139" s="38">
        <v>24.998000000000001</v>
      </c>
      <c r="IH139" s="38">
        <v>544</v>
      </c>
      <c r="II139" s="38">
        <v>0</v>
      </c>
      <c r="IJ139" s="38">
        <v>333.34</v>
      </c>
      <c r="IK139" s="38">
        <v>0</v>
      </c>
      <c r="IL139" s="38">
        <v>0</v>
      </c>
      <c r="IM139" s="38">
        <v>0</v>
      </c>
      <c r="IN139" s="38">
        <v>0</v>
      </c>
      <c r="IO139" s="38">
        <v>0</v>
      </c>
      <c r="IP139" s="38">
        <v>0</v>
      </c>
      <c r="IQ139" s="38">
        <v>333.34</v>
      </c>
      <c r="IR139" s="38">
        <v>205291</v>
      </c>
      <c r="IS139" s="38">
        <v>0</v>
      </c>
      <c r="IT139" s="38">
        <v>0</v>
      </c>
      <c r="IU139" s="38">
        <v>0</v>
      </c>
      <c r="IV139" s="38">
        <v>0</v>
      </c>
      <c r="IW139" s="38">
        <v>6159</v>
      </c>
      <c r="IX139" s="38">
        <v>0</v>
      </c>
      <c r="IY139" s="38">
        <v>0</v>
      </c>
      <c r="IZ139" s="38">
        <v>0</v>
      </c>
      <c r="JA139" s="38">
        <v>0</v>
      </c>
    </row>
    <row r="140" spans="1:261" x14ac:dyDescent="0.2">
      <c r="A140" s="38">
        <v>15831</v>
      </c>
      <c r="B140" s="38">
        <v>27549</v>
      </c>
      <c r="C140" s="38">
        <v>9</v>
      </c>
      <c r="D140" s="38">
        <v>2020</v>
      </c>
      <c r="E140" s="38">
        <v>6159</v>
      </c>
      <c r="F140" s="38">
        <v>0</v>
      </c>
      <c r="G140" s="38">
        <v>3068.692</v>
      </c>
      <c r="H140" s="38">
        <v>2971.8969999999999</v>
      </c>
      <c r="I140" s="38">
        <v>2971.8969999999999</v>
      </c>
      <c r="J140" s="38">
        <v>3068.692</v>
      </c>
      <c r="K140" s="38">
        <v>0</v>
      </c>
      <c r="L140" s="38">
        <v>6159</v>
      </c>
      <c r="M140" s="38">
        <v>0</v>
      </c>
      <c r="N140" s="38">
        <v>0</v>
      </c>
      <c r="P140" s="38">
        <v>2428.08</v>
      </c>
      <c r="Q140" s="38">
        <v>0</v>
      </c>
      <c r="R140" s="38">
        <v>629375</v>
      </c>
      <c r="S140" s="38">
        <v>259.20699999999999</v>
      </c>
      <c r="U140" s="38">
        <v>407964</v>
      </c>
      <c r="V140" s="38">
        <v>432.57600000000002</v>
      </c>
      <c r="W140" s="38">
        <v>266407</v>
      </c>
      <c r="X140" s="38">
        <v>266407</v>
      </c>
      <c r="Z140" s="38">
        <v>0</v>
      </c>
      <c r="AA140" s="38">
        <v>0</v>
      </c>
      <c r="AB140" s="38">
        <v>0</v>
      </c>
      <c r="AC140" s="38">
        <v>0</v>
      </c>
      <c r="AD140" s="38" t="s">
        <v>303</v>
      </c>
      <c r="AE140" s="38">
        <v>0</v>
      </c>
      <c r="AH140" s="38">
        <v>0</v>
      </c>
      <c r="AI140" s="38">
        <v>0</v>
      </c>
      <c r="AJ140" s="38">
        <v>6159</v>
      </c>
      <c r="AK140" s="38">
        <v>1</v>
      </c>
      <c r="AL140" s="38" t="s">
        <v>305</v>
      </c>
      <c r="AM140" s="38">
        <v>0</v>
      </c>
      <c r="AN140" s="38">
        <v>0</v>
      </c>
      <c r="AO140" s="38">
        <v>0</v>
      </c>
      <c r="AP140" s="38">
        <v>0</v>
      </c>
      <c r="AQ140" s="38">
        <v>0</v>
      </c>
      <c r="AR140" s="38">
        <v>0</v>
      </c>
      <c r="AS140" s="38">
        <v>0</v>
      </c>
      <c r="AT140" s="38">
        <v>0</v>
      </c>
      <c r="AU140" s="38">
        <v>0</v>
      </c>
      <c r="AV140" s="38">
        <v>-705201</v>
      </c>
      <c r="AW140" s="38">
        <v>32374476</v>
      </c>
      <c r="AX140" s="38">
        <v>31778962</v>
      </c>
      <c r="AY140" s="38">
        <v>20570893</v>
      </c>
      <c r="AZ140" s="38">
        <v>629375</v>
      </c>
      <c r="BA140" s="38">
        <v>33.25</v>
      </c>
      <c r="BB140" s="38">
        <v>0</v>
      </c>
      <c r="BC140" s="38">
        <v>0</v>
      </c>
      <c r="BD140" s="38">
        <v>0</v>
      </c>
      <c r="BE140" s="38">
        <v>425</v>
      </c>
      <c r="BF140" s="38">
        <v>27258650</v>
      </c>
      <c r="BG140" s="38">
        <v>0</v>
      </c>
      <c r="BH140" s="38">
        <v>0</v>
      </c>
      <c r="BI140" s="38">
        <v>0</v>
      </c>
      <c r="BJ140" s="38">
        <v>12</v>
      </c>
      <c r="BK140" s="38">
        <v>0</v>
      </c>
      <c r="BL140" s="38">
        <v>0</v>
      </c>
      <c r="BM140" s="38">
        <v>0</v>
      </c>
      <c r="BN140" s="38">
        <v>0</v>
      </c>
      <c r="BO140" s="38">
        <v>0</v>
      </c>
      <c r="BP140" s="38">
        <v>0</v>
      </c>
      <c r="BQ140" s="38">
        <v>312</v>
      </c>
      <c r="BR140" s="38">
        <v>0</v>
      </c>
      <c r="BS140" s="38">
        <v>0</v>
      </c>
      <c r="BT140" s="38">
        <v>0</v>
      </c>
      <c r="BU140" s="38">
        <v>0</v>
      </c>
      <c r="BV140" s="38">
        <v>0</v>
      </c>
      <c r="BW140" s="38">
        <v>0</v>
      </c>
      <c r="BX140" s="38">
        <v>0</v>
      </c>
      <c r="BY140" s="38">
        <v>0</v>
      </c>
      <c r="BZ140" s="38">
        <v>0</v>
      </c>
      <c r="CA140" s="38">
        <v>2028.4549999999999</v>
      </c>
      <c r="CB140" s="38">
        <v>2028455</v>
      </c>
      <c r="CC140" s="38">
        <v>0</v>
      </c>
      <c r="CD140" s="38">
        <v>0</v>
      </c>
      <c r="CE140" s="38">
        <v>0</v>
      </c>
      <c r="CF140" s="38">
        <v>0</v>
      </c>
      <c r="CG140" s="38">
        <v>0</v>
      </c>
      <c r="CH140" s="38">
        <v>603414</v>
      </c>
      <c r="CI140" s="38">
        <v>0</v>
      </c>
      <c r="CJ140" s="38">
        <v>4</v>
      </c>
      <c r="CK140" s="38">
        <v>0</v>
      </c>
      <c r="CL140" s="38">
        <v>0</v>
      </c>
      <c r="CN140" s="38">
        <v>0</v>
      </c>
      <c r="CO140" s="38">
        <v>1</v>
      </c>
      <c r="CP140" s="38">
        <v>0</v>
      </c>
      <c r="CQ140" s="38">
        <v>0</v>
      </c>
      <c r="CR140" s="38">
        <v>2172.5349999999999</v>
      </c>
      <c r="CS140" s="38">
        <v>0</v>
      </c>
      <c r="CT140" s="38">
        <v>0</v>
      </c>
      <c r="CU140" s="38">
        <v>0</v>
      </c>
      <c r="CV140" s="38">
        <v>0</v>
      </c>
      <c r="CW140" s="38">
        <v>0</v>
      </c>
      <c r="CX140" s="38">
        <v>0</v>
      </c>
      <c r="CY140" s="38">
        <v>0</v>
      </c>
      <c r="CZ140" s="38">
        <v>0</v>
      </c>
      <c r="DA140" s="38">
        <v>1</v>
      </c>
      <c r="DB140" s="38">
        <v>18213993</v>
      </c>
      <c r="DC140" s="38">
        <v>0</v>
      </c>
      <c r="DD140" s="38">
        <v>0</v>
      </c>
      <c r="DE140" s="38">
        <v>3133500</v>
      </c>
      <c r="DF140" s="38">
        <v>3133500</v>
      </c>
      <c r="DG140" s="38">
        <v>508.8</v>
      </c>
      <c r="DH140" s="38">
        <v>0</v>
      </c>
      <c r="DI140" s="38">
        <v>0</v>
      </c>
      <c r="DK140" s="38">
        <v>0</v>
      </c>
      <c r="DL140" s="38">
        <v>0</v>
      </c>
      <c r="DM140" s="38">
        <v>1776841</v>
      </c>
      <c r="DN140" s="38">
        <v>7475</v>
      </c>
      <c r="DO140" s="38">
        <v>0</v>
      </c>
      <c r="DP140" s="38">
        <v>0</v>
      </c>
      <c r="DQ140" s="38">
        <v>0</v>
      </c>
      <c r="DR140" s="38">
        <v>0</v>
      </c>
      <c r="DS140" s="38">
        <v>0</v>
      </c>
      <c r="DT140" s="38">
        <v>0</v>
      </c>
      <c r="DU140" s="38">
        <v>0</v>
      </c>
      <c r="DV140" s="38">
        <v>0</v>
      </c>
      <c r="DW140" s="38">
        <v>0</v>
      </c>
      <c r="DX140" s="38">
        <v>0</v>
      </c>
      <c r="DY140" s="38">
        <v>0</v>
      </c>
      <c r="DZ140" s="38">
        <v>0</v>
      </c>
      <c r="EA140" s="38">
        <v>0.11799999999999999</v>
      </c>
      <c r="EB140" s="38">
        <v>0</v>
      </c>
      <c r="EC140" s="38">
        <v>53.005000000000003</v>
      </c>
      <c r="ED140" s="38">
        <v>375403</v>
      </c>
      <c r="EE140" s="38">
        <v>0</v>
      </c>
      <c r="EF140" s="38">
        <v>0</v>
      </c>
      <c r="EG140" s="38">
        <v>0</v>
      </c>
      <c r="EH140" s="38">
        <v>1320153</v>
      </c>
      <c r="EI140" s="38">
        <v>0</v>
      </c>
      <c r="EJ140" s="38">
        <v>0</v>
      </c>
      <c r="EK140" s="38">
        <v>54.966000000000001</v>
      </c>
      <c r="EL140" s="38">
        <v>0</v>
      </c>
      <c r="EM140" s="38">
        <v>6.9820000000000002</v>
      </c>
      <c r="EN140" s="38">
        <v>5.585</v>
      </c>
      <c r="EO140" s="38">
        <v>0</v>
      </c>
      <c r="EP140" s="38">
        <v>0</v>
      </c>
      <c r="EQ140" s="38">
        <v>67.650999999999996</v>
      </c>
      <c r="ER140" s="38">
        <v>0</v>
      </c>
      <c r="ES140" s="38">
        <v>214.35900000000001</v>
      </c>
      <c r="ET140" s="38">
        <v>0</v>
      </c>
      <c r="EU140" s="38">
        <v>0</v>
      </c>
      <c r="EV140" s="38">
        <v>0</v>
      </c>
      <c r="EW140" s="38">
        <v>0</v>
      </c>
      <c r="EX140" s="38">
        <v>0</v>
      </c>
      <c r="EZ140" s="38">
        <v>28660784</v>
      </c>
      <c r="FA140" s="38">
        <v>0</v>
      </c>
      <c r="FB140" s="38">
        <v>29282259</v>
      </c>
      <c r="FC140" s="38">
        <v>0</v>
      </c>
      <c r="FD140" s="38">
        <v>0</v>
      </c>
      <c r="FE140" s="38">
        <v>2562674</v>
      </c>
      <c r="FF140" s="38">
        <v>555504</v>
      </c>
      <c r="FG140" s="38">
        <v>5.8744999999999999E-2</v>
      </c>
      <c r="FH140" s="38">
        <v>2.5468000000000001E-2</v>
      </c>
      <c r="FI140" s="38">
        <v>0</v>
      </c>
      <c r="FJ140" s="38">
        <v>0</v>
      </c>
      <c r="FK140" s="38">
        <v>4426.1049999999996</v>
      </c>
      <c r="FL140" s="38">
        <v>33003851</v>
      </c>
      <c r="FM140" s="38">
        <v>0</v>
      </c>
      <c r="FN140" s="38">
        <v>0</v>
      </c>
      <c r="FO140" s="38">
        <v>0</v>
      </c>
      <c r="FP140" s="38">
        <v>0</v>
      </c>
      <c r="FQ140" s="38">
        <v>0</v>
      </c>
      <c r="FR140" s="38">
        <v>0</v>
      </c>
      <c r="FS140" s="38">
        <v>0</v>
      </c>
      <c r="FT140" s="38">
        <v>0</v>
      </c>
      <c r="FU140" s="38">
        <v>0</v>
      </c>
      <c r="FV140" s="38">
        <v>0</v>
      </c>
      <c r="FW140" s="38">
        <v>0</v>
      </c>
      <c r="FX140" s="38">
        <v>0</v>
      </c>
      <c r="FY140" s="38">
        <v>0</v>
      </c>
      <c r="FZ140" s="38">
        <v>0</v>
      </c>
      <c r="GA140" s="38">
        <v>0</v>
      </c>
      <c r="GB140" s="38">
        <v>242307</v>
      </c>
      <c r="GC140" s="38">
        <v>242307</v>
      </c>
      <c r="GD140" s="38">
        <v>29.143999999999998</v>
      </c>
      <c r="GF140" s="38">
        <v>0</v>
      </c>
      <c r="GG140" s="38">
        <v>0</v>
      </c>
      <c r="GH140" s="38">
        <v>0</v>
      </c>
      <c r="GI140" s="38">
        <v>0</v>
      </c>
      <c r="GJ140" s="38">
        <v>0</v>
      </c>
      <c r="GK140" s="38">
        <v>5104.8670000000002</v>
      </c>
      <c r="GL140" s="38">
        <v>8860</v>
      </c>
      <c r="GM140" s="38">
        <v>0</v>
      </c>
      <c r="GN140" s="38">
        <v>0</v>
      </c>
      <c r="GO140" s="38">
        <v>0</v>
      </c>
      <c r="GP140" s="38">
        <v>0</v>
      </c>
      <c r="GQ140" s="38">
        <v>0</v>
      </c>
      <c r="GR140" s="38">
        <v>0</v>
      </c>
      <c r="GS140" s="38">
        <v>0</v>
      </c>
      <c r="GT140" s="38">
        <v>0</v>
      </c>
      <c r="HB140" s="38">
        <v>260701385</v>
      </c>
      <c r="HC140" s="38">
        <v>5.0967999999999999E-2</v>
      </c>
      <c r="HD140" s="38">
        <v>603414</v>
      </c>
      <c r="HE140" s="38">
        <v>0</v>
      </c>
      <c r="HF140" s="38">
        <v>3150211</v>
      </c>
      <c r="HG140" s="38">
        <v>40413</v>
      </c>
      <c r="HH140" s="38">
        <v>375675</v>
      </c>
      <c r="HI140" s="38">
        <v>0</v>
      </c>
      <c r="HJ140" s="38">
        <v>29828</v>
      </c>
      <c r="HK140" s="38">
        <v>1820</v>
      </c>
      <c r="HL140" s="38">
        <v>1234</v>
      </c>
      <c r="HM140" s="38">
        <v>22000</v>
      </c>
      <c r="HN140" s="38">
        <v>0</v>
      </c>
      <c r="HO140" s="38">
        <v>0</v>
      </c>
      <c r="HP140" s="38">
        <v>0</v>
      </c>
      <c r="HQ140" s="38">
        <v>0</v>
      </c>
      <c r="HR140" s="38">
        <v>0</v>
      </c>
      <c r="HS140" s="38">
        <v>28652884</v>
      </c>
      <c r="HT140" s="38">
        <v>0</v>
      </c>
      <c r="HU140" s="38">
        <v>0</v>
      </c>
      <c r="HV140" s="38">
        <v>0</v>
      </c>
      <c r="HW140" s="38">
        <v>0</v>
      </c>
      <c r="HX140" s="38">
        <v>629</v>
      </c>
      <c r="HY140" s="38">
        <v>375</v>
      </c>
      <c r="HZ140" s="38">
        <v>331</v>
      </c>
      <c r="IA140" s="38">
        <v>445</v>
      </c>
      <c r="IB140" s="38">
        <v>286</v>
      </c>
      <c r="IC140" s="38">
        <v>2066</v>
      </c>
      <c r="ID140" s="38">
        <v>0</v>
      </c>
      <c r="IE140" s="38">
        <v>0</v>
      </c>
      <c r="IF140" s="38">
        <v>0</v>
      </c>
      <c r="IG140" s="38">
        <v>65.620999999999995</v>
      </c>
      <c r="IH140" s="38">
        <v>610</v>
      </c>
      <c r="II140" s="38">
        <v>0</v>
      </c>
      <c r="IJ140" s="38">
        <v>432.57600000000002</v>
      </c>
      <c r="IK140" s="38">
        <v>0</v>
      </c>
      <c r="IL140" s="38">
        <v>0</v>
      </c>
      <c r="IM140" s="38">
        <v>0</v>
      </c>
      <c r="IN140" s="38">
        <v>0</v>
      </c>
      <c r="IO140" s="38">
        <v>0</v>
      </c>
      <c r="IP140" s="38">
        <v>0</v>
      </c>
      <c r="IQ140" s="38">
        <v>432.57600000000002</v>
      </c>
      <c r="IR140" s="38">
        <v>266407</v>
      </c>
      <c r="IS140" s="38">
        <v>0</v>
      </c>
      <c r="IT140" s="38">
        <v>0</v>
      </c>
      <c r="IU140" s="38">
        <v>0</v>
      </c>
      <c r="IV140" s="38">
        <v>0</v>
      </c>
      <c r="IW140" s="38">
        <v>6159</v>
      </c>
      <c r="IX140" s="38">
        <v>0</v>
      </c>
      <c r="IY140" s="38">
        <v>0</v>
      </c>
      <c r="IZ140" s="38">
        <v>0</v>
      </c>
      <c r="JA140" s="38">
        <v>0</v>
      </c>
    </row>
    <row r="141" spans="1:261" x14ac:dyDescent="0.2">
      <c r="A141" s="38">
        <v>57831</v>
      </c>
      <c r="B141" s="38">
        <v>27549</v>
      </c>
      <c r="C141" s="38">
        <v>9</v>
      </c>
      <c r="D141" s="38">
        <v>2020</v>
      </c>
      <c r="E141" s="38">
        <v>6159</v>
      </c>
      <c r="F141" s="38">
        <v>0</v>
      </c>
      <c r="G141" s="38">
        <v>640.03800000000001</v>
      </c>
      <c r="H141" s="38">
        <v>609.93899999999996</v>
      </c>
      <c r="I141" s="38">
        <v>609.93899999999996</v>
      </c>
      <c r="J141" s="38">
        <v>640.03800000000001</v>
      </c>
      <c r="K141" s="38">
        <v>0</v>
      </c>
      <c r="L141" s="38">
        <v>6159</v>
      </c>
      <c r="M141" s="38">
        <v>0</v>
      </c>
      <c r="N141" s="38">
        <v>0</v>
      </c>
      <c r="P141" s="38">
        <v>607.75199999999995</v>
      </c>
      <c r="Q141" s="38">
        <v>0</v>
      </c>
      <c r="R141" s="38">
        <v>157534</v>
      </c>
      <c r="S141" s="38">
        <v>259.20699999999999</v>
      </c>
      <c r="U141" s="38">
        <v>102115</v>
      </c>
      <c r="V141" s="38">
        <v>0.41399999999999998</v>
      </c>
      <c r="W141" s="38">
        <v>255</v>
      </c>
      <c r="X141" s="38">
        <v>255</v>
      </c>
      <c r="Z141" s="38">
        <v>0</v>
      </c>
      <c r="AA141" s="38">
        <v>0</v>
      </c>
      <c r="AB141" s="38">
        <v>0</v>
      </c>
      <c r="AC141" s="38">
        <v>0</v>
      </c>
      <c r="AD141" s="38" t="s">
        <v>303</v>
      </c>
      <c r="AE141" s="38">
        <v>0</v>
      </c>
      <c r="AH141" s="38">
        <v>0</v>
      </c>
      <c r="AI141" s="38">
        <v>0</v>
      </c>
      <c r="AJ141" s="38">
        <v>6159</v>
      </c>
      <c r="AK141" s="38">
        <v>1</v>
      </c>
      <c r="AL141" s="38" t="s">
        <v>47</v>
      </c>
      <c r="AM141" s="38">
        <v>0</v>
      </c>
      <c r="AN141" s="38">
        <v>0</v>
      </c>
      <c r="AO141" s="38">
        <v>0</v>
      </c>
      <c r="AP141" s="38">
        <v>0</v>
      </c>
      <c r="AQ141" s="38">
        <v>0</v>
      </c>
      <c r="AR141" s="38">
        <v>0</v>
      </c>
      <c r="AS141" s="38">
        <v>0</v>
      </c>
      <c r="AT141" s="38">
        <v>0</v>
      </c>
      <c r="AU141" s="38">
        <v>0</v>
      </c>
      <c r="AV141" s="38">
        <v>0</v>
      </c>
      <c r="AW141" s="38">
        <v>6961914</v>
      </c>
      <c r="AX141" s="38">
        <v>6837165</v>
      </c>
      <c r="AY141" s="38">
        <v>4626433</v>
      </c>
      <c r="AZ141" s="38">
        <v>157534</v>
      </c>
      <c r="BA141" s="38">
        <v>22.917000000000002</v>
      </c>
      <c r="BB141" s="38">
        <v>0</v>
      </c>
      <c r="BC141" s="38">
        <v>0</v>
      </c>
      <c r="BD141" s="38">
        <v>0</v>
      </c>
      <c r="BE141" s="38">
        <v>91</v>
      </c>
      <c r="BF141" s="38">
        <v>6209525</v>
      </c>
      <c r="BG141" s="38">
        <v>0</v>
      </c>
      <c r="BH141" s="38">
        <v>0</v>
      </c>
      <c r="BI141" s="38">
        <v>0</v>
      </c>
      <c r="BJ141" s="38">
        <v>12</v>
      </c>
      <c r="BK141" s="38">
        <v>0</v>
      </c>
      <c r="BL141" s="38">
        <v>0</v>
      </c>
      <c r="BM141" s="38">
        <v>0</v>
      </c>
      <c r="BN141" s="38">
        <v>0</v>
      </c>
      <c r="BO141" s="38">
        <v>0</v>
      </c>
      <c r="BP141" s="38">
        <v>0</v>
      </c>
      <c r="BQ141" s="38">
        <v>676</v>
      </c>
      <c r="BR141" s="38">
        <v>0</v>
      </c>
      <c r="BS141" s="38">
        <v>0</v>
      </c>
      <c r="BT141" s="38">
        <v>0</v>
      </c>
      <c r="BU141" s="38">
        <v>0</v>
      </c>
      <c r="BV141" s="38">
        <v>0</v>
      </c>
      <c r="BW141" s="38">
        <v>0</v>
      </c>
      <c r="BX141" s="38">
        <v>0</v>
      </c>
      <c r="BY141" s="38">
        <v>0</v>
      </c>
      <c r="BZ141" s="38">
        <v>0</v>
      </c>
      <c r="CA141" s="38">
        <v>0</v>
      </c>
      <c r="CB141" s="38">
        <v>0</v>
      </c>
      <c r="CC141" s="38">
        <v>0</v>
      </c>
      <c r="CD141" s="38">
        <v>0</v>
      </c>
      <c r="CE141" s="38">
        <v>0</v>
      </c>
      <c r="CF141" s="38">
        <v>0</v>
      </c>
      <c r="CG141" s="38">
        <v>0</v>
      </c>
      <c r="CH141" s="38">
        <v>125854</v>
      </c>
      <c r="CI141" s="38">
        <v>0</v>
      </c>
      <c r="CJ141" s="38">
        <v>4</v>
      </c>
      <c r="CK141" s="38">
        <v>0</v>
      </c>
      <c r="CL141" s="38">
        <v>0</v>
      </c>
      <c r="CN141" s="38">
        <v>0</v>
      </c>
      <c r="CO141" s="38">
        <v>1</v>
      </c>
      <c r="CP141" s="38">
        <v>0</v>
      </c>
      <c r="CQ141" s="38">
        <v>1.5</v>
      </c>
      <c r="CR141" s="38">
        <v>604.41600000000005</v>
      </c>
      <c r="CS141" s="38">
        <v>0</v>
      </c>
      <c r="CT141" s="38">
        <v>0</v>
      </c>
      <c r="CU141" s="38">
        <v>0</v>
      </c>
      <c r="CV141" s="38">
        <v>0</v>
      </c>
      <c r="CW141" s="38">
        <v>0</v>
      </c>
      <c r="CX141" s="38">
        <v>0</v>
      </c>
      <c r="CY141" s="38">
        <v>0</v>
      </c>
      <c r="CZ141" s="38">
        <v>0</v>
      </c>
      <c r="DA141" s="38">
        <v>1</v>
      </c>
      <c r="DB141" s="38">
        <v>3752079</v>
      </c>
      <c r="DC141" s="38">
        <v>0</v>
      </c>
      <c r="DD141" s="38">
        <v>0</v>
      </c>
      <c r="DE141" s="38">
        <v>1222022</v>
      </c>
      <c r="DF141" s="38">
        <v>1222022</v>
      </c>
      <c r="DG141" s="38">
        <v>198.42500000000001</v>
      </c>
      <c r="DH141" s="38">
        <v>0</v>
      </c>
      <c r="DI141" s="38">
        <v>0</v>
      </c>
      <c r="DK141" s="38">
        <v>2439</v>
      </c>
      <c r="DL141" s="38">
        <v>0</v>
      </c>
      <c r="DM141" s="38">
        <v>233226</v>
      </c>
      <c r="DN141" s="38">
        <v>1014</v>
      </c>
      <c r="DO141" s="38">
        <v>0</v>
      </c>
      <c r="DP141" s="38">
        <v>0</v>
      </c>
      <c r="DQ141" s="38">
        <v>0</v>
      </c>
      <c r="DR141" s="38">
        <v>0</v>
      </c>
      <c r="DS141" s="38">
        <v>0</v>
      </c>
      <c r="DT141" s="38">
        <v>0</v>
      </c>
      <c r="DU141" s="38">
        <v>0</v>
      </c>
      <c r="DV141" s="38">
        <v>0</v>
      </c>
      <c r="DW141" s="38">
        <v>0</v>
      </c>
      <c r="DX141" s="38">
        <v>0</v>
      </c>
      <c r="DY141" s="38">
        <v>0</v>
      </c>
      <c r="DZ141" s="38">
        <v>0</v>
      </c>
      <c r="EA141" s="38">
        <v>0</v>
      </c>
      <c r="EB141" s="38">
        <v>0</v>
      </c>
      <c r="EC141" s="38">
        <v>30.844999999999999</v>
      </c>
      <c r="ED141" s="38">
        <v>218457</v>
      </c>
      <c r="EE141" s="38">
        <v>0</v>
      </c>
      <c r="EF141" s="38">
        <v>0</v>
      </c>
      <c r="EG141" s="38">
        <v>0</v>
      </c>
      <c r="EH141" s="38">
        <v>11486</v>
      </c>
      <c r="EI141" s="38">
        <v>0</v>
      </c>
      <c r="EJ141" s="38">
        <v>0</v>
      </c>
      <c r="EK141" s="38">
        <v>0</v>
      </c>
      <c r="EL141" s="38">
        <v>0</v>
      </c>
      <c r="EM141" s="38">
        <v>0</v>
      </c>
      <c r="EN141" s="38">
        <v>0.373</v>
      </c>
      <c r="EO141" s="38">
        <v>0</v>
      </c>
      <c r="EP141" s="38">
        <v>0</v>
      </c>
      <c r="EQ141" s="38">
        <v>0.373</v>
      </c>
      <c r="ER141" s="38">
        <v>0</v>
      </c>
      <c r="ES141" s="38">
        <v>1.865</v>
      </c>
      <c r="ET141" s="38">
        <v>0</v>
      </c>
      <c r="EU141" s="38">
        <v>0</v>
      </c>
      <c r="EV141" s="38">
        <v>0</v>
      </c>
      <c r="EW141" s="38">
        <v>0</v>
      </c>
      <c r="EX141" s="38">
        <v>0</v>
      </c>
      <c r="EZ141" s="38">
        <v>6126844</v>
      </c>
      <c r="FA141" s="38">
        <v>0</v>
      </c>
      <c r="FB141" s="38">
        <v>6283273</v>
      </c>
      <c r="FC141" s="38">
        <v>0</v>
      </c>
      <c r="FD141" s="38">
        <v>0</v>
      </c>
      <c r="FE141" s="38">
        <v>583777</v>
      </c>
      <c r="FF141" s="38">
        <v>126544</v>
      </c>
      <c r="FG141" s="38">
        <v>5.8744999999999999E-2</v>
      </c>
      <c r="FH141" s="38">
        <v>2.5468000000000001E-2</v>
      </c>
      <c r="FI141" s="38">
        <v>0</v>
      </c>
      <c r="FJ141" s="38">
        <v>0</v>
      </c>
      <c r="FK141" s="38">
        <v>1008.2670000000001</v>
      </c>
      <c r="FL141" s="38">
        <v>7119448</v>
      </c>
      <c r="FM141" s="38">
        <v>0</v>
      </c>
      <c r="FN141" s="38">
        <v>0</v>
      </c>
      <c r="FO141" s="38">
        <v>71514</v>
      </c>
      <c r="FP141" s="38">
        <v>0</v>
      </c>
      <c r="FQ141" s="38">
        <v>71514</v>
      </c>
      <c r="FR141" s="38">
        <v>71514</v>
      </c>
      <c r="FS141" s="38">
        <v>0</v>
      </c>
      <c r="FT141" s="38">
        <v>0</v>
      </c>
      <c r="FU141" s="38">
        <v>0</v>
      </c>
      <c r="FV141" s="38">
        <v>0</v>
      </c>
      <c r="FW141" s="38">
        <v>0</v>
      </c>
      <c r="FX141" s="38">
        <v>0</v>
      </c>
      <c r="FY141" s="38">
        <v>0</v>
      </c>
      <c r="FZ141" s="38">
        <v>0</v>
      </c>
      <c r="GA141" s="38">
        <v>0</v>
      </c>
      <c r="GB141" s="38">
        <v>247146</v>
      </c>
      <c r="GC141" s="38">
        <v>247146</v>
      </c>
      <c r="GD141" s="38">
        <v>29.725999999999999</v>
      </c>
      <c r="GF141" s="38">
        <v>0</v>
      </c>
      <c r="GG141" s="38">
        <v>0</v>
      </c>
      <c r="GH141" s="38">
        <v>0</v>
      </c>
      <c r="GI141" s="38">
        <v>0</v>
      </c>
      <c r="GJ141" s="38">
        <v>0</v>
      </c>
      <c r="GK141" s="38">
        <v>5309</v>
      </c>
      <c r="GL141" s="38">
        <v>22155</v>
      </c>
      <c r="GM141" s="38">
        <v>0</v>
      </c>
      <c r="GN141" s="38">
        <v>52168</v>
      </c>
      <c r="GO141" s="38">
        <v>0</v>
      </c>
      <c r="GP141" s="38">
        <v>0</v>
      </c>
      <c r="GQ141" s="38">
        <v>0</v>
      </c>
      <c r="GR141" s="38">
        <v>0</v>
      </c>
      <c r="GS141" s="38">
        <v>0</v>
      </c>
      <c r="GT141" s="38">
        <v>0</v>
      </c>
      <c r="HB141" s="38">
        <v>260701385</v>
      </c>
      <c r="HC141" s="38">
        <v>5.0967999999999999E-2</v>
      </c>
      <c r="HD141" s="38">
        <v>125854</v>
      </c>
      <c r="HE141" s="38">
        <v>0</v>
      </c>
      <c r="HF141" s="38">
        <v>646535</v>
      </c>
      <c r="HG141" s="38">
        <v>642</v>
      </c>
      <c r="HH141" s="38">
        <v>100385</v>
      </c>
      <c r="HI141" s="38">
        <v>0</v>
      </c>
      <c r="HJ141" s="38">
        <v>6221</v>
      </c>
      <c r="HK141" s="38">
        <v>1960</v>
      </c>
      <c r="HL141" s="38">
        <v>1379</v>
      </c>
      <c r="HM141" s="38">
        <v>0</v>
      </c>
      <c r="HN141" s="38">
        <v>0</v>
      </c>
      <c r="HO141" s="38">
        <v>0</v>
      </c>
      <c r="HP141" s="38">
        <v>0</v>
      </c>
      <c r="HQ141" s="38">
        <v>0</v>
      </c>
      <c r="HR141" s="38">
        <v>0</v>
      </c>
      <c r="HS141" s="38">
        <v>6125739</v>
      </c>
      <c r="HT141" s="38">
        <v>0</v>
      </c>
      <c r="HU141" s="38">
        <v>0</v>
      </c>
      <c r="HV141" s="38">
        <v>0</v>
      </c>
      <c r="HW141" s="38">
        <v>0</v>
      </c>
      <c r="HX141" s="38">
        <v>32</v>
      </c>
      <c r="HY141" s="38">
        <v>51</v>
      </c>
      <c r="HZ141" s="38">
        <v>54</v>
      </c>
      <c r="IA141" s="38">
        <v>237</v>
      </c>
      <c r="IB141" s="38">
        <v>376</v>
      </c>
      <c r="IC141" s="38">
        <v>750</v>
      </c>
      <c r="ID141" s="38">
        <v>0</v>
      </c>
      <c r="IE141" s="38">
        <v>0</v>
      </c>
      <c r="IF141" s="38">
        <v>0</v>
      </c>
      <c r="IG141" s="38">
        <v>1.042</v>
      </c>
      <c r="IH141" s="38">
        <v>163</v>
      </c>
      <c r="II141" s="38">
        <v>0</v>
      </c>
      <c r="IJ141" s="38">
        <v>0.41399999999999998</v>
      </c>
      <c r="IK141" s="38">
        <v>0</v>
      </c>
      <c r="IL141" s="38">
        <v>0</v>
      </c>
      <c r="IM141" s="38">
        <v>0</v>
      </c>
      <c r="IN141" s="38">
        <v>0</v>
      </c>
      <c r="IO141" s="38">
        <v>0</v>
      </c>
      <c r="IP141" s="38">
        <v>0</v>
      </c>
      <c r="IQ141" s="38">
        <v>0.41399999999999998</v>
      </c>
      <c r="IR141" s="38">
        <v>255</v>
      </c>
      <c r="IS141" s="38">
        <v>0</v>
      </c>
      <c r="IT141" s="38">
        <v>0</v>
      </c>
      <c r="IU141" s="38">
        <v>0</v>
      </c>
      <c r="IV141" s="38">
        <v>0</v>
      </c>
      <c r="IW141" s="38">
        <v>6159</v>
      </c>
      <c r="IX141" s="38">
        <v>0</v>
      </c>
      <c r="IY141" s="38">
        <v>0</v>
      </c>
      <c r="IZ141" s="38">
        <v>0</v>
      </c>
      <c r="JA141" s="38">
        <v>0</v>
      </c>
    </row>
    <row r="142" spans="1:261" x14ac:dyDescent="0.2">
      <c r="A142" s="38">
        <v>15833</v>
      </c>
      <c r="B142" s="38">
        <v>27549</v>
      </c>
      <c r="C142" s="38">
        <v>9</v>
      </c>
      <c r="D142" s="38">
        <v>2020</v>
      </c>
      <c r="E142" s="38">
        <v>6159</v>
      </c>
      <c r="F142" s="38">
        <v>0</v>
      </c>
      <c r="G142" s="38">
        <v>106.167</v>
      </c>
      <c r="H142" s="38">
        <v>94.594999999999999</v>
      </c>
      <c r="I142" s="38">
        <v>94.594999999999999</v>
      </c>
      <c r="J142" s="38">
        <v>106.167</v>
      </c>
      <c r="K142" s="38">
        <v>0</v>
      </c>
      <c r="L142" s="38">
        <v>6159</v>
      </c>
      <c r="M142" s="38">
        <v>0</v>
      </c>
      <c r="N142" s="38">
        <v>0</v>
      </c>
      <c r="P142" s="38">
        <v>118.91</v>
      </c>
      <c r="Q142" s="38">
        <v>0</v>
      </c>
      <c r="R142" s="38">
        <v>30822</v>
      </c>
      <c r="S142" s="38">
        <v>259.20699999999999</v>
      </c>
      <c r="U142" s="38">
        <v>19979</v>
      </c>
      <c r="V142" s="38">
        <v>0</v>
      </c>
      <c r="W142" s="38">
        <v>0</v>
      </c>
      <c r="X142" s="38">
        <v>0</v>
      </c>
      <c r="Z142" s="38">
        <v>0</v>
      </c>
      <c r="AA142" s="38">
        <v>0</v>
      </c>
      <c r="AB142" s="38">
        <v>0</v>
      </c>
      <c r="AC142" s="38">
        <v>0</v>
      </c>
      <c r="AD142" s="38" t="s">
        <v>303</v>
      </c>
      <c r="AE142" s="38">
        <v>0</v>
      </c>
      <c r="AH142" s="38">
        <v>0</v>
      </c>
      <c r="AI142" s="38">
        <v>0</v>
      </c>
      <c r="AJ142" s="38">
        <v>6159</v>
      </c>
      <c r="AK142" s="38">
        <v>1</v>
      </c>
      <c r="AL142" s="38" t="s">
        <v>93</v>
      </c>
      <c r="AM142" s="38">
        <v>0</v>
      </c>
      <c r="AN142" s="38">
        <v>0</v>
      </c>
      <c r="AO142" s="38">
        <v>0</v>
      </c>
      <c r="AP142" s="38">
        <v>0</v>
      </c>
      <c r="AQ142" s="38">
        <v>0</v>
      </c>
      <c r="AR142" s="38">
        <v>0</v>
      </c>
      <c r="AS142" s="38">
        <v>0</v>
      </c>
      <c r="AT142" s="38">
        <v>0</v>
      </c>
      <c r="AU142" s="38">
        <v>0</v>
      </c>
      <c r="AV142" s="38">
        <v>0</v>
      </c>
      <c r="AW142" s="38">
        <v>1094147</v>
      </c>
      <c r="AX142" s="38">
        <v>1021977</v>
      </c>
      <c r="AY142" s="38">
        <v>738553</v>
      </c>
      <c r="AZ142" s="38">
        <v>30822</v>
      </c>
      <c r="BA142" s="38">
        <v>0</v>
      </c>
      <c r="BB142" s="38">
        <v>0</v>
      </c>
      <c r="BC142" s="38">
        <v>0</v>
      </c>
      <c r="BD142" s="38">
        <v>0</v>
      </c>
      <c r="BE142" s="38">
        <v>14</v>
      </c>
      <c r="BF142" s="38">
        <v>934895</v>
      </c>
      <c r="BG142" s="38">
        <v>0</v>
      </c>
      <c r="BH142" s="38">
        <v>0</v>
      </c>
      <c r="BI142" s="38">
        <v>0</v>
      </c>
      <c r="BJ142" s="38">
        <v>12</v>
      </c>
      <c r="BK142" s="38">
        <v>0</v>
      </c>
      <c r="BL142" s="38">
        <v>0</v>
      </c>
      <c r="BM142" s="38">
        <v>0</v>
      </c>
      <c r="BN142" s="38">
        <v>0</v>
      </c>
      <c r="BO142" s="38">
        <v>0</v>
      </c>
      <c r="BP142" s="38">
        <v>0</v>
      </c>
      <c r="BQ142" s="38">
        <v>755</v>
      </c>
      <c r="BR142" s="38">
        <v>0</v>
      </c>
      <c r="BS142" s="38">
        <v>0</v>
      </c>
      <c r="BT142" s="38">
        <v>0</v>
      </c>
      <c r="BU142" s="38">
        <v>0</v>
      </c>
      <c r="BV142" s="38">
        <v>0</v>
      </c>
      <c r="BW142" s="38">
        <v>0</v>
      </c>
      <c r="BX142" s="38">
        <v>0</v>
      </c>
      <c r="BY142" s="38">
        <v>0</v>
      </c>
      <c r="BZ142" s="38">
        <v>0</v>
      </c>
      <c r="CA142" s="38">
        <v>0</v>
      </c>
      <c r="CB142" s="38">
        <v>0</v>
      </c>
      <c r="CC142" s="38">
        <v>0</v>
      </c>
      <c r="CD142" s="38">
        <v>0</v>
      </c>
      <c r="CE142" s="38">
        <v>0</v>
      </c>
      <c r="CF142" s="38">
        <v>0</v>
      </c>
      <c r="CG142" s="38">
        <v>0</v>
      </c>
      <c r="CH142" s="38">
        <v>72534</v>
      </c>
      <c r="CI142" s="38">
        <v>0</v>
      </c>
      <c r="CJ142" s="38">
        <v>4</v>
      </c>
      <c r="CK142" s="38">
        <v>0</v>
      </c>
      <c r="CL142" s="38">
        <v>0</v>
      </c>
      <c r="CN142" s="38">
        <v>0</v>
      </c>
      <c r="CO142" s="38">
        <v>1</v>
      </c>
      <c r="CP142" s="38">
        <v>0</v>
      </c>
      <c r="CQ142" s="38">
        <v>0</v>
      </c>
      <c r="CR142" s="38">
        <v>118.378</v>
      </c>
      <c r="CS142" s="38">
        <v>0</v>
      </c>
      <c r="CT142" s="38">
        <v>0</v>
      </c>
      <c r="CU142" s="38">
        <v>0</v>
      </c>
      <c r="CV142" s="38">
        <v>0</v>
      </c>
      <c r="CW142" s="38">
        <v>0</v>
      </c>
      <c r="CX142" s="38">
        <v>0</v>
      </c>
      <c r="CY142" s="38">
        <v>0</v>
      </c>
      <c r="CZ142" s="38">
        <v>0</v>
      </c>
      <c r="DA142" s="38">
        <v>1</v>
      </c>
      <c r="DB142" s="38">
        <v>579209</v>
      </c>
      <c r="DC142" s="38">
        <v>0</v>
      </c>
      <c r="DD142" s="38">
        <v>0</v>
      </c>
      <c r="DE142" s="38">
        <v>90532</v>
      </c>
      <c r="DF142" s="38">
        <v>90532</v>
      </c>
      <c r="DG142" s="38">
        <v>14.7</v>
      </c>
      <c r="DH142" s="38">
        <v>0</v>
      </c>
      <c r="DI142" s="38">
        <v>0</v>
      </c>
      <c r="DK142" s="38">
        <v>3709</v>
      </c>
      <c r="DL142" s="38">
        <v>0</v>
      </c>
      <c r="DM142" s="38">
        <v>82410</v>
      </c>
      <c r="DN142" s="38">
        <v>350</v>
      </c>
      <c r="DO142" s="38">
        <v>0</v>
      </c>
      <c r="DP142" s="38">
        <v>0</v>
      </c>
      <c r="DQ142" s="38">
        <v>0</v>
      </c>
      <c r="DR142" s="38">
        <v>0</v>
      </c>
      <c r="DS142" s="38">
        <v>0</v>
      </c>
      <c r="DT142" s="38">
        <v>0</v>
      </c>
      <c r="DU142" s="38">
        <v>0</v>
      </c>
      <c r="DV142" s="38">
        <v>0</v>
      </c>
      <c r="DW142" s="38">
        <v>0</v>
      </c>
      <c r="DX142" s="38">
        <v>0</v>
      </c>
      <c r="DY142" s="38">
        <v>0</v>
      </c>
      <c r="DZ142" s="38">
        <v>0</v>
      </c>
      <c r="EA142" s="38">
        <v>0</v>
      </c>
      <c r="EB142" s="38">
        <v>0</v>
      </c>
      <c r="EC142" s="38">
        <v>4.8970000000000002</v>
      </c>
      <c r="ED142" s="38">
        <v>34683</v>
      </c>
      <c r="EE142" s="38">
        <v>0</v>
      </c>
      <c r="EF142" s="38">
        <v>0</v>
      </c>
      <c r="EG142" s="38">
        <v>0</v>
      </c>
      <c r="EH142" s="38">
        <v>44712</v>
      </c>
      <c r="EI142" s="38">
        <v>0</v>
      </c>
      <c r="EJ142" s="38">
        <v>0</v>
      </c>
      <c r="EK142" s="38">
        <v>2.42</v>
      </c>
      <c r="EL142" s="38">
        <v>0</v>
      </c>
      <c r="EM142" s="38">
        <v>0</v>
      </c>
      <c r="EN142" s="38">
        <v>0</v>
      </c>
      <c r="EO142" s="38">
        <v>0</v>
      </c>
      <c r="EP142" s="38">
        <v>0</v>
      </c>
      <c r="EQ142" s="38">
        <v>2.42</v>
      </c>
      <c r="ER142" s="38">
        <v>0</v>
      </c>
      <c r="ES142" s="38">
        <v>7.26</v>
      </c>
      <c r="ET142" s="38">
        <v>0</v>
      </c>
      <c r="EU142" s="38">
        <v>0</v>
      </c>
      <c r="EV142" s="38">
        <v>0</v>
      </c>
      <c r="EW142" s="38">
        <v>0</v>
      </c>
      <c r="EX142" s="38">
        <v>0</v>
      </c>
      <c r="EZ142" s="38">
        <v>915032</v>
      </c>
      <c r="FA142" s="38">
        <v>0</v>
      </c>
      <c r="FB142" s="38">
        <v>945490</v>
      </c>
      <c r="FC142" s="38">
        <v>0</v>
      </c>
      <c r="FD142" s="38">
        <v>0</v>
      </c>
      <c r="FE142" s="38">
        <v>87893</v>
      </c>
      <c r="FF142" s="38">
        <v>19052</v>
      </c>
      <c r="FG142" s="38">
        <v>5.8744999999999999E-2</v>
      </c>
      <c r="FH142" s="38">
        <v>2.5468000000000001E-2</v>
      </c>
      <c r="FI142" s="38">
        <v>0</v>
      </c>
      <c r="FJ142" s="38">
        <v>0</v>
      </c>
      <c r="FK142" s="38">
        <v>151.803</v>
      </c>
      <c r="FL142" s="38">
        <v>1124969</v>
      </c>
      <c r="FM142" s="38">
        <v>0</v>
      </c>
      <c r="FN142" s="38">
        <v>0</v>
      </c>
      <c r="FO142" s="38">
        <v>8360</v>
      </c>
      <c r="FP142" s="38">
        <v>0</v>
      </c>
      <c r="FQ142" s="38">
        <v>8360</v>
      </c>
      <c r="FR142" s="38">
        <v>8360</v>
      </c>
      <c r="FS142" s="38">
        <v>0</v>
      </c>
      <c r="FT142" s="38">
        <v>0</v>
      </c>
      <c r="FU142" s="38">
        <v>0</v>
      </c>
      <c r="FV142" s="38">
        <v>0</v>
      </c>
      <c r="FW142" s="38">
        <v>0</v>
      </c>
      <c r="FX142" s="38">
        <v>0</v>
      </c>
      <c r="FY142" s="38">
        <v>0</v>
      </c>
      <c r="FZ142" s="38">
        <v>0</v>
      </c>
      <c r="GA142" s="38">
        <v>0</v>
      </c>
      <c r="GB142" s="38">
        <v>76091</v>
      </c>
      <c r="GC142" s="38">
        <v>76091</v>
      </c>
      <c r="GD142" s="38">
        <v>9.1519999999999992</v>
      </c>
      <c r="GF142" s="38">
        <v>0</v>
      </c>
      <c r="GG142" s="38">
        <v>0</v>
      </c>
      <c r="GH142" s="38">
        <v>0</v>
      </c>
      <c r="GI142" s="38">
        <v>0</v>
      </c>
      <c r="GJ142" s="38">
        <v>0</v>
      </c>
      <c r="GK142" s="38">
        <v>5153</v>
      </c>
      <c r="GL142" s="38">
        <v>0</v>
      </c>
      <c r="GM142" s="38">
        <v>0</v>
      </c>
      <c r="GN142" s="38">
        <v>0</v>
      </c>
      <c r="GO142" s="38">
        <v>0</v>
      </c>
      <c r="GP142" s="38">
        <v>0</v>
      </c>
      <c r="GQ142" s="38">
        <v>0</v>
      </c>
      <c r="GR142" s="38">
        <v>0</v>
      </c>
      <c r="GS142" s="38">
        <v>0</v>
      </c>
      <c r="GT142" s="38">
        <v>0</v>
      </c>
      <c r="HB142" s="38">
        <v>260701385</v>
      </c>
      <c r="HC142" s="38">
        <v>5.0967999999999999E-2</v>
      </c>
      <c r="HD142" s="38">
        <v>20876</v>
      </c>
      <c r="HE142" s="38">
        <v>0</v>
      </c>
      <c r="HF142" s="38">
        <v>100271</v>
      </c>
      <c r="HG142" s="38">
        <v>0</v>
      </c>
      <c r="HH142" s="38">
        <v>0</v>
      </c>
      <c r="HI142" s="38">
        <v>0</v>
      </c>
      <c r="HJ142" s="38">
        <v>1032</v>
      </c>
      <c r="HK142" s="38">
        <v>1680</v>
      </c>
      <c r="HL142" s="38">
        <v>919</v>
      </c>
      <c r="HM142" s="38">
        <v>5000</v>
      </c>
      <c r="HN142" s="38">
        <v>0</v>
      </c>
      <c r="HO142" s="38">
        <v>0</v>
      </c>
      <c r="HP142" s="38">
        <v>0</v>
      </c>
      <c r="HQ142" s="38">
        <v>0</v>
      </c>
      <c r="HR142" s="38">
        <v>0</v>
      </c>
      <c r="HS142" s="38">
        <v>914668</v>
      </c>
      <c r="HT142" s="38">
        <v>0</v>
      </c>
      <c r="HU142" s="38">
        <v>51658</v>
      </c>
      <c r="HV142" s="38">
        <v>0</v>
      </c>
      <c r="HW142" s="38">
        <v>0</v>
      </c>
      <c r="HX142" s="38">
        <v>8</v>
      </c>
      <c r="HY142" s="38">
        <v>6</v>
      </c>
      <c r="HZ142" s="38">
        <v>8</v>
      </c>
      <c r="IA142" s="38">
        <v>12</v>
      </c>
      <c r="IB142" s="38">
        <v>23</v>
      </c>
      <c r="IC142" s="38">
        <v>57</v>
      </c>
      <c r="ID142" s="38">
        <v>0</v>
      </c>
      <c r="IE142" s="38">
        <v>0</v>
      </c>
      <c r="IF142" s="38">
        <v>0</v>
      </c>
      <c r="IG142" s="38">
        <v>0</v>
      </c>
      <c r="IH142" s="38">
        <v>0</v>
      </c>
      <c r="II142" s="38">
        <v>0</v>
      </c>
      <c r="IJ142" s="38">
        <v>0</v>
      </c>
      <c r="IK142" s="38">
        <v>0</v>
      </c>
      <c r="IL142" s="38">
        <v>0</v>
      </c>
      <c r="IM142" s="38">
        <v>0</v>
      </c>
      <c r="IN142" s="38">
        <v>0</v>
      </c>
      <c r="IO142" s="38">
        <v>0</v>
      </c>
      <c r="IP142" s="38">
        <v>0</v>
      </c>
      <c r="IQ142" s="38">
        <v>0</v>
      </c>
      <c r="IR142" s="38">
        <v>0</v>
      </c>
      <c r="IS142" s="38">
        <v>0</v>
      </c>
      <c r="IT142" s="38">
        <v>0</v>
      </c>
      <c r="IU142" s="38">
        <v>0</v>
      </c>
      <c r="IV142" s="38">
        <v>0</v>
      </c>
      <c r="IW142" s="38">
        <v>6159</v>
      </c>
      <c r="IX142" s="38">
        <v>0</v>
      </c>
      <c r="IY142" s="38">
        <v>0</v>
      </c>
      <c r="IZ142" s="38">
        <v>0</v>
      </c>
      <c r="JA142" s="38">
        <v>0</v>
      </c>
    </row>
    <row r="143" spans="1:261" x14ac:dyDescent="0.2">
      <c r="A143" s="38">
        <v>57833</v>
      </c>
      <c r="B143" s="38">
        <v>27549</v>
      </c>
      <c r="C143" s="38">
        <v>9</v>
      </c>
      <c r="D143" s="38">
        <v>2020</v>
      </c>
      <c r="E143" s="38">
        <v>6159</v>
      </c>
      <c r="F143" s="38">
        <v>0</v>
      </c>
      <c r="G143" s="38">
        <v>568.40300000000002</v>
      </c>
      <c r="H143" s="38">
        <v>549.21199999999999</v>
      </c>
      <c r="I143" s="38">
        <v>549.21199999999999</v>
      </c>
      <c r="J143" s="38">
        <v>568.40300000000002</v>
      </c>
      <c r="K143" s="38">
        <v>0</v>
      </c>
      <c r="L143" s="38">
        <v>6159</v>
      </c>
      <c r="M143" s="38">
        <v>0</v>
      </c>
      <c r="N143" s="38">
        <v>0</v>
      </c>
      <c r="P143" s="38">
        <v>559.74300000000005</v>
      </c>
      <c r="Q143" s="38">
        <v>0</v>
      </c>
      <c r="R143" s="38">
        <v>145089</v>
      </c>
      <c r="S143" s="38">
        <v>259.20699999999999</v>
      </c>
      <c r="U143" s="38">
        <v>94046</v>
      </c>
      <c r="V143" s="38">
        <v>43.741999999999997</v>
      </c>
      <c r="W143" s="38">
        <v>26939</v>
      </c>
      <c r="X143" s="38">
        <v>26939</v>
      </c>
      <c r="Z143" s="38">
        <v>0</v>
      </c>
      <c r="AA143" s="38">
        <v>0</v>
      </c>
      <c r="AB143" s="38">
        <v>0</v>
      </c>
      <c r="AC143" s="38">
        <v>0</v>
      </c>
      <c r="AD143" s="38" t="s">
        <v>303</v>
      </c>
      <c r="AE143" s="38">
        <v>0</v>
      </c>
      <c r="AH143" s="38">
        <v>0</v>
      </c>
      <c r="AI143" s="38">
        <v>0</v>
      </c>
      <c r="AJ143" s="38">
        <v>6159</v>
      </c>
      <c r="AK143" s="38">
        <v>1</v>
      </c>
      <c r="AL143" s="38" t="s">
        <v>48</v>
      </c>
      <c r="AM143" s="38">
        <v>0</v>
      </c>
      <c r="AN143" s="38">
        <v>0</v>
      </c>
      <c r="AO143" s="38">
        <v>0</v>
      </c>
      <c r="AP143" s="38">
        <v>0</v>
      </c>
      <c r="AQ143" s="38">
        <v>0</v>
      </c>
      <c r="AR143" s="38">
        <v>0</v>
      </c>
      <c r="AS143" s="38">
        <v>0</v>
      </c>
      <c r="AT143" s="38">
        <v>0</v>
      </c>
      <c r="AU143" s="38">
        <v>0</v>
      </c>
      <c r="AV143" s="38">
        <v>0</v>
      </c>
      <c r="AW143" s="38">
        <v>5452250</v>
      </c>
      <c r="AX143" s="38">
        <v>5342274</v>
      </c>
      <c r="AY143" s="38">
        <v>3659036</v>
      </c>
      <c r="AZ143" s="38">
        <v>145089</v>
      </c>
      <c r="BA143" s="38">
        <v>15</v>
      </c>
      <c r="BB143" s="38">
        <v>0</v>
      </c>
      <c r="BC143" s="38">
        <v>0</v>
      </c>
      <c r="BD143" s="38">
        <v>0</v>
      </c>
      <c r="BE143" s="38">
        <v>72</v>
      </c>
      <c r="BF143" s="38">
        <v>4924086</v>
      </c>
      <c r="BG143" s="38">
        <v>0</v>
      </c>
      <c r="BH143" s="38">
        <v>0</v>
      </c>
      <c r="BI143" s="38">
        <v>0</v>
      </c>
      <c r="BJ143" s="38">
        <v>12</v>
      </c>
      <c r="BK143" s="38">
        <v>0</v>
      </c>
      <c r="BL143" s="38">
        <v>0</v>
      </c>
      <c r="BM143" s="38">
        <v>0</v>
      </c>
      <c r="BN143" s="38">
        <v>0</v>
      </c>
      <c r="BO143" s="38">
        <v>0</v>
      </c>
      <c r="BP143" s="38">
        <v>0</v>
      </c>
      <c r="BQ143" s="38">
        <v>685</v>
      </c>
      <c r="BR143" s="38">
        <v>0</v>
      </c>
      <c r="BS143" s="38">
        <v>0</v>
      </c>
      <c r="BT143" s="38">
        <v>0</v>
      </c>
      <c r="BU143" s="38">
        <v>0</v>
      </c>
      <c r="BV143" s="38">
        <v>0</v>
      </c>
      <c r="BW143" s="38">
        <v>0</v>
      </c>
      <c r="BX143" s="38">
        <v>0</v>
      </c>
      <c r="BY143" s="38">
        <v>0</v>
      </c>
      <c r="BZ143" s="38">
        <v>0</v>
      </c>
      <c r="CA143" s="38">
        <v>0</v>
      </c>
      <c r="CB143" s="38">
        <v>0</v>
      </c>
      <c r="CC143" s="38">
        <v>0</v>
      </c>
      <c r="CD143" s="38">
        <v>0</v>
      </c>
      <c r="CE143" s="38">
        <v>0</v>
      </c>
      <c r="CF143" s="38">
        <v>0</v>
      </c>
      <c r="CG143" s="38">
        <v>0</v>
      </c>
      <c r="CH143" s="38">
        <v>111768</v>
      </c>
      <c r="CI143" s="38">
        <v>0</v>
      </c>
      <c r="CJ143" s="38">
        <v>4</v>
      </c>
      <c r="CK143" s="38">
        <v>0</v>
      </c>
      <c r="CL143" s="38">
        <v>0</v>
      </c>
      <c r="CN143" s="38">
        <v>0</v>
      </c>
      <c r="CO143" s="38">
        <v>1</v>
      </c>
      <c r="CP143" s="38">
        <v>0</v>
      </c>
      <c r="CQ143" s="38">
        <v>0</v>
      </c>
      <c r="CR143" s="38">
        <v>554.91800000000001</v>
      </c>
      <c r="CS143" s="38">
        <v>0</v>
      </c>
      <c r="CT143" s="38">
        <v>0</v>
      </c>
      <c r="CU143" s="38">
        <v>0</v>
      </c>
      <c r="CV143" s="38">
        <v>0</v>
      </c>
      <c r="CW143" s="38">
        <v>0</v>
      </c>
      <c r="CX143" s="38">
        <v>0</v>
      </c>
      <c r="CY143" s="38">
        <v>0</v>
      </c>
      <c r="CZ143" s="38">
        <v>0</v>
      </c>
      <c r="DA143" s="38">
        <v>1</v>
      </c>
      <c r="DB143" s="38">
        <v>3358950</v>
      </c>
      <c r="DC143" s="38">
        <v>0</v>
      </c>
      <c r="DD143" s="38">
        <v>0</v>
      </c>
      <c r="DE143" s="38">
        <v>442188</v>
      </c>
      <c r="DF143" s="38">
        <v>442188</v>
      </c>
      <c r="DG143" s="38">
        <v>71.8</v>
      </c>
      <c r="DH143" s="38">
        <v>0</v>
      </c>
      <c r="DI143" s="38">
        <v>0</v>
      </c>
      <c r="DK143" s="38">
        <v>2589</v>
      </c>
      <c r="DL143" s="38">
        <v>0</v>
      </c>
      <c r="DM143" s="38">
        <v>412064</v>
      </c>
      <c r="DN143" s="38">
        <v>1721</v>
      </c>
      <c r="DO143" s="38">
        <v>0</v>
      </c>
      <c r="DP143" s="38">
        <v>0</v>
      </c>
      <c r="DQ143" s="38">
        <v>0</v>
      </c>
      <c r="DR143" s="38">
        <v>0</v>
      </c>
      <c r="DS143" s="38">
        <v>0</v>
      </c>
      <c r="DT143" s="38">
        <v>0</v>
      </c>
      <c r="DU143" s="38">
        <v>0</v>
      </c>
      <c r="DV143" s="38">
        <v>0</v>
      </c>
      <c r="DW143" s="38">
        <v>0</v>
      </c>
      <c r="DX143" s="38">
        <v>0</v>
      </c>
      <c r="DY143" s="38">
        <v>0</v>
      </c>
      <c r="DZ143" s="38">
        <v>0</v>
      </c>
      <c r="EA143" s="38">
        <v>0</v>
      </c>
      <c r="EB143" s="38">
        <v>0</v>
      </c>
      <c r="EC143" s="38">
        <v>3.0419999999999998</v>
      </c>
      <c r="ED143" s="38">
        <v>21545</v>
      </c>
      <c r="EE143" s="38">
        <v>0</v>
      </c>
      <c r="EF143" s="38">
        <v>0</v>
      </c>
      <c r="EG143" s="38">
        <v>0</v>
      </c>
      <c r="EH143" s="38">
        <v>368808</v>
      </c>
      <c r="EI143" s="38">
        <v>0</v>
      </c>
      <c r="EJ143" s="38">
        <v>0</v>
      </c>
      <c r="EK143" s="38">
        <v>18.035</v>
      </c>
      <c r="EL143" s="38">
        <v>0</v>
      </c>
      <c r="EM143" s="38">
        <v>0</v>
      </c>
      <c r="EN143" s="38">
        <v>1.1559999999999999</v>
      </c>
      <c r="EO143" s="38">
        <v>0</v>
      </c>
      <c r="EP143" s="38">
        <v>0</v>
      </c>
      <c r="EQ143" s="38">
        <v>19.190999999999999</v>
      </c>
      <c r="ER143" s="38">
        <v>0</v>
      </c>
      <c r="ES143" s="38">
        <v>59.884999999999998</v>
      </c>
      <c r="ET143" s="38">
        <v>0</v>
      </c>
      <c r="EU143" s="38">
        <v>0</v>
      </c>
      <c r="EV143" s="38">
        <v>0</v>
      </c>
      <c r="EW143" s="38">
        <v>0</v>
      </c>
      <c r="EX143" s="38">
        <v>0</v>
      </c>
      <c r="EZ143" s="38">
        <v>4778997</v>
      </c>
      <c r="FA143" s="38">
        <v>0</v>
      </c>
      <c r="FB143" s="38">
        <v>4922294</v>
      </c>
      <c r="FC143" s="38">
        <v>0</v>
      </c>
      <c r="FD143" s="38">
        <v>0</v>
      </c>
      <c r="FE143" s="38">
        <v>462929</v>
      </c>
      <c r="FF143" s="38">
        <v>100348</v>
      </c>
      <c r="FG143" s="38">
        <v>5.8744999999999999E-2</v>
      </c>
      <c r="FH143" s="38">
        <v>2.5468000000000001E-2</v>
      </c>
      <c r="FI143" s="38">
        <v>0</v>
      </c>
      <c r="FJ143" s="38">
        <v>0</v>
      </c>
      <c r="FK143" s="38">
        <v>799.54499999999996</v>
      </c>
      <c r="FL143" s="38">
        <v>5597339</v>
      </c>
      <c r="FM143" s="38">
        <v>0</v>
      </c>
      <c r="FN143" s="38">
        <v>0</v>
      </c>
      <c r="FO143" s="38">
        <v>0</v>
      </c>
      <c r="FP143" s="38">
        <v>0</v>
      </c>
      <c r="FQ143" s="38">
        <v>0</v>
      </c>
      <c r="FR143" s="38">
        <v>0</v>
      </c>
      <c r="FS143" s="38">
        <v>0</v>
      </c>
      <c r="FT143" s="38">
        <v>0</v>
      </c>
      <c r="FU143" s="38">
        <v>0</v>
      </c>
      <c r="FV143" s="38">
        <v>0</v>
      </c>
      <c r="FW143" s="38">
        <v>0</v>
      </c>
      <c r="FX143" s="38">
        <v>0</v>
      </c>
      <c r="FY143" s="38">
        <v>0</v>
      </c>
      <c r="FZ143" s="38">
        <v>0</v>
      </c>
      <c r="GA143" s="38">
        <v>0</v>
      </c>
      <c r="GB143" s="38">
        <v>0</v>
      </c>
      <c r="GC143" s="38">
        <v>0</v>
      </c>
      <c r="GD143" s="38">
        <v>0</v>
      </c>
      <c r="GF143" s="38">
        <v>0</v>
      </c>
      <c r="GG143" s="38">
        <v>0</v>
      </c>
      <c r="GH143" s="38">
        <v>0</v>
      </c>
      <c r="GI143" s="38">
        <v>0</v>
      </c>
      <c r="GJ143" s="38">
        <v>0</v>
      </c>
      <c r="GK143" s="38">
        <v>5066</v>
      </c>
      <c r="GL143" s="38">
        <v>4430</v>
      </c>
      <c r="GM143" s="38">
        <v>0</v>
      </c>
      <c r="GN143" s="38">
        <v>0</v>
      </c>
      <c r="GO143" s="38">
        <v>0</v>
      </c>
      <c r="GP143" s="38">
        <v>0</v>
      </c>
      <c r="GQ143" s="38">
        <v>0</v>
      </c>
      <c r="GR143" s="38">
        <v>0</v>
      </c>
      <c r="GS143" s="38">
        <v>0</v>
      </c>
      <c r="GT143" s="38">
        <v>0</v>
      </c>
      <c r="HB143" s="38">
        <v>260701385</v>
      </c>
      <c r="HC143" s="38">
        <v>5.0967999999999999E-2</v>
      </c>
      <c r="HD143" s="38">
        <v>111768</v>
      </c>
      <c r="HE143" s="38">
        <v>0</v>
      </c>
      <c r="HF143" s="38">
        <v>582165</v>
      </c>
      <c r="HG143" s="38">
        <v>23094</v>
      </c>
      <c r="HH143" s="38">
        <v>71440</v>
      </c>
      <c r="HI143" s="38">
        <v>0</v>
      </c>
      <c r="HJ143" s="38">
        <v>5525</v>
      </c>
      <c r="HK143" s="38">
        <v>0</v>
      </c>
      <c r="HL143" s="38">
        <v>0</v>
      </c>
      <c r="HM143" s="38">
        <v>0</v>
      </c>
      <c r="HN143" s="38">
        <v>0</v>
      </c>
      <c r="HO143" s="38">
        <v>0</v>
      </c>
      <c r="HP143" s="38">
        <v>0</v>
      </c>
      <c r="HQ143" s="38">
        <v>0</v>
      </c>
      <c r="HR143" s="38">
        <v>0</v>
      </c>
      <c r="HS143" s="38">
        <v>4777205</v>
      </c>
      <c r="HT143" s="38">
        <v>0</v>
      </c>
      <c r="HU143" s="38">
        <v>0</v>
      </c>
      <c r="HV143" s="38">
        <v>0</v>
      </c>
      <c r="HW143" s="38">
        <v>0</v>
      </c>
      <c r="HX143" s="38">
        <v>108</v>
      </c>
      <c r="HY143" s="38">
        <v>200</v>
      </c>
      <c r="HZ143" s="38">
        <v>0</v>
      </c>
      <c r="IA143" s="38">
        <v>0</v>
      </c>
      <c r="IB143" s="38">
        <v>0</v>
      </c>
      <c r="IC143" s="38">
        <v>308</v>
      </c>
      <c r="ID143" s="38">
        <v>0</v>
      </c>
      <c r="IE143" s="38">
        <v>0</v>
      </c>
      <c r="IF143" s="38">
        <v>0</v>
      </c>
      <c r="IG143" s="38">
        <v>37.497999999999998</v>
      </c>
      <c r="IH143" s="38">
        <v>116</v>
      </c>
      <c r="II143" s="38">
        <v>0</v>
      </c>
      <c r="IJ143" s="38">
        <v>43.741999999999997</v>
      </c>
      <c r="IK143" s="38">
        <v>0</v>
      </c>
      <c r="IL143" s="38">
        <v>0</v>
      </c>
      <c r="IM143" s="38">
        <v>0</v>
      </c>
      <c r="IN143" s="38">
        <v>0</v>
      </c>
      <c r="IO143" s="38">
        <v>0</v>
      </c>
      <c r="IP143" s="38">
        <v>0</v>
      </c>
      <c r="IQ143" s="38">
        <v>43.741999999999997</v>
      </c>
      <c r="IR143" s="38">
        <v>26939</v>
      </c>
      <c r="IS143" s="38">
        <v>0</v>
      </c>
      <c r="IT143" s="38">
        <v>0</v>
      </c>
      <c r="IU143" s="38">
        <v>0</v>
      </c>
      <c r="IV143" s="38">
        <v>0</v>
      </c>
      <c r="IW143" s="38">
        <v>6159</v>
      </c>
      <c r="IX143" s="38">
        <v>0</v>
      </c>
      <c r="IY143" s="38">
        <v>0</v>
      </c>
      <c r="IZ143" s="38">
        <v>0</v>
      </c>
      <c r="JA143" s="38">
        <v>0</v>
      </c>
    </row>
    <row r="144" spans="1:261" x14ac:dyDescent="0.2">
      <c r="A144" s="38">
        <v>15834</v>
      </c>
      <c r="B144" s="38">
        <v>27549</v>
      </c>
      <c r="C144" s="38">
        <v>9</v>
      </c>
      <c r="D144" s="38">
        <v>2020</v>
      </c>
      <c r="E144" s="38">
        <v>6159</v>
      </c>
      <c r="F144" s="38">
        <v>0</v>
      </c>
      <c r="G144" s="38">
        <v>2462.8519999999999</v>
      </c>
      <c r="H144" s="38">
        <v>2454.5650000000001</v>
      </c>
      <c r="I144" s="38">
        <v>2454.5650000000001</v>
      </c>
      <c r="J144" s="38">
        <v>2462.8519999999999</v>
      </c>
      <c r="K144" s="38">
        <v>0</v>
      </c>
      <c r="L144" s="38">
        <v>6159</v>
      </c>
      <c r="M144" s="38">
        <v>0</v>
      </c>
      <c r="N144" s="38">
        <v>0</v>
      </c>
      <c r="P144" s="38">
        <v>2469.5520000000001</v>
      </c>
      <c r="Q144" s="38">
        <v>0</v>
      </c>
      <c r="R144" s="38">
        <v>640125</v>
      </c>
      <c r="S144" s="38">
        <v>259.20699999999999</v>
      </c>
      <c r="U144" s="38">
        <v>414932</v>
      </c>
      <c r="V144" s="38">
        <v>314.78199999999998</v>
      </c>
      <c r="W144" s="38">
        <v>193862</v>
      </c>
      <c r="X144" s="38">
        <v>193862</v>
      </c>
      <c r="Z144" s="38">
        <v>0</v>
      </c>
      <c r="AA144" s="38">
        <v>0</v>
      </c>
      <c r="AB144" s="38">
        <v>0</v>
      </c>
      <c r="AC144" s="38">
        <v>0</v>
      </c>
      <c r="AD144" s="38" t="s">
        <v>303</v>
      </c>
      <c r="AE144" s="38">
        <v>0</v>
      </c>
      <c r="AH144" s="38">
        <v>0</v>
      </c>
      <c r="AI144" s="38">
        <v>0</v>
      </c>
      <c r="AJ144" s="38">
        <v>6159</v>
      </c>
      <c r="AK144" s="38">
        <v>1</v>
      </c>
      <c r="AL144" s="38" t="s">
        <v>306</v>
      </c>
      <c r="AM144" s="38">
        <v>0</v>
      </c>
      <c r="AN144" s="38">
        <v>0</v>
      </c>
      <c r="AO144" s="38">
        <v>0</v>
      </c>
      <c r="AP144" s="38">
        <v>0</v>
      </c>
      <c r="AQ144" s="38">
        <v>0</v>
      </c>
      <c r="AR144" s="38">
        <v>0</v>
      </c>
      <c r="AS144" s="38">
        <v>0</v>
      </c>
      <c r="AT144" s="38">
        <v>0</v>
      </c>
      <c r="AU144" s="38">
        <v>0</v>
      </c>
      <c r="AV144" s="38">
        <v>0</v>
      </c>
      <c r="AW144" s="38">
        <v>20543058</v>
      </c>
      <c r="AX144" s="38">
        <v>20060128</v>
      </c>
      <c r="AY144" s="38">
        <v>15066146</v>
      </c>
      <c r="AZ144" s="38">
        <v>640125</v>
      </c>
      <c r="BA144" s="38">
        <v>0</v>
      </c>
      <c r="BB144" s="38">
        <v>0</v>
      </c>
      <c r="BC144" s="38">
        <v>0</v>
      </c>
      <c r="BD144" s="38">
        <v>0</v>
      </c>
      <c r="BE144" s="38">
        <v>270</v>
      </c>
      <c r="BF144" s="38">
        <v>18571104</v>
      </c>
      <c r="BG144" s="38">
        <v>0</v>
      </c>
      <c r="BH144" s="38">
        <v>0</v>
      </c>
      <c r="BI144" s="38">
        <v>0</v>
      </c>
      <c r="BJ144" s="38">
        <v>12</v>
      </c>
      <c r="BK144" s="38">
        <v>0</v>
      </c>
      <c r="BL144" s="38">
        <v>0</v>
      </c>
      <c r="BM144" s="38">
        <v>0</v>
      </c>
      <c r="BN144" s="38">
        <v>0</v>
      </c>
      <c r="BO144" s="38">
        <v>0</v>
      </c>
      <c r="BP144" s="38">
        <v>0</v>
      </c>
      <c r="BQ144" s="38">
        <v>392</v>
      </c>
      <c r="BR144" s="38">
        <v>0</v>
      </c>
      <c r="BS144" s="38">
        <v>0</v>
      </c>
      <c r="BT144" s="38">
        <v>0</v>
      </c>
      <c r="BU144" s="38">
        <v>0</v>
      </c>
      <c r="BV144" s="38">
        <v>0</v>
      </c>
      <c r="BW144" s="38">
        <v>0</v>
      </c>
      <c r="BX144" s="38">
        <v>0</v>
      </c>
      <c r="BY144" s="38">
        <v>0</v>
      </c>
      <c r="BZ144" s="38">
        <v>0</v>
      </c>
      <c r="CA144" s="38">
        <v>0</v>
      </c>
      <c r="CB144" s="38">
        <v>0</v>
      </c>
      <c r="CC144" s="38">
        <v>0</v>
      </c>
      <c r="CD144" s="38">
        <v>0</v>
      </c>
      <c r="CE144" s="38">
        <v>0</v>
      </c>
      <c r="CF144" s="38">
        <v>0</v>
      </c>
      <c r="CG144" s="38">
        <v>0</v>
      </c>
      <c r="CH144" s="38">
        <v>484284</v>
      </c>
      <c r="CI144" s="38">
        <v>0</v>
      </c>
      <c r="CJ144" s="38">
        <v>5</v>
      </c>
      <c r="CK144" s="38">
        <v>0</v>
      </c>
      <c r="CL144" s="38">
        <v>0</v>
      </c>
      <c r="CN144" s="38">
        <v>0</v>
      </c>
      <c r="CO144" s="38">
        <v>1</v>
      </c>
      <c r="CP144" s="38">
        <v>0</v>
      </c>
      <c r="CQ144" s="38">
        <v>0</v>
      </c>
      <c r="CR144" s="38">
        <v>2464.2559999999999</v>
      </c>
      <c r="CS144" s="38">
        <v>0</v>
      </c>
      <c r="CT144" s="38">
        <v>0</v>
      </c>
      <c r="CU144" s="38">
        <v>0</v>
      </c>
      <c r="CV144" s="38">
        <v>0</v>
      </c>
      <c r="CW144" s="38">
        <v>0</v>
      </c>
      <c r="CX144" s="38">
        <v>0</v>
      </c>
      <c r="CY144" s="38">
        <v>0</v>
      </c>
      <c r="CZ144" s="38">
        <v>0</v>
      </c>
      <c r="DA144" s="38">
        <v>1</v>
      </c>
      <c r="DB144" s="38">
        <v>15104792</v>
      </c>
      <c r="DC144" s="38">
        <v>0</v>
      </c>
      <c r="DD144" s="38">
        <v>0</v>
      </c>
      <c r="DE144" s="38">
        <v>279909</v>
      </c>
      <c r="DF144" s="38">
        <v>279909</v>
      </c>
      <c r="DG144" s="38">
        <v>45.45</v>
      </c>
      <c r="DH144" s="38">
        <v>0</v>
      </c>
      <c r="DI144" s="38">
        <v>0</v>
      </c>
      <c r="DK144" s="38">
        <v>0</v>
      </c>
      <c r="DL144" s="38">
        <v>0</v>
      </c>
      <c r="DM144" s="38">
        <v>256851</v>
      </c>
      <c r="DN144" s="38">
        <v>1085</v>
      </c>
      <c r="DO144" s="38">
        <v>0</v>
      </c>
      <c r="DP144" s="38">
        <v>0</v>
      </c>
      <c r="DQ144" s="38">
        <v>0</v>
      </c>
      <c r="DR144" s="38">
        <v>0</v>
      </c>
      <c r="DS144" s="38">
        <v>0</v>
      </c>
      <c r="DT144" s="38">
        <v>0</v>
      </c>
      <c r="DU144" s="38">
        <v>0</v>
      </c>
      <c r="DV144" s="38">
        <v>0</v>
      </c>
      <c r="DW144" s="38">
        <v>0</v>
      </c>
      <c r="DX144" s="38">
        <v>0</v>
      </c>
      <c r="DY144" s="38">
        <v>0</v>
      </c>
      <c r="DZ144" s="38">
        <v>0</v>
      </c>
      <c r="EA144" s="38">
        <v>0</v>
      </c>
      <c r="EB144" s="38">
        <v>0</v>
      </c>
      <c r="EC144" s="38">
        <v>10.637</v>
      </c>
      <c r="ED144" s="38">
        <v>75335</v>
      </c>
      <c r="EE144" s="38">
        <v>0</v>
      </c>
      <c r="EF144" s="38">
        <v>0</v>
      </c>
      <c r="EG144" s="38">
        <v>0</v>
      </c>
      <c r="EH144" s="38">
        <v>170686</v>
      </c>
      <c r="EI144" s="38">
        <v>0</v>
      </c>
      <c r="EJ144" s="38">
        <v>0</v>
      </c>
      <c r="EK144" s="38">
        <v>6.86</v>
      </c>
      <c r="EL144" s="38">
        <v>0</v>
      </c>
      <c r="EM144" s="38">
        <v>0</v>
      </c>
      <c r="EN144" s="38">
        <v>1.427</v>
      </c>
      <c r="EO144" s="38">
        <v>0</v>
      </c>
      <c r="EP144" s="38">
        <v>0</v>
      </c>
      <c r="EQ144" s="38">
        <v>8.2870000000000008</v>
      </c>
      <c r="ER144" s="38">
        <v>0</v>
      </c>
      <c r="ES144" s="38">
        <v>27.715</v>
      </c>
      <c r="ET144" s="38">
        <v>0</v>
      </c>
      <c r="EU144" s="38">
        <v>0</v>
      </c>
      <c r="EV144" s="38">
        <v>0</v>
      </c>
      <c r="EW144" s="38">
        <v>0</v>
      </c>
      <c r="EX144" s="38">
        <v>0</v>
      </c>
      <c r="EZ144" s="38">
        <v>17935739</v>
      </c>
      <c r="FA144" s="38">
        <v>0</v>
      </c>
      <c r="FB144" s="38">
        <v>18574510</v>
      </c>
      <c r="FC144" s="38">
        <v>0</v>
      </c>
      <c r="FD144" s="38">
        <v>0</v>
      </c>
      <c r="FE144" s="38">
        <v>1745929</v>
      </c>
      <c r="FF144" s="38">
        <v>378460</v>
      </c>
      <c r="FG144" s="38">
        <v>5.8744999999999999E-2</v>
      </c>
      <c r="FH144" s="38">
        <v>2.5468000000000001E-2</v>
      </c>
      <c r="FI144" s="38">
        <v>0</v>
      </c>
      <c r="FJ144" s="38">
        <v>0</v>
      </c>
      <c r="FK144" s="38">
        <v>3015.47</v>
      </c>
      <c r="FL144" s="38">
        <v>21183183</v>
      </c>
      <c r="FM144" s="38">
        <v>0</v>
      </c>
      <c r="FN144" s="38">
        <v>0</v>
      </c>
      <c r="FO144" s="38">
        <v>0</v>
      </c>
      <c r="FP144" s="38">
        <v>0</v>
      </c>
      <c r="FQ144" s="38">
        <v>0</v>
      </c>
      <c r="FR144" s="38">
        <v>0</v>
      </c>
      <c r="FS144" s="38">
        <v>0</v>
      </c>
      <c r="FT144" s="38">
        <v>0</v>
      </c>
      <c r="FU144" s="38">
        <v>0</v>
      </c>
      <c r="FV144" s="38">
        <v>0</v>
      </c>
      <c r="FW144" s="38">
        <v>0</v>
      </c>
      <c r="FX144" s="38">
        <v>0</v>
      </c>
      <c r="FY144" s="38">
        <v>0</v>
      </c>
      <c r="FZ144" s="38">
        <v>0</v>
      </c>
      <c r="GA144" s="38">
        <v>0</v>
      </c>
      <c r="GB144" s="38">
        <v>0</v>
      </c>
      <c r="GC144" s="38">
        <v>0</v>
      </c>
      <c r="GD144" s="38">
        <v>0</v>
      </c>
      <c r="GF144" s="38">
        <v>0</v>
      </c>
      <c r="GG144" s="38">
        <v>0</v>
      </c>
      <c r="GH144" s="38">
        <v>0</v>
      </c>
      <c r="GI144" s="38">
        <v>0</v>
      </c>
      <c r="GJ144" s="38">
        <v>0</v>
      </c>
      <c r="GK144" s="38">
        <v>4971</v>
      </c>
      <c r="GL144" s="38">
        <v>0</v>
      </c>
      <c r="GM144" s="38">
        <v>0</v>
      </c>
      <c r="GN144" s="38">
        <v>0</v>
      </c>
      <c r="GO144" s="38">
        <v>0</v>
      </c>
      <c r="GP144" s="38">
        <v>0</v>
      </c>
      <c r="GQ144" s="38">
        <v>0</v>
      </c>
      <c r="GR144" s="38">
        <v>0</v>
      </c>
      <c r="GS144" s="38">
        <v>0</v>
      </c>
      <c r="GT144" s="38">
        <v>0</v>
      </c>
      <c r="HB144" s="38">
        <v>260701385</v>
      </c>
      <c r="HC144" s="38">
        <v>5.0967999999999999E-2</v>
      </c>
      <c r="HD144" s="38">
        <v>484284</v>
      </c>
      <c r="HE144" s="38">
        <v>0</v>
      </c>
      <c r="HF144" s="38">
        <v>2601839</v>
      </c>
      <c r="HG144" s="38">
        <v>10905</v>
      </c>
      <c r="HH144" s="38">
        <v>97922</v>
      </c>
      <c r="HI144" s="38">
        <v>0</v>
      </c>
      <c r="HJ144" s="38">
        <v>23939</v>
      </c>
      <c r="HK144" s="38">
        <v>4760</v>
      </c>
      <c r="HL144" s="38">
        <v>0</v>
      </c>
      <c r="HM144" s="38">
        <v>0</v>
      </c>
      <c r="HN144" s="38">
        <v>0</v>
      </c>
      <c r="HO144" s="38">
        <v>0</v>
      </c>
      <c r="HP144" s="38">
        <v>0</v>
      </c>
      <c r="HQ144" s="38">
        <v>0</v>
      </c>
      <c r="HR144" s="38">
        <v>0</v>
      </c>
      <c r="HS144" s="38">
        <v>17934385</v>
      </c>
      <c r="HT144" s="38">
        <v>0</v>
      </c>
      <c r="HU144" s="38">
        <v>0</v>
      </c>
      <c r="HV144" s="38">
        <v>0</v>
      </c>
      <c r="HW144" s="38">
        <v>0</v>
      </c>
      <c r="HX144" s="38">
        <v>63</v>
      </c>
      <c r="HY144" s="38">
        <v>61</v>
      </c>
      <c r="HZ144" s="38">
        <v>30</v>
      </c>
      <c r="IA144" s="38">
        <v>27</v>
      </c>
      <c r="IB144" s="38">
        <v>8</v>
      </c>
      <c r="IC144" s="38">
        <v>189</v>
      </c>
      <c r="ID144" s="38">
        <v>0</v>
      </c>
      <c r="IE144" s="38">
        <v>0</v>
      </c>
      <c r="IF144" s="38">
        <v>0</v>
      </c>
      <c r="IG144" s="38">
        <v>17.707000000000001</v>
      </c>
      <c r="IH144" s="38">
        <v>159</v>
      </c>
      <c r="II144" s="38">
        <v>0</v>
      </c>
      <c r="IJ144" s="38">
        <v>314.78199999999998</v>
      </c>
      <c r="IK144" s="38">
        <v>0</v>
      </c>
      <c r="IL144" s="38">
        <v>0</v>
      </c>
      <c r="IM144" s="38">
        <v>0</v>
      </c>
      <c r="IN144" s="38">
        <v>0</v>
      </c>
      <c r="IO144" s="38">
        <v>0</v>
      </c>
      <c r="IP144" s="38">
        <v>0</v>
      </c>
      <c r="IQ144" s="38">
        <v>314.78199999999998</v>
      </c>
      <c r="IR144" s="38">
        <v>193862</v>
      </c>
      <c r="IS144" s="38">
        <v>0</v>
      </c>
      <c r="IT144" s="38">
        <v>0</v>
      </c>
      <c r="IU144" s="38">
        <v>0</v>
      </c>
      <c r="IV144" s="38">
        <v>0</v>
      </c>
      <c r="IW144" s="38">
        <v>6159</v>
      </c>
      <c r="IX144" s="38">
        <v>0</v>
      </c>
      <c r="IY144" s="38">
        <v>0</v>
      </c>
      <c r="IZ144" s="38">
        <v>0</v>
      </c>
      <c r="JA144" s="38">
        <v>0</v>
      </c>
    </row>
    <row r="145" spans="1:261" x14ac:dyDescent="0.2">
      <c r="A145" s="38">
        <v>57834</v>
      </c>
      <c r="B145" s="38">
        <v>27549</v>
      </c>
      <c r="C145" s="38">
        <v>9</v>
      </c>
      <c r="D145" s="38">
        <v>2020</v>
      </c>
      <c r="E145" s="38">
        <v>6159</v>
      </c>
      <c r="F145" s="38">
        <v>0</v>
      </c>
      <c r="G145" s="38">
        <v>435.46800000000002</v>
      </c>
      <c r="H145" s="38">
        <v>370.78500000000003</v>
      </c>
      <c r="I145" s="38">
        <v>370.78500000000003</v>
      </c>
      <c r="J145" s="38">
        <v>435.46800000000002</v>
      </c>
      <c r="K145" s="38">
        <v>0</v>
      </c>
      <c r="L145" s="38">
        <v>6159</v>
      </c>
      <c r="M145" s="38">
        <v>0</v>
      </c>
      <c r="N145" s="38">
        <v>0</v>
      </c>
      <c r="P145" s="38">
        <v>506.738</v>
      </c>
      <c r="Q145" s="38">
        <v>0</v>
      </c>
      <c r="R145" s="38">
        <v>131350</v>
      </c>
      <c r="S145" s="38">
        <v>259.20699999999999</v>
      </c>
      <c r="U145" s="38">
        <v>85141</v>
      </c>
      <c r="V145" s="38">
        <v>25.715</v>
      </c>
      <c r="W145" s="38">
        <v>15837</v>
      </c>
      <c r="X145" s="38">
        <v>15837</v>
      </c>
      <c r="Z145" s="38">
        <v>0</v>
      </c>
      <c r="AA145" s="38">
        <v>0</v>
      </c>
      <c r="AB145" s="38">
        <v>0</v>
      </c>
      <c r="AC145" s="38">
        <v>0</v>
      </c>
      <c r="AD145" s="38" t="s">
        <v>303</v>
      </c>
      <c r="AE145" s="38">
        <v>0</v>
      </c>
      <c r="AH145" s="38">
        <v>0</v>
      </c>
      <c r="AI145" s="38">
        <v>0</v>
      </c>
      <c r="AJ145" s="38">
        <v>6159</v>
      </c>
      <c r="AK145" s="38">
        <v>1</v>
      </c>
      <c r="AL145" s="38" t="s">
        <v>316</v>
      </c>
      <c r="AM145" s="38">
        <v>0</v>
      </c>
      <c r="AN145" s="38">
        <v>0</v>
      </c>
      <c r="AO145" s="38">
        <v>0</v>
      </c>
      <c r="AP145" s="38">
        <v>0</v>
      </c>
      <c r="AQ145" s="38">
        <v>0</v>
      </c>
      <c r="AR145" s="38">
        <v>0</v>
      </c>
      <c r="AS145" s="38">
        <v>0</v>
      </c>
      <c r="AT145" s="38">
        <v>0</v>
      </c>
      <c r="AU145" s="38">
        <v>0</v>
      </c>
      <c r="AV145" s="38">
        <v>0</v>
      </c>
      <c r="AW145" s="38">
        <v>4954916</v>
      </c>
      <c r="AX145" s="38">
        <v>4870421</v>
      </c>
      <c r="AY145" s="38">
        <v>3371280</v>
      </c>
      <c r="AZ145" s="38">
        <v>131350</v>
      </c>
      <c r="BA145" s="38">
        <v>20.667000000000002</v>
      </c>
      <c r="BB145" s="38">
        <v>0</v>
      </c>
      <c r="BC145" s="38">
        <v>0</v>
      </c>
      <c r="BD145" s="38">
        <v>0</v>
      </c>
      <c r="BE145" s="38">
        <v>66</v>
      </c>
      <c r="BF145" s="38">
        <v>4260496</v>
      </c>
      <c r="BG145" s="38">
        <v>0</v>
      </c>
      <c r="BH145" s="38">
        <v>0</v>
      </c>
      <c r="BI145" s="38">
        <v>0</v>
      </c>
      <c r="BJ145" s="38">
        <v>12</v>
      </c>
      <c r="BK145" s="38">
        <v>0</v>
      </c>
      <c r="BL145" s="38">
        <v>0</v>
      </c>
      <c r="BM145" s="38">
        <v>0</v>
      </c>
      <c r="BN145" s="38">
        <v>0</v>
      </c>
      <c r="BO145" s="38">
        <v>0</v>
      </c>
      <c r="BP145" s="38">
        <v>0</v>
      </c>
      <c r="BQ145" s="38">
        <v>713</v>
      </c>
      <c r="BR145" s="38">
        <v>0</v>
      </c>
      <c r="BS145" s="38">
        <v>0</v>
      </c>
      <c r="BT145" s="38">
        <v>0</v>
      </c>
      <c r="BU145" s="38">
        <v>0</v>
      </c>
      <c r="BV145" s="38">
        <v>0</v>
      </c>
      <c r="BW145" s="38">
        <v>0</v>
      </c>
      <c r="BX145" s="38">
        <v>0</v>
      </c>
      <c r="BY145" s="38">
        <v>0</v>
      </c>
      <c r="BZ145" s="38">
        <v>0</v>
      </c>
      <c r="CA145" s="38">
        <v>0</v>
      </c>
      <c r="CB145" s="38">
        <v>0</v>
      </c>
      <c r="CC145" s="38">
        <v>0</v>
      </c>
      <c r="CD145" s="38">
        <v>0</v>
      </c>
      <c r="CE145" s="38">
        <v>0</v>
      </c>
      <c r="CF145" s="38">
        <v>0</v>
      </c>
      <c r="CG145" s="38">
        <v>0</v>
      </c>
      <c r="CH145" s="38">
        <v>85628</v>
      </c>
      <c r="CI145" s="38">
        <v>0</v>
      </c>
      <c r="CJ145" s="38">
        <v>4</v>
      </c>
      <c r="CK145" s="38">
        <v>0</v>
      </c>
      <c r="CL145" s="38">
        <v>0</v>
      </c>
      <c r="CN145" s="38">
        <v>0</v>
      </c>
      <c r="CO145" s="38">
        <v>1</v>
      </c>
      <c r="CP145" s="38">
        <v>0.189</v>
      </c>
      <c r="CQ145" s="38">
        <v>4</v>
      </c>
      <c r="CR145" s="38">
        <v>530.45000000000005</v>
      </c>
      <c r="CS145" s="38">
        <v>0</v>
      </c>
      <c r="CT145" s="38">
        <v>0</v>
      </c>
      <c r="CU145" s="38">
        <v>0</v>
      </c>
      <c r="CV145" s="38">
        <v>0</v>
      </c>
      <c r="CW145" s="38">
        <v>0</v>
      </c>
      <c r="CX145" s="38">
        <v>0</v>
      </c>
      <c r="CY145" s="38">
        <v>0</v>
      </c>
      <c r="CZ145" s="38">
        <v>0</v>
      </c>
      <c r="DA145" s="38">
        <v>1</v>
      </c>
      <c r="DB145" s="38">
        <v>2275536</v>
      </c>
      <c r="DC145" s="38">
        <v>0</v>
      </c>
      <c r="DD145" s="38">
        <v>0</v>
      </c>
      <c r="DE145" s="38">
        <v>818864</v>
      </c>
      <c r="DF145" s="38">
        <v>821669</v>
      </c>
      <c r="DG145" s="38">
        <v>132.96299999999999</v>
      </c>
      <c r="DH145" s="38">
        <v>0</v>
      </c>
      <c r="DI145" s="38">
        <v>2805</v>
      </c>
      <c r="DK145" s="38">
        <v>3028</v>
      </c>
      <c r="DL145" s="38">
        <v>0</v>
      </c>
      <c r="DM145" s="38">
        <v>249108</v>
      </c>
      <c r="DN145" s="38">
        <v>1068</v>
      </c>
      <c r="DO145" s="38">
        <v>0</v>
      </c>
      <c r="DP145" s="38">
        <v>0</v>
      </c>
      <c r="DQ145" s="38">
        <v>0</v>
      </c>
      <c r="DR145" s="38">
        <v>0</v>
      </c>
      <c r="DS145" s="38">
        <v>0</v>
      </c>
      <c r="DT145" s="38">
        <v>0</v>
      </c>
      <c r="DU145" s="38">
        <v>0</v>
      </c>
      <c r="DV145" s="38">
        <v>0</v>
      </c>
      <c r="DW145" s="38">
        <v>0</v>
      </c>
      <c r="DX145" s="38">
        <v>0</v>
      </c>
      <c r="DY145" s="38">
        <v>0</v>
      </c>
      <c r="DZ145" s="38">
        <v>0</v>
      </c>
      <c r="EA145" s="38">
        <v>0</v>
      </c>
      <c r="EB145" s="38">
        <v>0</v>
      </c>
      <c r="EC145" s="38">
        <v>21.917999999999999</v>
      </c>
      <c r="ED145" s="38">
        <v>155232</v>
      </c>
      <c r="EE145" s="38">
        <v>0</v>
      </c>
      <c r="EF145" s="38">
        <v>0</v>
      </c>
      <c r="EG145" s="38">
        <v>0</v>
      </c>
      <c r="EH145" s="38">
        <v>86960</v>
      </c>
      <c r="EI145" s="38">
        <v>0</v>
      </c>
      <c r="EJ145" s="38">
        <v>0</v>
      </c>
      <c r="EK145" s="38">
        <v>4.49</v>
      </c>
      <c r="EL145" s="38">
        <v>0</v>
      </c>
      <c r="EM145" s="38">
        <v>0</v>
      </c>
      <c r="EN145" s="38">
        <v>0.13</v>
      </c>
      <c r="EO145" s="38">
        <v>0</v>
      </c>
      <c r="EP145" s="38">
        <v>0</v>
      </c>
      <c r="EQ145" s="38">
        <v>4.62</v>
      </c>
      <c r="ER145" s="38">
        <v>0</v>
      </c>
      <c r="ES145" s="38">
        <v>14.12</v>
      </c>
      <c r="ET145" s="38">
        <v>0</v>
      </c>
      <c r="EU145" s="38">
        <v>0</v>
      </c>
      <c r="EV145" s="38">
        <v>0</v>
      </c>
      <c r="EW145" s="38">
        <v>0</v>
      </c>
      <c r="EX145" s="38">
        <v>0</v>
      </c>
      <c r="EZ145" s="38">
        <v>4383053</v>
      </c>
      <c r="FA145" s="38">
        <v>0</v>
      </c>
      <c r="FB145" s="38">
        <v>4513270</v>
      </c>
      <c r="FC145" s="38">
        <v>0</v>
      </c>
      <c r="FD145" s="38">
        <v>0</v>
      </c>
      <c r="FE145" s="38">
        <v>400543</v>
      </c>
      <c r="FF145" s="38">
        <v>86825</v>
      </c>
      <c r="FG145" s="38">
        <v>5.8744999999999999E-2</v>
      </c>
      <c r="FH145" s="38">
        <v>2.5468000000000001E-2</v>
      </c>
      <c r="FI145" s="38">
        <v>0</v>
      </c>
      <c r="FJ145" s="38">
        <v>0</v>
      </c>
      <c r="FK145" s="38">
        <v>691.79499999999996</v>
      </c>
      <c r="FL145" s="38">
        <v>5086266</v>
      </c>
      <c r="FM145" s="38">
        <v>0</v>
      </c>
      <c r="FN145" s="38">
        <v>0</v>
      </c>
      <c r="FO145" s="38">
        <v>101319</v>
      </c>
      <c r="FP145" s="38">
        <v>0</v>
      </c>
      <c r="FQ145" s="38">
        <v>101319</v>
      </c>
      <c r="FR145" s="38">
        <v>101319</v>
      </c>
      <c r="FS145" s="38">
        <v>0</v>
      </c>
      <c r="FT145" s="38">
        <v>0</v>
      </c>
      <c r="FU145" s="38">
        <v>0</v>
      </c>
      <c r="FV145" s="38">
        <v>0</v>
      </c>
      <c r="FW145" s="38">
        <v>0</v>
      </c>
      <c r="FX145" s="38">
        <v>0</v>
      </c>
      <c r="FY145" s="38">
        <v>0</v>
      </c>
      <c r="FZ145" s="38">
        <v>0</v>
      </c>
      <c r="GA145" s="38">
        <v>0</v>
      </c>
      <c r="GB145" s="38">
        <v>499371</v>
      </c>
      <c r="GC145" s="38">
        <v>499371</v>
      </c>
      <c r="GD145" s="38">
        <v>60.063000000000002</v>
      </c>
      <c r="GF145" s="38">
        <v>0</v>
      </c>
      <c r="GG145" s="38">
        <v>0</v>
      </c>
      <c r="GH145" s="38">
        <v>0</v>
      </c>
      <c r="GI145" s="38">
        <v>0</v>
      </c>
      <c r="GJ145" s="38">
        <v>0</v>
      </c>
      <c r="GK145" s="38">
        <v>5426</v>
      </c>
      <c r="GL145" s="38">
        <v>11209</v>
      </c>
      <c r="GM145" s="38">
        <v>0</v>
      </c>
      <c r="GN145" s="38">
        <v>83263</v>
      </c>
      <c r="GO145" s="38">
        <v>0</v>
      </c>
      <c r="GP145" s="38">
        <v>0</v>
      </c>
      <c r="GQ145" s="38">
        <v>0</v>
      </c>
      <c r="GR145" s="38">
        <v>0</v>
      </c>
      <c r="GS145" s="38">
        <v>0</v>
      </c>
      <c r="GT145" s="38">
        <v>0</v>
      </c>
      <c r="HB145" s="38">
        <v>260701385</v>
      </c>
      <c r="HC145" s="38">
        <v>5.0967999999999999E-2</v>
      </c>
      <c r="HD145" s="38">
        <v>85628</v>
      </c>
      <c r="HE145" s="38">
        <v>0</v>
      </c>
      <c r="HF145" s="38">
        <v>393032</v>
      </c>
      <c r="HG145" s="38">
        <v>642</v>
      </c>
      <c r="HH145" s="38">
        <v>0</v>
      </c>
      <c r="HI145" s="38">
        <v>0</v>
      </c>
      <c r="HJ145" s="38">
        <v>4233</v>
      </c>
      <c r="HK145" s="38">
        <v>10675</v>
      </c>
      <c r="HL145" s="38">
        <v>4953</v>
      </c>
      <c r="HM145" s="38">
        <v>0</v>
      </c>
      <c r="HN145" s="38">
        <v>0</v>
      </c>
      <c r="HO145" s="38">
        <v>0</v>
      </c>
      <c r="HP145" s="38">
        <v>136960</v>
      </c>
      <c r="HQ145" s="38">
        <v>0</v>
      </c>
      <c r="HR145" s="38">
        <v>0</v>
      </c>
      <c r="HS145" s="38">
        <v>4381920</v>
      </c>
      <c r="HT145" s="38">
        <v>0</v>
      </c>
      <c r="HU145" s="38">
        <v>0</v>
      </c>
      <c r="HV145" s="38">
        <v>0</v>
      </c>
      <c r="HW145" s="38">
        <v>0</v>
      </c>
      <c r="HX145" s="38">
        <v>80</v>
      </c>
      <c r="HY145" s="38">
        <v>74</v>
      </c>
      <c r="HZ145" s="38">
        <v>94</v>
      </c>
      <c r="IA145" s="38">
        <v>95</v>
      </c>
      <c r="IB145" s="38">
        <v>178</v>
      </c>
      <c r="IC145" s="38">
        <v>521</v>
      </c>
      <c r="ID145" s="38">
        <v>0</v>
      </c>
      <c r="IE145" s="38">
        <v>0</v>
      </c>
      <c r="IF145" s="38">
        <v>0</v>
      </c>
      <c r="IG145" s="38">
        <v>1.042</v>
      </c>
      <c r="IH145" s="38">
        <v>0</v>
      </c>
      <c r="II145" s="38">
        <v>498.03500000000003</v>
      </c>
      <c r="IJ145" s="38">
        <v>25.715</v>
      </c>
      <c r="IK145" s="38">
        <v>0</v>
      </c>
      <c r="IL145" s="38">
        <v>0</v>
      </c>
      <c r="IM145" s="38">
        <v>0</v>
      </c>
      <c r="IN145" s="38">
        <v>0</v>
      </c>
      <c r="IO145" s="38">
        <v>0</v>
      </c>
      <c r="IP145" s="38">
        <v>0</v>
      </c>
      <c r="IQ145" s="38">
        <v>25.715</v>
      </c>
      <c r="IR145" s="38">
        <v>15837</v>
      </c>
      <c r="IS145" s="38">
        <v>0</v>
      </c>
      <c r="IT145" s="38">
        <v>0</v>
      </c>
      <c r="IU145" s="38">
        <v>0</v>
      </c>
      <c r="IV145" s="38">
        <v>0</v>
      </c>
      <c r="IW145" s="38">
        <v>6159</v>
      </c>
      <c r="IX145" s="38">
        <v>0</v>
      </c>
      <c r="IY145" s="38">
        <v>0</v>
      </c>
      <c r="IZ145" s="38">
        <v>136960</v>
      </c>
      <c r="JA145" s="38">
        <v>0</v>
      </c>
    </row>
    <row r="146" spans="1:261" x14ac:dyDescent="0.2">
      <c r="A146" s="38">
        <v>15835</v>
      </c>
      <c r="B146" s="38">
        <v>27549</v>
      </c>
      <c r="C146" s="38">
        <v>9</v>
      </c>
      <c r="D146" s="38">
        <v>2020</v>
      </c>
      <c r="E146" s="38">
        <v>6159</v>
      </c>
      <c r="F146" s="38">
        <v>0</v>
      </c>
      <c r="G146" s="38">
        <v>4630.3599999999997</v>
      </c>
      <c r="H146" s="38">
        <v>4538.4269999999997</v>
      </c>
      <c r="I146" s="38">
        <v>4538.4269999999997</v>
      </c>
      <c r="J146" s="38">
        <v>4630.3599999999997</v>
      </c>
      <c r="K146" s="38">
        <v>0</v>
      </c>
      <c r="L146" s="38">
        <v>6159</v>
      </c>
      <c r="M146" s="38">
        <v>0</v>
      </c>
      <c r="N146" s="38">
        <v>0</v>
      </c>
      <c r="P146" s="38">
        <v>3433.2570000000001</v>
      </c>
      <c r="Q146" s="38">
        <v>0</v>
      </c>
      <c r="R146" s="38">
        <v>889924</v>
      </c>
      <c r="S146" s="38">
        <v>259.20699999999999</v>
      </c>
      <c r="U146" s="38">
        <v>576853</v>
      </c>
      <c r="V146" s="38">
        <v>290.25799999999998</v>
      </c>
      <c r="W146" s="38">
        <v>178759</v>
      </c>
      <c r="X146" s="38">
        <v>178759</v>
      </c>
      <c r="Z146" s="38">
        <v>0</v>
      </c>
      <c r="AA146" s="38">
        <v>0</v>
      </c>
      <c r="AB146" s="38">
        <v>0</v>
      </c>
      <c r="AC146" s="38">
        <v>0</v>
      </c>
      <c r="AD146" s="38" t="s">
        <v>303</v>
      </c>
      <c r="AE146" s="38">
        <v>0</v>
      </c>
      <c r="AH146" s="38">
        <v>0</v>
      </c>
      <c r="AI146" s="38">
        <v>0</v>
      </c>
      <c r="AJ146" s="38">
        <v>6159</v>
      </c>
      <c r="AK146" s="38">
        <v>1</v>
      </c>
      <c r="AL146" s="38" t="s">
        <v>307</v>
      </c>
      <c r="AM146" s="38">
        <v>0</v>
      </c>
      <c r="AN146" s="38">
        <v>0</v>
      </c>
      <c r="AO146" s="38">
        <v>0</v>
      </c>
      <c r="AP146" s="38">
        <v>0</v>
      </c>
      <c r="AQ146" s="38">
        <v>0</v>
      </c>
      <c r="AR146" s="38">
        <v>0</v>
      </c>
      <c r="AS146" s="38">
        <v>0</v>
      </c>
      <c r="AT146" s="38">
        <v>0</v>
      </c>
      <c r="AU146" s="38">
        <v>0</v>
      </c>
      <c r="AV146" s="38">
        <v>0</v>
      </c>
      <c r="AW146" s="38">
        <v>41963023</v>
      </c>
      <c r="AX146" s="38">
        <v>41062022</v>
      </c>
      <c r="AY146" s="38">
        <v>27655373</v>
      </c>
      <c r="AZ146" s="38">
        <v>889924</v>
      </c>
      <c r="BA146" s="38">
        <v>0</v>
      </c>
      <c r="BB146" s="38">
        <v>0</v>
      </c>
      <c r="BC146" s="38">
        <v>0</v>
      </c>
      <c r="BD146" s="38">
        <v>0</v>
      </c>
      <c r="BE146" s="38">
        <v>548</v>
      </c>
      <c r="BF146" s="38">
        <v>36637673</v>
      </c>
      <c r="BG146" s="38">
        <v>0</v>
      </c>
      <c r="BH146" s="38">
        <v>0</v>
      </c>
      <c r="BI146" s="38">
        <v>0</v>
      </c>
      <c r="BJ146" s="38">
        <v>12</v>
      </c>
      <c r="BK146" s="38">
        <v>0</v>
      </c>
      <c r="BL146" s="38">
        <v>0</v>
      </c>
      <c r="BM146" s="38">
        <v>0</v>
      </c>
      <c r="BN146" s="38">
        <v>0</v>
      </c>
      <c r="BO146" s="38">
        <v>0</v>
      </c>
      <c r="BP146" s="38">
        <v>0</v>
      </c>
      <c r="BQ146" s="38">
        <v>71</v>
      </c>
      <c r="BR146" s="38">
        <v>0</v>
      </c>
      <c r="BS146" s="38">
        <v>0</v>
      </c>
      <c r="BT146" s="38">
        <v>0</v>
      </c>
      <c r="BU146" s="38">
        <v>0</v>
      </c>
      <c r="BV146" s="38">
        <v>0</v>
      </c>
      <c r="BW146" s="38">
        <v>0</v>
      </c>
      <c r="BX146" s="38">
        <v>0</v>
      </c>
      <c r="BY146" s="38">
        <v>0</v>
      </c>
      <c r="BZ146" s="38">
        <v>0</v>
      </c>
      <c r="CA146" s="38">
        <v>1117.0129999999999</v>
      </c>
      <c r="CB146" s="38">
        <v>1117013</v>
      </c>
      <c r="CC146" s="38">
        <v>0</v>
      </c>
      <c r="CD146" s="38">
        <v>0</v>
      </c>
      <c r="CE146" s="38">
        <v>0</v>
      </c>
      <c r="CF146" s="38">
        <v>0</v>
      </c>
      <c r="CG146" s="38">
        <v>0</v>
      </c>
      <c r="CH146" s="38">
        <v>910493</v>
      </c>
      <c r="CI146" s="38">
        <v>0</v>
      </c>
      <c r="CJ146" s="38">
        <v>4</v>
      </c>
      <c r="CK146" s="38">
        <v>0</v>
      </c>
      <c r="CL146" s="38">
        <v>0</v>
      </c>
      <c r="CN146" s="38">
        <v>0</v>
      </c>
      <c r="CO146" s="38">
        <v>1</v>
      </c>
      <c r="CP146" s="38">
        <v>0</v>
      </c>
      <c r="CQ146" s="38">
        <v>0</v>
      </c>
      <c r="CR146" s="38">
        <v>3437.5419999999999</v>
      </c>
      <c r="CS146" s="38">
        <v>0</v>
      </c>
      <c r="CT146" s="38">
        <v>0</v>
      </c>
      <c r="CU146" s="38">
        <v>0</v>
      </c>
      <c r="CV146" s="38">
        <v>0</v>
      </c>
      <c r="CW146" s="38">
        <v>0</v>
      </c>
      <c r="CX146" s="38">
        <v>0</v>
      </c>
      <c r="CY146" s="38">
        <v>0</v>
      </c>
      <c r="CZ146" s="38">
        <v>0</v>
      </c>
      <c r="DA146" s="38">
        <v>1</v>
      </c>
      <c r="DB146" s="38">
        <v>27836881</v>
      </c>
      <c r="DC146" s="38">
        <v>0</v>
      </c>
      <c r="DD146" s="38">
        <v>0</v>
      </c>
      <c r="DE146" s="38">
        <v>1407242</v>
      </c>
      <c r="DF146" s="38">
        <v>1407242</v>
      </c>
      <c r="DG146" s="38">
        <v>228.5</v>
      </c>
      <c r="DH146" s="38">
        <v>0</v>
      </c>
      <c r="DI146" s="38">
        <v>0</v>
      </c>
      <c r="DK146" s="38">
        <v>0</v>
      </c>
      <c r="DL146" s="38">
        <v>0</v>
      </c>
      <c r="DM146" s="38">
        <v>2133396</v>
      </c>
      <c r="DN146" s="38">
        <v>8944</v>
      </c>
      <c r="DO146" s="38">
        <v>0</v>
      </c>
      <c r="DP146" s="38">
        <v>0</v>
      </c>
      <c r="DQ146" s="38">
        <v>0</v>
      </c>
      <c r="DR146" s="38">
        <v>0</v>
      </c>
      <c r="DS146" s="38">
        <v>0</v>
      </c>
      <c r="DT146" s="38">
        <v>0</v>
      </c>
      <c r="DU146" s="38">
        <v>0</v>
      </c>
      <c r="DV146" s="38">
        <v>0</v>
      </c>
      <c r="DW146" s="38">
        <v>0</v>
      </c>
      <c r="DX146" s="38">
        <v>0</v>
      </c>
      <c r="DY146" s="38">
        <v>0</v>
      </c>
      <c r="DZ146" s="38">
        <v>0</v>
      </c>
      <c r="EA146" s="38">
        <v>0</v>
      </c>
      <c r="EB146" s="38">
        <v>0</v>
      </c>
      <c r="EC146" s="38">
        <v>41.076999999999998</v>
      </c>
      <c r="ED146" s="38">
        <v>290924</v>
      </c>
      <c r="EE146" s="38">
        <v>0</v>
      </c>
      <c r="EF146" s="38">
        <v>0</v>
      </c>
      <c r="EG146" s="38">
        <v>0</v>
      </c>
      <c r="EH146" s="38">
        <v>1737898</v>
      </c>
      <c r="EI146" s="38">
        <v>0</v>
      </c>
      <c r="EJ146" s="38">
        <v>0</v>
      </c>
      <c r="EK146" s="38">
        <v>71.42</v>
      </c>
      <c r="EL146" s="38">
        <v>0</v>
      </c>
      <c r="EM146" s="38">
        <v>10.255000000000001</v>
      </c>
      <c r="EN146" s="38">
        <v>7.4329999999999998</v>
      </c>
      <c r="EO146" s="38">
        <v>0</v>
      </c>
      <c r="EP146" s="38">
        <v>0</v>
      </c>
      <c r="EQ146" s="38">
        <v>89.108000000000004</v>
      </c>
      <c r="ER146" s="38">
        <v>0</v>
      </c>
      <c r="ES146" s="38">
        <v>282.19</v>
      </c>
      <c r="ET146" s="38">
        <v>0</v>
      </c>
      <c r="EU146" s="38">
        <v>0</v>
      </c>
      <c r="EV146" s="38">
        <v>0</v>
      </c>
      <c r="EW146" s="38">
        <v>0</v>
      </c>
      <c r="EX146" s="38">
        <v>0</v>
      </c>
      <c r="EZ146" s="38">
        <v>36870957</v>
      </c>
      <c r="FA146" s="38">
        <v>0</v>
      </c>
      <c r="FB146" s="38">
        <v>37751389</v>
      </c>
      <c r="FC146" s="38">
        <v>0</v>
      </c>
      <c r="FD146" s="38">
        <v>0</v>
      </c>
      <c r="FE146" s="38">
        <v>3444426</v>
      </c>
      <c r="FF146" s="38">
        <v>746639</v>
      </c>
      <c r="FG146" s="38">
        <v>5.8744999999999999E-2</v>
      </c>
      <c r="FH146" s="38">
        <v>2.5468000000000001E-2</v>
      </c>
      <c r="FI146" s="38">
        <v>0</v>
      </c>
      <c r="FJ146" s="38">
        <v>0</v>
      </c>
      <c r="FK146" s="38">
        <v>5949.0169999999998</v>
      </c>
      <c r="FL146" s="38">
        <v>42852947</v>
      </c>
      <c r="FM146" s="38">
        <v>0</v>
      </c>
      <c r="FN146" s="38">
        <v>0</v>
      </c>
      <c r="FO146" s="38">
        <v>0</v>
      </c>
      <c r="FP146" s="38">
        <v>0</v>
      </c>
      <c r="FQ146" s="38">
        <v>0</v>
      </c>
      <c r="FR146" s="38">
        <v>0</v>
      </c>
      <c r="FS146" s="38">
        <v>0</v>
      </c>
      <c r="FT146" s="38">
        <v>0</v>
      </c>
      <c r="FU146" s="38">
        <v>0</v>
      </c>
      <c r="FV146" s="38">
        <v>0</v>
      </c>
      <c r="FW146" s="38">
        <v>0</v>
      </c>
      <c r="FX146" s="38">
        <v>0</v>
      </c>
      <c r="FY146" s="38">
        <v>0</v>
      </c>
      <c r="FZ146" s="38">
        <v>0</v>
      </c>
      <c r="GA146" s="38">
        <v>0</v>
      </c>
      <c r="GB146" s="38">
        <v>23487</v>
      </c>
      <c r="GC146" s="38">
        <v>23487</v>
      </c>
      <c r="GD146" s="38">
        <v>2.8250000000000002</v>
      </c>
      <c r="GF146" s="38">
        <v>0</v>
      </c>
      <c r="GG146" s="38">
        <v>0</v>
      </c>
      <c r="GH146" s="38">
        <v>0</v>
      </c>
      <c r="GI146" s="38">
        <v>0</v>
      </c>
      <c r="GJ146" s="38">
        <v>0</v>
      </c>
      <c r="GK146" s="38">
        <v>0</v>
      </c>
      <c r="GL146" s="38">
        <v>0</v>
      </c>
      <c r="GM146" s="38">
        <v>0</v>
      </c>
      <c r="GN146" s="38">
        <v>0</v>
      </c>
      <c r="GO146" s="38">
        <v>0</v>
      </c>
      <c r="GP146" s="38">
        <v>0</v>
      </c>
      <c r="GQ146" s="38">
        <v>0</v>
      </c>
      <c r="GR146" s="38">
        <v>0</v>
      </c>
      <c r="GS146" s="38">
        <v>0</v>
      </c>
      <c r="GT146" s="38">
        <v>0</v>
      </c>
      <c r="HB146" s="38">
        <v>260701385</v>
      </c>
      <c r="HC146" s="38">
        <v>5.0967999999999999E-2</v>
      </c>
      <c r="HD146" s="38">
        <v>910493</v>
      </c>
      <c r="HE146" s="38">
        <v>0</v>
      </c>
      <c r="HF146" s="38">
        <v>4810733</v>
      </c>
      <c r="HG146" s="38">
        <v>42338</v>
      </c>
      <c r="HH146" s="38">
        <v>150886</v>
      </c>
      <c r="HI146" s="38">
        <v>0</v>
      </c>
      <c r="HJ146" s="38">
        <v>45007</v>
      </c>
      <c r="HK146" s="38">
        <v>6195</v>
      </c>
      <c r="HL146" s="38">
        <v>0</v>
      </c>
      <c r="HM146" s="38">
        <v>0</v>
      </c>
      <c r="HN146" s="38">
        <v>0</v>
      </c>
      <c r="HO146" s="38">
        <v>0</v>
      </c>
      <c r="HP146" s="38">
        <v>0</v>
      </c>
      <c r="HQ146" s="38">
        <v>0</v>
      </c>
      <c r="HR146" s="38">
        <v>0</v>
      </c>
      <c r="HS146" s="38">
        <v>36861465</v>
      </c>
      <c r="HT146" s="38">
        <v>0</v>
      </c>
      <c r="HU146" s="38">
        <v>0</v>
      </c>
      <c r="HV146" s="38">
        <v>0</v>
      </c>
      <c r="HW146" s="38">
        <v>0</v>
      </c>
      <c r="HX146" s="38">
        <v>339</v>
      </c>
      <c r="HY146" s="38">
        <v>222</v>
      </c>
      <c r="HZ146" s="38">
        <v>117</v>
      </c>
      <c r="IA146" s="38">
        <v>166</v>
      </c>
      <c r="IB146" s="38">
        <v>97</v>
      </c>
      <c r="IC146" s="38">
        <v>941</v>
      </c>
      <c r="ID146" s="38">
        <v>0</v>
      </c>
      <c r="IE146" s="38">
        <v>0</v>
      </c>
      <c r="IF146" s="38">
        <v>0</v>
      </c>
      <c r="IG146" s="38">
        <v>68.745999999999995</v>
      </c>
      <c r="IH146" s="38">
        <v>245</v>
      </c>
      <c r="II146" s="38">
        <v>0</v>
      </c>
      <c r="IJ146" s="38">
        <v>290.25799999999998</v>
      </c>
      <c r="IK146" s="38">
        <v>0</v>
      </c>
      <c r="IL146" s="38">
        <v>0</v>
      </c>
      <c r="IM146" s="38">
        <v>0</v>
      </c>
      <c r="IN146" s="38">
        <v>0</v>
      </c>
      <c r="IO146" s="38">
        <v>0</v>
      </c>
      <c r="IP146" s="38">
        <v>0</v>
      </c>
      <c r="IQ146" s="38">
        <v>290.25799999999998</v>
      </c>
      <c r="IR146" s="38">
        <v>178759</v>
      </c>
      <c r="IS146" s="38">
        <v>0</v>
      </c>
      <c r="IT146" s="38">
        <v>0</v>
      </c>
      <c r="IU146" s="38">
        <v>0</v>
      </c>
      <c r="IV146" s="38">
        <v>0</v>
      </c>
      <c r="IW146" s="38">
        <v>6159</v>
      </c>
      <c r="IX146" s="38">
        <v>0</v>
      </c>
      <c r="IY146" s="38">
        <v>0</v>
      </c>
      <c r="IZ146" s="38">
        <v>0</v>
      </c>
      <c r="JA146" s="38">
        <v>0</v>
      </c>
    </row>
    <row r="147" spans="1:261" x14ac:dyDescent="0.2">
      <c r="A147" s="38">
        <v>57835</v>
      </c>
      <c r="B147" s="38">
        <v>27549</v>
      </c>
      <c r="C147" s="38">
        <v>9</v>
      </c>
      <c r="D147" s="38">
        <v>2020</v>
      </c>
      <c r="E147" s="38">
        <v>6159</v>
      </c>
      <c r="F147" s="38">
        <v>0</v>
      </c>
      <c r="G147" s="38">
        <v>1331.2329999999999</v>
      </c>
      <c r="H147" s="38">
        <v>1285.424</v>
      </c>
      <c r="I147" s="38">
        <v>1285.424</v>
      </c>
      <c r="J147" s="38">
        <v>1331.2329999999999</v>
      </c>
      <c r="K147" s="38">
        <v>0</v>
      </c>
      <c r="L147" s="38">
        <v>6159</v>
      </c>
      <c r="M147" s="38">
        <v>0</v>
      </c>
      <c r="N147" s="38">
        <v>0</v>
      </c>
      <c r="P147" s="38">
        <v>1290.847</v>
      </c>
      <c r="Q147" s="38">
        <v>0</v>
      </c>
      <c r="R147" s="38">
        <v>334597</v>
      </c>
      <c r="S147" s="38">
        <v>259.20699999999999</v>
      </c>
      <c r="U147" s="38">
        <v>216888</v>
      </c>
      <c r="V147" s="38">
        <v>618.68200000000002</v>
      </c>
      <c r="W147" s="38">
        <v>381022</v>
      </c>
      <c r="X147" s="38">
        <v>381022</v>
      </c>
      <c r="Z147" s="38">
        <v>0</v>
      </c>
      <c r="AA147" s="38">
        <v>0</v>
      </c>
      <c r="AB147" s="38">
        <v>0</v>
      </c>
      <c r="AC147" s="38">
        <v>0</v>
      </c>
      <c r="AD147" s="38" t="s">
        <v>303</v>
      </c>
      <c r="AE147" s="38">
        <v>0</v>
      </c>
      <c r="AH147" s="38">
        <v>0</v>
      </c>
      <c r="AI147" s="38">
        <v>0</v>
      </c>
      <c r="AJ147" s="38">
        <v>6159</v>
      </c>
      <c r="AK147" s="38">
        <v>1</v>
      </c>
      <c r="AL147" s="38" t="s">
        <v>49</v>
      </c>
      <c r="AM147" s="38">
        <v>0</v>
      </c>
      <c r="AN147" s="38">
        <v>0</v>
      </c>
      <c r="AO147" s="38">
        <v>0</v>
      </c>
      <c r="AP147" s="38">
        <v>0</v>
      </c>
      <c r="AQ147" s="38">
        <v>0</v>
      </c>
      <c r="AR147" s="38">
        <v>0</v>
      </c>
      <c r="AS147" s="38">
        <v>0</v>
      </c>
      <c r="AT147" s="38">
        <v>0</v>
      </c>
      <c r="AU147" s="38">
        <v>0</v>
      </c>
      <c r="AV147" s="38">
        <v>0</v>
      </c>
      <c r="AW147" s="38">
        <v>15130226</v>
      </c>
      <c r="AX147" s="38">
        <v>14871704</v>
      </c>
      <c r="AY147" s="38">
        <v>9973726</v>
      </c>
      <c r="AZ147" s="38">
        <v>334597</v>
      </c>
      <c r="BA147" s="38">
        <v>0</v>
      </c>
      <c r="BB147" s="38">
        <v>0</v>
      </c>
      <c r="BC147" s="38">
        <v>0</v>
      </c>
      <c r="BD147" s="38">
        <v>0</v>
      </c>
      <c r="BE147" s="38">
        <v>198</v>
      </c>
      <c r="BF147" s="38">
        <v>13644582</v>
      </c>
      <c r="BG147" s="38">
        <v>0</v>
      </c>
      <c r="BH147" s="38">
        <v>0</v>
      </c>
      <c r="BI147" s="38">
        <v>0</v>
      </c>
      <c r="BJ147" s="38">
        <v>12</v>
      </c>
      <c r="BK147" s="38">
        <v>0</v>
      </c>
      <c r="BL147" s="38">
        <v>0</v>
      </c>
      <c r="BM147" s="38">
        <v>0</v>
      </c>
      <c r="BN147" s="38">
        <v>0</v>
      </c>
      <c r="BO147" s="38">
        <v>0</v>
      </c>
      <c r="BP147" s="38">
        <v>0</v>
      </c>
      <c r="BQ147" s="38">
        <v>572</v>
      </c>
      <c r="BR147" s="38">
        <v>0</v>
      </c>
      <c r="BS147" s="38">
        <v>0</v>
      </c>
      <c r="BT147" s="38">
        <v>0</v>
      </c>
      <c r="BU147" s="38">
        <v>0</v>
      </c>
      <c r="BV147" s="38">
        <v>0</v>
      </c>
      <c r="BW147" s="38">
        <v>0</v>
      </c>
      <c r="BX147" s="38">
        <v>0</v>
      </c>
      <c r="BY147" s="38">
        <v>0</v>
      </c>
      <c r="BZ147" s="38">
        <v>0</v>
      </c>
      <c r="CA147" s="38">
        <v>0</v>
      </c>
      <c r="CB147" s="38">
        <v>0</v>
      </c>
      <c r="CC147" s="38">
        <v>0</v>
      </c>
      <c r="CD147" s="38">
        <v>0</v>
      </c>
      <c r="CE147" s="38">
        <v>0</v>
      </c>
      <c r="CF147" s="38">
        <v>0</v>
      </c>
      <c r="CG147" s="38">
        <v>0</v>
      </c>
      <c r="CH147" s="38">
        <v>261768</v>
      </c>
      <c r="CI147" s="38">
        <v>0</v>
      </c>
      <c r="CJ147" s="38">
        <v>4</v>
      </c>
      <c r="CK147" s="38">
        <v>0</v>
      </c>
      <c r="CL147" s="38">
        <v>0</v>
      </c>
      <c r="CN147" s="38">
        <v>0</v>
      </c>
      <c r="CO147" s="38">
        <v>1</v>
      </c>
      <c r="CP147" s="38">
        <v>0</v>
      </c>
      <c r="CQ147" s="38">
        <v>0</v>
      </c>
      <c r="CR147" s="38">
        <v>1297.912</v>
      </c>
      <c r="CS147" s="38">
        <v>0</v>
      </c>
      <c r="CT147" s="38">
        <v>0</v>
      </c>
      <c r="CU147" s="38">
        <v>0</v>
      </c>
      <c r="CV147" s="38">
        <v>0</v>
      </c>
      <c r="CW147" s="38">
        <v>0</v>
      </c>
      <c r="CX147" s="38">
        <v>0</v>
      </c>
      <c r="CY147" s="38">
        <v>0</v>
      </c>
      <c r="CZ147" s="38">
        <v>0</v>
      </c>
      <c r="DA147" s="38">
        <v>1</v>
      </c>
      <c r="DB147" s="38">
        <v>7876078</v>
      </c>
      <c r="DC147" s="38">
        <v>0</v>
      </c>
      <c r="DD147" s="38">
        <v>0</v>
      </c>
      <c r="DE147" s="38">
        <v>2511789</v>
      </c>
      <c r="DF147" s="38">
        <v>2511789</v>
      </c>
      <c r="DG147" s="38">
        <v>407.85</v>
      </c>
      <c r="DH147" s="38">
        <v>0</v>
      </c>
      <c r="DI147" s="38">
        <v>0</v>
      </c>
      <c r="DK147" s="38">
        <v>775</v>
      </c>
      <c r="DL147" s="38">
        <v>0</v>
      </c>
      <c r="DM147" s="38">
        <v>728766</v>
      </c>
      <c r="DN147" s="38">
        <v>3048</v>
      </c>
      <c r="DO147" s="38">
        <v>0</v>
      </c>
      <c r="DP147" s="38">
        <v>0</v>
      </c>
      <c r="DQ147" s="38">
        <v>0</v>
      </c>
      <c r="DR147" s="38">
        <v>0</v>
      </c>
      <c r="DS147" s="38">
        <v>0</v>
      </c>
      <c r="DT147" s="38">
        <v>0</v>
      </c>
      <c r="DU147" s="38">
        <v>0</v>
      </c>
      <c r="DV147" s="38">
        <v>0</v>
      </c>
      <c r="DW147" s="38">
        <v>0</v>
      </c>
      <c r="DX147" s="38">
        <v>0</v>
      </c>
      <c r="DY147" s="38">
        <v>0</v>
      </c>
      <c r="DZ147" s="38">
        <v>0</v>
      </c>
      <c r="EA147" s="38">
        <v>0</v>
      </c>
      <c r="EB147" s="38">
        <v>0</v>
      </c>
      <c r="EC147" s="38">
        <v>8.9380000000000006</v>
      </c>
      <c r="ED147" s="38">
        <v>63302</v>
      </c>
      <c r="EE147" s="38">
        <v>0</v>
      </c>
      <c r="EF147" s="38">
        <v>0</v>
      </c>
      <c r="EG147" s="38">
        <v>0</v>
      </c>
      <c r="EH147" s="38">
        <v>628166</v>
      </c>
      <c r="EI147" s="38">
        <v>0</v>
      </c>
      <c r="EJ147" s="38">
        <v>0</v>
      </c>
      <c r="EK147" s="38">
        <v>30.41</v>
      </c>
      <c r="EL147" s="38">
        <v>0</v>
      </c>
      <c r="EM147" s="38">
        <v>0.99099999999999999</v>
      </c>
      <c r="EN147" s="38">
        <v>1.5589999999999999</v>
      </c>
      <c r="EO147" s="38">
        <v>0</v>
      </c>
      <c r="EP147" s="38">
        <v>0</v>
      </c>
      <c r="EQ147" s="38">
        <v>32.96</v>
      </c>
      <c r="ER147" s="38">
        <v>0</v>
      </c>
      <c r="ES147" s="38">
        <v>101.998</v>
      </c>
      <c r="ET147" s="38">
        <v>0</v>
      </c>
      <c r="EU147" s="38">
        <v>0</v>
      </c>
      <c r="EV147" s="38">
        <v>0</v>
      </c>
      <c r="EW147" s="38">
        <v>0</v>
      </c>
      <c r="EX147" s="38">
        <v>0</v>
      </c>
      <c r="EZ147" s="38">
        <v>13310870</v>
      </c>
      <c r="FA147" s="38">
        <v>0</v>
      </c>
      <c r="FB147" s="38">
        <v>13642221</v>
      </c>
      <c r="FC147" s="38">
        <v>0</v>
      </c>
      <c r="FD147" s="38">
        <v>0</v>
      </c>
      <c r="FE147" s="38">
        <v>1282771</v>
      </c>
      <c r="FF147" s="38">
        <v>278063</v>
      </c>
      <c r="FG147" s="38">
        <v>5.8744999999999999E-2</v>
      </c>
      <c r="FH147" s="38">
        <v>2.5468000000000001E-2</v>
      </c>
      <c r="FI147" s="38">
        <v>0</v>
      </c>
      <c r="FJ147" s="38">
        <v>0</v>
      </c>
      <c r="FK147" s="38">
        <v>2215.5300000000002</v>
      </c>
      <c r="FL147" s="38">
        <v>15464823</v>
      </c>
      <c r="FM147" s="38">
        <v>0</v>
      </c>
      <c r="FN147" s="38">
        <v>0</v>
      </c>
      <c r="FO147" s="38">
        <v>0</v>
      </c>
      <c r="FP147" s="38">
        <v>0</v>
      </c>
      <c r="FQ147" s="38">
        <v>0</v>
      </c>
      <c r="FR147" s="38">
        <v>0</v>
      </c>
      <c r="FS147" s="38">
        <v>0</v>
      </c>
      <c r="FT147" s="38">
        <v>0</v>
      </c>
      <c r="FU147" s="38">
        <v>0</v>
      </c>
      <c r="FV147" s="38">
        <v>0</v>
      </c>
      <c r="FW147" s="38">
        <v>0</v>
      </c>
      <c r="FX147" s="38">
        <v>0</v>
      </c>
      <c r="FY147" s="38">
        <v>0</v>
      </c>
      <c r="FZ147" s="38">
        <v>0</v>
      </c>
      <c r="GA147" s="38">
        <v>0</v>
      </c>
      <c r="GB147" s="38">
        <v>106828</v>
      </c>
      <c r="GC147" s="38">
        <v>106828</v>
      </c>
      <c r="GD147" s="38">
        <v>12.849</v>
      </c>
      <c r="GF147" s="38">
        <v>0</v>
      </c>
      <c r="GG147" s="38">
        <v>0</v>
      </c>
      <c r="GH147" s="38">
        <v>0</v>
      </c>
      <c r="GI147" s="38">
        <v>0</v>
      </c>
      <c r="GJ147" s="38">
        <v>0</v>
      </c>
      <c r="GK147" s="38">
        <v>5064</v>
      </c>
      <c r="GL147" s="38">
        <v>19509</v>
      </c>
      <c r="GM147" s="38">
        <v>0</v>
      </c>
      <c r="GN147" s="38">
        <v>0</v>
      </c>
      <c r="GO147" s="38">
        <v>0</v>
      </c>
      <c r="GP147" s="38">
        <v>0</v>
      </c>
      <c r="GQ147" s="38">
        <v>0</v>
      </c>
      <c r="GR147" s="38">
        <v>0</v>
      </c>
      <c r="GS147" s="38">
        <v>0</v>
      </c>
      <c r="GT147" s="38">
        <v>0</v>
      </c>
      <c r="HB147" s="38">
        <v>260701385</v>
      </c>
      <c r="HC147" s="38">
        <v>5.0967999999999999E-2</v>
      </c>
      <c r="HD147" s="38">
        <v>261768</v>
      </c>
      <c r="HE147" s="38">
        <v>0</v>
      </c>
      <c r="HF147" s="38">
        <v>1362549</v>
      </c>
      <c r="HG147" s="38">
        <v>3207</v>
      </c>
      <c r="HH147" s="38">
        <v>658355</v>
      </c>
      <c r="HI147" s="38">
        <v>0</v>
      </c>
      <c r="HJ147" s="38">
        <v>12940</v>
      </c>
      <c r="HK147" s="38">
        <v>0</v>
      </c>
      <c r="HL147" s="38">
        <v>885</v>
      </c>
      <c r="HM147" s="38">
        <v>0</v>
      </c>
      <c r="HN147" s="38">
        <v>0</v>
      </c>
      <c r="HO147" s="38">
        <v>0</v>
      </c>
      <c r="HP147" s="38">
        <v>0</v>
      </c>
      <c r="HQ147" s="38">
        <v>0</v>
      </c>
      <c r="HR147" s="38">
        <v>0</v>
      </c>
      <c r="HS147" s="38">
        <v>13307624</v>
      </c>
      <c r="HT147" s="38">
        <v>0</v>
      </c>
      <c r="HU147" s="38">
        <v>0</v>
      </c>
      <c r="HV147" s="38">
        <v>0</v>
      </c>
      <c r="HW147" s="38">
        <v>0</v>
      </c>
      <c r="HX147" s="38">
        <v>114</v>
      </c>
      <c r="HY147" s="38">
        <v>129</v>
      </c>
      <c r="HZ147" s="38">
        <v>287</v>
      </c>
      <c r="IA147" s="38">
        <v>473</v>
      </c>
      <c r="IB147" s="38">
        <v>566</v>
      </c>
      <c r="IC147" s="38">
        <v>1569</v>
      </c>
      <c r="ID147" s="38">
        <v>0</v>
      </c>
      <c r="IE147" s="38">
        <v>0</v>
      </c>
      <c r="IF147" s="38">
        <v>0</v>
      </c>
      <c r="IG147" s="38">
        <v>5.2080000000000002</v>
      </c>
      <c r="IH147" s="38">
        <v>1069</v>
      </c>
      <c r="II147" s="38">
        <v>0</v>
      </c>
      <c r="IJ147" s="38">
        <v>618.68200000000002</v>
      </c>
      <c r="IK147" s="38">
        <v>0</v>
      </c>
      <c r="IL147" s="38">
        <v>0</v>
      </c>
      <c r="IM147" s="38">
        <v>0</v>
      </c>
      <c r="IN147" s="38">
        <v>0</v>
      </c>
      <c r="IO147" s="38">
        <v>0</v>
      </c>
      <c r="IP147" s="38">
        <v>0</v>
      </c>
      <c r="IQ147" s="38">
        <v>618.68200000000002</v>
      </c>
      <c r="IR147" s="38">
        <v>381022</v>
      </c>
      <c r="IS147" s="38">
        <v>0</v>
      </c>
      <c r="IT147" s="38">
        <v>0</v>
      </c>
      <c r="IU147" s="38">
        <v>0</v>
      </c>
      <c r="IV147" s="38">
        <v>0</v>
      </c>
      <c r="IW147" s="38">
        <v>6159</v>
      </c>
      <c r="IX147" s="38">
        <v>0</v>
      </c>
      <c r="IY147" s="38">
        <v>0</v>
      </c>
      <c r="IZ147" s="38">
        <v>0</v>
      </c>
      <c r="JA147" s="38">
        <v>0</v>
      </c>
    </row>
    <row r="148" spans="1:261" x14ac:dyDescent="0.2">
      <c r="A148" s="38">
        <v>15836</v>
      </c>
      <c r="B148" s="38">
        <v>27549</v>
      </c>
      <c r="C148" s="38">
        <v>9</v>
      </c>
      <c r="D148" s="38">
        <v>2020</v>
      </c>
      <c r="E148" s="38">
        <v>6159</v>
      </c>
      <c r="F148" s="38">
        <v>0</v>
      </c>
      <c r="G148" s="38">
        <v>405.56299999999999</v>
      </c>
      <c r="H148" s="38">
        <v>397.88499999999999</v>
      </c>
      <c r="I148" s="38">
        <v>397.88499999999999</v>
      </c>
      <c r="J148" s="38">
        <v>405.56299999999999</v>
      </c>
      <c r="K148" s="38">
        <v>0</v>
      </c>
      <c r="L148" s="38">
        <v>6159</v>
      </c>
      <c r="M148" s="38">
        <v>0</v>
      </c>
      <c r="N148" s="38">
        <v>0</v>
      </c>
      <c r="P148" s="38">
        <v>324.64999999999998</v>
      </c>
      <c r="Q148" s="38">
        <v>0</v>
      </c>
      <c r="R148" s="38">
        <v>84152</v>
      </c>
      <c r="S148" s="38">
        <v>259.20699999999999</v>
      </c>
      <c r="U148" s="38">
        <v>54546</v>
      </c>
      <c r="V148" s="38">
        <v>20.74</v>
      </c>
      <c r="W148" s="38">
        <v>12773</v>
      </c>
      <c r="X148" s="38">
        <v>12773</v>
      </c>
      <c r="Z148" s="38">
        <v>0</v>
      </c>
      <c r="AA148" s="38">
        <v>0</v>
      </c>
      <c r="AB148" s="38">
        <v>0</v>
      </c>
      <c r="AC148" s="38">
        <v>0</v>
      </c>
      <c r="AD148" s="38" t="s">
        <v>303</v>
      </c>
      <c r="AE148" s="38">
        <v>0</v>
      </c>
      <c r="AH148" s="38">
        <v>0</v>
      </c>
      <c r="AI148" s="38">
        <v>0</v>
      </c>
      <c r="AJ148" s="38">
        <v>6159</v>
      </c>
      <c r="AK148" s="38">
        <v>1</v>
      </c>
      <c r="AL148" s="38" t="s">
        <v>308</v>
      </c>
      <c r="AM148" s="38">
        <v>0</v>
      </c>
      <c r="AN148" s="38">
        <v>0</v>
      </c>
      <c r="AO148" s="38">
        <v>0</v>
      </c>
      <c r="AP148" s="38">
        <v>0</v>
      </c>
      <c r="AQ148" s="38">
        <v>0</v>
      </c>
      <c r="AR148" s="38">
        <v>0</v>
      </c>
      <c r="AS148" s="38">
        <v>0</v>
      </c>
      <c r="AT148" s="38">
        <v>0</v>
      </c>
      <c r="AU148" s="38">
        <v>0</v>
      </c>
      <c r="AV148" s="38">
        <v>0</v>
      </c>
      <c r="AW148" s="38">
        <v>3549303</v>
      </c>
      <c r="AX148" s="38">
        <v>3470429</v>
      </c>
      <c r="AY148" s="38">
        <v>2364490</v>
      </c>
      <c r="AZ148" s="38">
        <v>84152</v>
      </c>
      <c r="BA148" s="38">
        <v>0</v>
      </c>
      <c r="BB148" s="38">
        <v>0</v>
      </c>
      <c r="BC148" s="38">
        <v>0</v>
      </c>
      <c r="BD148" s="38">
        <v>0</v>
      </c>
      <c r="BE148" s="38">
        <v>46</v>
      </c>
      <c r="BF148" s="38">
        <v>3189704</v>
      </c>
      <c r="BG148" s="38">
        <v>0</v>
      </c>
      <c r="BH148" s="38">
        <v>0</v>
      </c>
      <c r="BI148" s="38">
        <v>0</v>
      </c>
      <c r="BJ148" s="38">
        <v>12</v>
      </c>
      <c r="BK148" s="38">
        <v>0</v>
      </c>
      <c r="BL148" s="38">
        <v>0</v>
      </c>
      <c r="BM148" s="38">
        <v>0</v>
      </c>
      <c r="BN148" s="38">
        <v>0</v>
      </c>
      <c r="BO148" s="38">
        <v>0</v>
      </c>
      <c r="BP148" s="38">
        <v>0</v>
      </c>
      <c r="BQ148" s="38">
        <v>709</v>
      </c>
      <c r="BR148" s="38">
        <v>0</v>
      </c>
      <c r="BS148" s="38">
        <v>0</v>
      </c>
      <c r="BT148" s="38">
        <v>0</v>
      </c>
      <c r="BU148" s="38">
        <v>0</v>
      </c>
      <c r="BV148" s="38">
        <v>0</v>
      </c>
      <c r="BW148" s="38">
        <v>0</v>
      </c>
      <c r="BX148" s="38">
        <v>0</v>
      </c>
      <c r="BY148" s="38">
        <v>0</v>
      </c>
      <c r="BZ148" s="38">
        <v>0</v>
      </c>
      <c r="CA148" s="38">
        <v>0</v>
      </c>
      <c r="CB148" s="38">
        <v>0</v>
      </c>
      <c r="CC148" s="38">
        <v>0</v>
      </c>
      <c r="CD148" s="38">
        <v>0</v>
      </c>
      <c r="CE148" s="38">
        <v>0</v>
      </c>
      <c r="CF148" s="38">
        <v>0</v>
      </c>
      <c r="CG148" s="38">
        <v>0</v>
      </c>
      <c r="CH148" s="38">
        <v>79748</v>
      </c>
      <c r="CI148" s="38">
        <v>0</v>
      </c>
      <c r="CJ148" s="38">
        <v>4</v>
      </c>
      <c r="CK148" s="38">
        <v>0</v>
      </c>
      <c r="CL148" s="38">
        <v>0</v>
      </c>
      <c r="CN148" s="38">
        <v>0</v>
      </c>
      <c r="CO148" s="38">
        <v>1</v>
      </c>
      <c r="CP148" s="38">
        <v>0</v>
      </c>
      <c r="CQ148" s="38">
        <v>0</v>
      </c>
      <c r="CR148" s="38">
        <v>325.017</v>
      </c>
      <c r="CS148" s="38">
        <v>0</v>
      </c>
      <c r="CT148" s="38">
        <v>0</v>
      </c>
      <c r="CU148" s="38">
        <v>0</v>
      </c>
      <c r="CV148" s="38">
        <v>0</v>
      </c>
      <c r="CW148" s="38">
        <v>0</v>
      </c>
      <c r="CX148" s="38">
        <v>0</v>
      </c>
      <c r="CY148" s="38">
        <v>0</v>
      </c>
      <c r="CZ148" s="38">
        <v>0</v>
      </c>
      <c r="DA148" s="38">
        <v>1</v>
      </c>
      <c r="DB148" s="38">
        <v>2440360</v>
      </c>
      <c r="DC148" s="38">
        <v>0</v>
      </c>
      <c r="DD148" s="38">
        <v>0</v>
      </c>
      <c r="DE148" s="38">
        <v>91455</v>
      </c>
      <c r="DF148" s="38">
        <v>91455</v>
      </c>
      <c r="DG148" s="38">
        <v>14.85</v>
      </c>
      <c r="DH148" s="38">
        <v>0</v>
      </c>
      <c r="DI148" s="38">
        <v>0</v>
      </c>
      <c r="DK148" s="38">
        <v>2962</v>
      </c>
      <c r="DL148" s="38">
        <v>0</v>
      </c>
      <c r="DM148" s="38">
        <v>196931</v>
      </c>
      <c r="DN148" s="38">
        <v>827</v>
      </c>
      <c r="DO148" s="38">
        <v>0</v>
      </c>
      <c r="DP148" s="38">
        <v>0</v>
      </c>
      <c r="DQ148" s="38">
        <v>0</v>
      </c>
      <c r="DR148" s="38">
        <v>0</v>
      </c>
      <c r="DS148" s="38">
        <v>0</v>
      </c>
      <c r="DT148" s="38">
        <v>0</v>
      </c>
      <c r="DU148" s="38">
        <v>0</v>
      </c>
      <c r="DV148" s="38">
        <v>0</v>
      </c>
      <c r="DW148" s="38">
        <v>0</v>
      </c>
      <c r="DX148" s="38">
        <v>0</v>
      </c>
      <c r="DY148" s="38">
        <v>0</v>
      </c>
      <c r="DZ148" s="38">
        <v>0</v>
      </c>
      <c r="EA148" s="38">
        <v>0</v>
      </c>
      <c r="EB148" s="38">
        <v>0</v>
      </c>
      <c r="EC148" s="38">
        <v>5.1580000000000004</v>
      </c>
      <c r="ED148" s="38">
        <v>36531</v>
      </c>
      <c r="EE148" s="38">
        <v>0</v>
      </c>
      <c r="EF148" s="38">
        <v>0</v>
      </c>
      <c r="EG148" s="38">
        <v>0</v>
      </c>
      <c r="EH148" s="38">
        <v>151169</v>
      </c>
      <c r="EI148" s="38">
        <v>0</v>
      </c>
      <c r="EJ148" s="38">
        <v>0</v>
      </c>
      <c r="EK148" s="38">
        <v>6.681</v>
      </c>
      <c r="EL148" s="38">
        <v>0</v>
      </c>
      <c r="EM148" s="38">
        <v>0.24099999999999999</v>
      </c>
      <c r="EN148" s="38">
        <v>0.75600000000000001</v>
      </c>
      <c r="EO148" s="38">
        <v>0</v>
      </c>
      <c r="EP148" s="38">
        <v>0</v>
      </c>
      <c r="EQ148" s="38">
        <v>7.6779999999999999</v>
      </c>
      <c r="ER148" s="38">
        <v>0</v>
      </c>
      <c r="ES148" s="38">
        <v>24.545999999999999</v>
      </c>
      <c r="ET148" s="38">
        <v>0</v>
      </c>
      <c r="EU148" s="38">
        <v>0</v>
      </c>
      <c r="EV148" s="38">
        <v>0</v>
      </c>
      <c r="EW148" s="38">
        <v>0</v>
      </c>
      <c r="EX148" s="38">
        <v>0</v>
      </c>
      <c r="EZ148" s="38">
        <v>3105552</v>
      </c>
      <c r="FA148" s="38">
        <v>0</v>
      </c>
      <c r="FB148" s="38">
        <v>3188830</v>
      </c>
      <c r="FC148" s="38">
        <v>0</v>
      </c>
      <c r="FD148" s="38">
        <v>0</v>
      </c>
      <c r="FE148" s="38">
        <v>299874</v>
      </c>
      <c r="FF148" s="38">
        <v>65003</v>
      </c>
      <c r="FG148" s="38">
        <v>5.8744999999999999E-2</v>
      </c>
      <c r="FH148" s="38">
        <v>2.5468000000000001E-2</v>
      </c>
      <c r="FI148" s="38">
        <v>0</v>
      </c>
      <c r="FJ148" s="38">
        <v>0</v>
      </c>
      <c r="FK148" s="38">
        <v>517.92600000000004</v>
      </c>
      <c r="FL148" s="38">
        <v>3633455</v>
      </c>
      <c r="FM148" s="38">
        <v>0</v>
      </c>
      <c r="FN148" s="38">
        <v>0</v>
      </c>
      <c r="FO148" s="38">
        <v>0</v>
      </c>
      <c r="FP148" s="38">
        <v>0</v>
      </c>
      <c r="FQ148" s="38">
        <v>0</v>
      </c>
      <c r="FR148" s="38">
        <v>0</v>
      </c>
      <c r="FS148" s="38">
        <v>0</v>
      </c>
      <c r="FT148" s="38">
        <v>0</v>
      </c>
      <c r="FU148" s="38">
        <v>0</v>
      </c>
      <c r="FV148" s="38">
        <v>0</v>
      </c>
      <c r="FW148" s="38">
        <v>0</v>
      </c>
      <c r="FX148" s="38">
        <v>0</v>
      </c>
      <c r="FY148" s="38">
        <v>0</v>
      </c>
      <c r="FZ148" s="38">
        <v>0</v>
      </c>
      <c r="GA148" s="38">
        <v>0</v>
      </c>
      <c r="GB148" s="38">
        <v>0</v>
      </c>
      <c r="GC148" s="38">
        <v>0</v>
      </c>
      <c r="GD148" s="38">
        <v>0</v>
      </c>
      <c r="GF148" s="38">
        <v>0</v>
      </c>
      <c r="GG148" s="38">
        <v>0</v>
      </c>
      <c r="GH148" s="38">
        <v>0</v>
      </c>
      <c r="GI148" s="38">
        <v>0</v>
      </c>
      <c r="GJ148" s="38">
        <v>0</v>
      </c>
      <c r="GK148" s="38">
        <v>4971</v>
      </c>
      <c r="GL148" s="38">
        <v>0</v>
      </c>
      <c r="GM148" s="38">
        <v>0</v>
      </c>
      <c r="GN148" s="38">
        <v>0</v>
      </c>
      <c r="GO148" s="38">
        <v>0</v>
      </c>
      <c r="GP148" s="38">
        <v>0</v>
      </c>
      <c r="GQ148" s="38">
        <v>0</v>
      </c>
      <c r="GR148" s="38">
        <v>0</v>
      </c>
      <c r="GS148" s="38">
        <v>0</v>
      </c>
      <c r="GT148" s="38">
        <v>0</v>
      </c>
      <c r="HB148" s="38">
        <v>260701385</v>
      </c>
      <c r="HC148" s="38">
        <v>5.0967999999999999E-2</v>
      </c>
      <c r="HD148" s="38">
        <v>79748</v>
      </c>
      <c r="HE148" s="38">
        <v>0</v>
      </c>
      <c r="HF148" s="38">
        <v>421758</v>
      </c>
      <c r="HG148" s="38">
        <v>2566</v>
      </c>
      <c r="HH148" s="38">
        <v>19092</v>
      </c>
      <c r="HI148" s="38">
        <v>0</v>
      </c>
      <c r="HJ148" s="38">
        <v>3942</v>
      </c>
      <c r="HK148" s="38">
        <v>0</v>
      </c>
      <c r="HL148" s="38">
        <v>0</v>
      </c>
      <c r="HM148" s="38">
        <v>0</v>
      </c>
      <c r="HN148" s="38">
        <v>0</v>
      </c>
      <c r="HO148" s="38">
        <v>0</v>
      </c>
      <c r="HP148" s="38">
        <v>0</v>
      </c>
      <c r="HQ148" s="38">
        <v>0</v>
      </c>
      <c r="HR148" s="38">
        <v>0</v>
      </c>
      <c r="HS148" s="38">
        <v>3104678</v>
      </c>
      <c r="HT148" s="38">
        <v>0</v>
      </c>
      <c r="HU148" s="38">
        <v>0</v>
      </c>
      <c r="HV148" s="38">
        <v>0</v>
      </c>
      <c r="HW148" s="38">
        <v>0</v>
      </c>
      <c r="HX148" s="38">
        <v>13</v>
      </c>
      <c r="HY148" s="38">
        <v>19</v>
      </c>
      <c r="HZ148" s="38">
        <v>19</v>
      </c>
      <c r="IA148" s="38">
        <v>7</v>
      </c>
      <c r="IB148" s="38">
        <v>3</v>
      </c>
      <c r="IC148" s="38">
        <v>61</v>
      </c>
      <c r="ID148" s="38">
        <v>0</v>
      </c>
      <c r="IE148" s="38">
        <v>0</v>
      </c>
      <c r="IF148" s="38">
        <v>0</v>
      </c>
      <c r="IG148" s="38">
        <v>4.1660000000000004</v>
      </c>
      <c r="IH148" s="38">
        <v>31</v>
      </c>
      <c r="II148" s="38">
        <v>0</v>
      </c>
      <c r="IJ148" s="38">
        <v>20.74</v>
      </c>
      <c r="IK148" s="38">
        <v>0</v>
      </c>
      <c r="IL148" s="38">
        <v>0</v>
      </c>
      <c r="IM148" s="38">
        <v>0</v>
      </c>
      <c r="IN148" s="38">
        <v>0</v>
      </c>
      <c r="IO148" s="38">
        <v>0</v>
      </c>
      <c r="IP148" s="38">
        <v>0</v>
      </c>
      <c r="IQ148" s="38">
        <v>20.74</v>
      </c>
      <c r="IR148" s="38">
        <v>12773</v>
      </c>
      <c r="IS148" s="38">
        <v>0</v>
      </c>
      <c r="IT148" s="38">
        <v>0</v>
      </c>
      <c r="IU148" s="38">
        <v>0</v>
      </c>
      <c r="IV148" s="38">
        <v>0</v>
      </c>
      <c r="IW148" s="38">
        <v>6159</v>
      </c>
      <c r="IX148" s="38">
        <v>0</v>
      </c>
      <c r="IY148" s="38">
        <v>0</v>
      </c>
      <c r="IZ148" s="38">
        <v>0</v>
      </c>
      <c r="JA148" s="38">
        <v>0</v>
      </c>
    </row>
    <row r="149" spans="1:261" x14ac:dyDescent="0.2">
      <c r="A149" s="38">
        <v>57836</v>
      </c>
      <c r="B149" s="38">
        <v>27549</v>
      </c>
      <c r="C149" s="38">
        <v>9</v>
      </c>
      <c r="D149" s="38">
        <v>2020</v>
      </c>
      <c r="E149" s="38">
        <v>6159</v>
      </c>
      <c r="F149" s="38">
        <v>0</v>
      </c>
      <c r="G149" s="38">
        <v>298.02800000000002</v>
      </c>
      <c r="H149" s="38">
        <v>291.40800000000002</v>
      </c>
      <c r="I149" s="38">
        <v>291.40800000000002</v>
      </c>
      <c r="J149" s="38">
        <v>298.02800000000002</v>
      </c>
      <c r="K149" s="38">
        <v>0</v>
      </c>
      <c r="L149" s="38">
        <v>6159</v>
      </c>
      <c r="M149" s="38">
        <v>0</v>
      </c>
      <c r="N149" s="38">
        <v>0</v>
      </c>
      <c r="P149" s="38">
        <v>298.70800000000003</v>
      </c>
      <c r="Q149" s="38">
        <v>0</v>
      </c>
      <c r="R149" s="38">
        <v>77427</v>
      </c>
      <c r="S149" s="38">
        <v>259.20699999999999</v>
      </c>
      <c r="U149" s="38">
        <v>50190</v>
      </c>
      <c r="V149" s="38">
        <v>0</v>
      </c>
      <c r="W149" s="38">
        <v>0</v>
      </c>
      <c r="X149" s="38">
        <v>0</v>
      </c>
      <c r="Z149" s="38">
        <v>0</v>
      </c>
      <c r="AA149" s="38">
        <v>0</v>
      </c>
      <c r="AB149" s="38">
        <v>0</v>
      </c>
      <c r="AC149" s="38">
        <v>0</v>
      </c>
      <c r="AD149" s="38" t="s">
        <v>303</v>
      </c>
      <c r="AE149" s="38">
        <v>0</v>
      </c>
      <c r="AH149" s="38">
        <v>0</v>
      </c>
      <c r="AI149" s="38">
        <v>0</v>
      </c>
      <c r="AJ149" s="38">
        <v>6159</v>
      </c>
      <c r="AK149" s="38">
        <v>1</v>
      </c>
      <c r="AL149" s="38" t="s">
        <v>25</v>
      </c>
      <c r="AM149" s="38">
        <v>0</v>
      </c>
      <c r="AN149" s="38">
        <v>0</v>
      </c>
      <c r="AO149" s="38">
        <v>0</v>
      </c>
      <c r="AP149" s="38">
        <v>0</v>
      </c>
      <c r="AQ149" s="38">
        <v>0</v>
      </c>
      <c r="AR149" s="38">
        <v>0</v>
      </c>
      <c r="AS149" s="38">
        <v>0</v>
      </c>
      <c r="AT149" s="38">
        <v>0</v>
      </c>
      <c r="AU149" s="38">
        <v>0</v>
      </c>
      <c r="AV149" s="38">
        <v>0</v>
      </c>
      <c r="AW149" s="38">
        <v>3027512</v>
      </c>
      <c r="AX149" s="38">
        <v>2969738</v>
      </c>
      <c r="AY149" s="38">
        <v>2028256</v>
      </c>
      <c r="AZ149" s="38">
        <v>77427</v>
      </c>
      <c r="BA149" s="38">
        <v>13.333</v>
      </c>
      <c r="BB149" s="38">
        <v>0</v>
      </c>
      <c r="BC149" s="38">
        <v>0</v>
      </c>
      <c r="BD149" s="38">
        <v>0</v>
      </c>
      <c r="BE149" s="38">
        <v>40</v>
      </c>
      <c r="BF149" s="38">
        <v>2734374</v>
      </c>
      <c r="BG149" s="38">
        <v>0</v>
      </c>
      <c r="BH149" s="38">
        <v>0</v>
      </c>
      <c r="BI149" s="38">
        <v>0</v>
      </c>
      <c r="BJ149" s="38">
        <v>12</v>
      </c>
      <c r="BK149" s="38">
        <v>0</v>
      </c>
      <c r="BL149" s="38">
        <v>0</v>
      </c>
      <c r="BM149" s="38">
        <v>0</v>
      </c>
      <c r="BN149" s="38">
        <v>0</v>
      </c>
      <c r="BO149" s="38">
        <v>0</v>
      </c>
      <c r="BP149" s="38">
        <v>0</v>
      </c>
      <c r="BQ149" s="38">
        <v>725</v>
      </c>
      <c r="BR149" s="38">
        <v>0</v>
      </c>
      <c r="BS149" s="38">
        <v>0</v>
      </c>
      <c r="BT149" s="38">
        <v>0</v>
      </c>
      <c r="BU149" s="38">
        <v>0</v>
      </c>
      <c r="BV149" s="38">
        <v>0</v>
      </c>
      <c r="BW149" s="38">
        <v>0</v>
      </c>
      <c r="BX149" s="38">
        <v>0</v>
      </c>
      <c r="BY149" s="38">
        <v>0</v>
      </c>
      <c r="BZ149" s="38">
        <v>0</v>
      </c>
      <c r="CA149" s="38">
        <v>0</v>
      </c>
      <c r="CB149" s="38">
        <v>0</v>
      </c>
      <c r="CC149" s="38">
        <v>0</v>
      </c>
      <c r="CD149" s="38">
        <v>0</v>
      </c>
      <c r="CE149" s="38">
        <v>0</v>
      </c>
      <c r="CF149" s="38">
        <v>0</v>
      </c>
      <c r="CG149" s="38">
        <v>0</v>
      </c>
      <c r="CH149" s="38">
        <v>58603</v>
      </c>
      <c r="CI149" s="38">
        <v>0</v>
      </c>
      <c r="CJ149" s="38">
        <v>4</v>
      </c>
      <c r="CK149" s="38">
        <v>0</v>
      </c>
      <c r="CL149" s="38">
        <v>0</v>
      </c>
      <c r="CN149" s="38">
        <v>0</v>
      </c>
      <c r="CO149" s="38">
        <v>1</v>
      </c>
      <c r="CP149" s="38">
        <v>0</v>
      </c>
      <c r="CQ149" s="38">
        <v>4.4169999999999998</v>
      </c>
      <c r="CR149" s="38">
        <v>297.43900000000002</v>
      </c>
      <c r="CS149" s="38">
        <v>0</v>
      </c>
      <c r="CT149" s="38">
        <v>0</v>
      </c>
      <c r="CU149" s="38">
        <v>0</v>
      </c>
      <c r="CV149" s="38">
        <v>0</v>
      </c>
      <c r="CW149" s="38">
        <v>0</v>
      </c>
      <c r="CX149" s="38">
        <v>0</v>
      </c>
      <c r="CY149" s="38">
        <v>0</v>
      </c>
      <c r="CZ149" s="38">
        <v>0</v>
      </c>
      <c r="DA149" s="38">
        <v>1</v>
      </c>
      <c r="DB149" s="38">
        <v>1785970</v>
      </c>
      <c r="DC149" s="38">
        <v>0</v>
      </c>
      <c r="DD149" s="38">
        <v>0</v>
      </c>
      <c r="DE149" s="38">
        <v>375983</v>
      </c>
      <c r="DF149" s="38">
        <v>375983</v>
      </c>
      <c r="DG149" s="38">
        <v>61.05</v>
      </c>
      <c r="DH149" s="38">
        <v>0</v>
      </c>
      <c r="DI149" s="38">
        <v>0</v>
      </c>
      <c r="DK149" s="38">
        <v>3224</v>
      </c>
      <c r="DL149" s="38">
        <v>0</v>
      </c>
      <c r="DM149" s="38">
        <v>187017</v>
      </c>
      <c r="DN149" s="38">
        <v>790</v>
      </c>
      <c r="DO149" s="38">
        <v>0</v>
      </c>
      <c r="DP149" s="38">
        <v>0</v>
      </c>
      <c r="DQ149" s="38">
        <v>0</v>
      </c>
      <c r="DR149" s="38">
        <v>0</v>
      </c>
      <c r="DS149" s="38">
        <v>0</v>
      </c>
      <c r="DT149" s="38">
        <v>0</v>
      </c>
      <c r="DU149" s="38">
        <v>0</v>
      </c>
      <c r="DV149" s="38">
        <v>0</v>
      </c>
      <c r="DW149" s="38">
        <v>0</v>
      </c>
      <c r="DX149" s="38">
        <v>0</v>
      </c>
      <c r="DY149" s="38">
        <v>0</v>
      </c>
      <c r="DZ149" s="38">
        <v>0</v>
      </c>
      <c r="EA149" s="38">
        <v>0</v>
      </c>
      <c r="EB149" s="38">
        <v>0</v>
      </c>
      <c r="EC149" s="38">
        <v>7.6719999999999997</v>
      </c>
      <c r="ED149" s="38">
        <v>54336</v>
      </c>
      <c r="EE149" s="38">
        <v>0</v>
      </c>
      <c r="EF149" s="38">
        <v>0</v>
      </c>
      <c r="EG149" s="38">
        <v>0</v>
      </c>
      <c r="EH149" s="38">
        <v>124773</v>
      </c>
      <c r="EI149" s="38">
        <v>0</v>
      </c>
      <c r="EJ149" s="38">
        <v>0</v>
      </c>
      <c r="EK149" s="38">
        <v>5.97</v>
      </c>
      <c r="EL149" s="38">
        <v>0</v>
      </c>
      <c r="EM149" s="38">
        <v>0.45</v>
      </c>
      <c r="EN149" s="38">
        <v>0.2</v>
      </c>
      <c r="EO149" s="38">
        <v>0</v>
      </c>
      <c r="EP149" s="38">
        <v>0</v>
      </c>
      <c r="EQ149" s="38">
        <v>6.62</v>
      </c>
      <c r="ER149" s="38">
        <v>0</v>
      </c>
      <c r="ES149" s="38">
        <v>20.260000000000002</v>
      </c>
      <c r="ET149" s="38">
        <v>0</v>
      </c>
      <c r="EU149" s="38">
        <v>0</v>
      </c>
      <c r="EV149" s="38">
        <v>0</v>
      </c>
      <c r="EW149" s="38">
        <v>0</v>
      </c>
      <c r="EX149" s="38">
        <v>0</v>
      </c>
      <c r="EZ149" s="38">
        <v>2656947</v>
      </c>
      <c r="FA149" s="38">
        <v>0</v>
      </c>
      <c r="FB149" s="38">
        <v>2733545</v>
      </c>
      <c r="FC149" s="38">
        <v>0</v>
      </c>
      <c r="FD149" s="38">
        <v>0</v>
      </c>
      <c r="FE149" s="38">
        <v>257067</v>
      </c>
      <c r="FF149" s="38">
        <v>55724</v>
      </c>
      <c r="FG149" s="38">
        <v>5.8744999999999999E-2</v>
      </c>
      <c r="FH149" s="38">
        <v>2.5468000000000001E-2</v>
      </c>
      <c r="FI149" s="38">
        <v>0</v>
      </c>
      <c r="FJ149" s="38">
        <v>0</v>
      </c>
      <c r="FK149" s="38">
        <v>443.99200000000002</v>
      </c>
      <c r="FL149" s="38">
        <v>3104939</v>
      </c>
      <c r="FM149" s="38">
        <v>0</v>
      </c>
      <c r="FN149" s="38">
        <v>0</v>
      </c>
      <c r="FO149" s="38">
        <v>0</v>
      </c>
      <c r="FP149" s="38">
        <v>0</v>
      </c>
      <c r="FQ149" s="38">
        <v>0</v>
      </c>
      <c r="FR149" s="38">
        <v>0</v>
      </c>
      <c r="FS149" s="38">
        <v>0</v>
      </c>
      <c r="FT149" s="38">
        <v>0</v>
      </c>
      <c r="FU149" s="38">
        <v>0</v>
      </c>
      <c r="FV149" s="38">
        <v>0</v>
      </c>
      <c r="FW149" s="38">
        <v>0</v>
      </c>
      <c r="FX149" s="38">
        <v>0</v>
      </c>
      <c r="FY149" s="38">
        <v>0</v>
      </c>
      <c r="FZ149" s="38">
        <v>0</v>
      </c>
      <c r="GA149" s="38">
        <v>0</v>
      </c>
      <c r="GB149" s="38">
        <v>0</v>
      </c>
      <c r="GC149" s="38">
        <v>0</v>
      </c>
      <c r="GD149" s="38">
        <v>0</v>
      </c>
      <c r="GF149" s="38">
        <v>0</v>
      </c>
      <c r="GG149" s="38">
        <v>0</v>
      </c>
      <c r="GH149" s="38">
        <v>0</v>
      </c>
      <c r="GI149" s="38">
        <v>0</v>
      </c>
      <c r="GJ149" s="38">
        <v>0</v>
      </c>
      <c r="GK149" s="38">
        <v>5091</v>
      </c>
      <c r="GL149" s="38">
        <v>7894</v>
      </c>
      <c r="GM149" s="38">
        <v>0</v>
      </c>
      <c r="GN149" s="38">
        <v>0</v>
      </c>
      <c r="GO149" s="38">
        <v>0</v>
      </c>
      <c r="GP149" s="38">
        <v>0</v>
      </c>
      <c r="GQ149" s="38">
        <v>0</v>
      </c>
      <c r="GR149" s="38">
        <v>0</v>
      </c>
      <c r="GS149" s="38">
        <v>0</v>
      </c>
      <c r="GT149" s="38">
        <v>0</v>
      </c>
      <c r="HB149" s="38">
        <v>260701385</v>
      </c>
      <c r="HC149" s="38">
        <v>5.0967999999999999E-2</v>
      </c>
      <c r="HD149" s="38">
        <v>58603</v>
      </c>
      <c r="HE149" s="38">
        <v>0</v>
      </c>
      <c r="HF149" s="38">
        <v>308892</v>
      </c>
      <c r="HG149" s="38">
        <v>3849</v>
      </c>
      <c r="HH149" s="38">
        <v>68976</v>
      </c>
      <c r="HI149" s="38">
        <v>0</v>
      </c>
      <c r="HJ149" s="38">
        <v>2897</v>
      </c>
      <c r="HK149" s="38">
        <v>0</v>
      </c>
      <c r="HL149" s="38">
        <v>0</v>
      </c>
      <c r="HM149" s="38">
        <v>0</v>
      </c>
      <c r="HN149" s="38">
        <v>0</v>
      </c>
      <c r="HO149" s="38">
        <v>0</v>
      </c>
      <c r="HP149" s="38">
        <v>0</v>
      </c>
      <c r="HQ149" s="38">
        <v>0</v>
      </c>
      <c r="HR149" s="38">
        <v>0</v>
      </c>
      <c r="HS149" s="38">
        <v>2656118</v>
      </c>
      <c r="HT149" s="38">
        <v>0</v>
      </c>
      <c r="HU149" s="38">
        <v>0</v>
      </c>
      <c r="HV149" s="38">
        <v>0</v>
      </c>
      <c r="HW149" s="38">
        <v>0</v>
      </c>
      <c r="HX149" s="38">
        <v>22</v>
      </c>
      <c r="HY149" s="38">
        <v>18</v>
      </c>
      <c r="HZ149" s="38">
        <v>25</v>
      </c>
      <c r="IA149" s="38">
        <v>50</v>
      </c>
      <c r="IB149" s="38">
        <v>118</v>
      </c>
      <c r="IC149" s="38">
        <v>233</v>
      </c>
      <c r="ID149" s="38">
        <v>0</v>
      </c>
      <c r="IE149" s="38">
        <v>0</v>
      </c>
      <c r="IF149" s="38">
        <v>0</v>
      </c>
      <c r="IG149" s="38">
        <v>6.25</v>
      </c>
      <c r="IH149" s="38">
        <v>112</v>
      </c>
      <c r="II149" s="38">
        <v>0</v>
      </c>
      <c r="IJ149" s="38">
        <v>0</v>
      </c>
      <c r="IK149" s="38">
        <v>0</v>
      </c>
      <c r="IL149" s="38">
        <v>0</v>
      </c>
      <c r="IM149" s="38">
        <v>0</v>
      </c>
      <c r="IN149" s="38">
        <v>0</v>
      </c>
      <c r="IO149" s="38">
        <v>0</v>
      </c>
      <c r="IP149" s="38">
        <v>0</v>
      </c>
      <c r="IQ149" s="38">
        <v>0</v>
      </c>
      <c r="IR149" s="38">
        <v>0</v>
      </c>
      <c r="IS149" s="38">
        <v>0</v>
      </c>
      <c r="IT149" s="38">
        <v>0</v>
      </c>
      <c r="IU149" s="38">
        <v>0</v>
      </c>
      <c r="IV149" s="38">
        <v>0</v>
      </c>
      <c r="IW149" s="38">
        <v>6159</v>
      </c>
      <c r="IX149" s="38">
        <v>0</v>
      </c>
      <c r="IY149" s="38">
        <v>0</v>
      </c>
      <c r="IZ149" s="38">
        <v>0</v>
      </c>
      <c r="JA149" s="38">
        <v>0</v>
      </c>
    </row>
    <row r="150" spans="1:261" x14ac:dyDescent="0.2">
      <c r="A150" s="38">
        <v>101837</v>
      </c>
      <c r="B150" s="38">
        <v>27549</v>
      </c>
      <c r="C150" s="38">
        <v>9</v>
      </c>
      <c r="D150" s="38">
        <v>2020</v>
      </c>
      <c r="E150" s="38">
        <v>6159</v>
      </c>
      <c r="F150" s="38">
        <v>0</v>
      </c>
      <c r="G150" s="38">
        <v>304.57499999999999</v>
      </c>
      <c r="H150" s="38">
        <v>236.97</v>
      </c>
      <c r="I150" s="38">
        <v>236.97</v>
      </c>
      <c r="J150" s="38">
        <v>304.57499999999999</v>
      </c>
      <c r="K150" s="38">
        <v>0</v>
      </c>
      <c r="L150" s="38">
        <v>6159</v>
      </c>
      <c r="M150" s="38">
        <v>0</v>
      </c>
      <c r="N150" s="38">
        <v>0</v>
      </c>
      <c r="P150" s="38">
        <v>310.22300000000001</v>
      </c>
      <c r="Q150" s="38">
        <v>0</v>
      </c>
      <c r="R150" s="38">
        <v>80412</v>
      </c>
      <c r="S150" s="38">
        <v>259.20699999999999</v>
      </c>
      <c r="U150" s="38">
        <v>52122</v>
      </c>
      <c r="V150" s="38">
        <v>12.242000000000001</v>
      </c>
      <c r="W150" s="38">
        <v>7539</v>
      </c>
      <c r="X150" s="38">
        <v>7539</v>
      </c>
      <c r="Z150" s="38">
        <v>0</v>
      </c>
      <c r="AA150" s="38">
        <v>0</v>
      </c>
      <c r="AB150" s="38">
        <v>0</v>
      </c>
      <c r="AC150" s="38">
        <v>0</v>
      </c>
      <c r="AD150" s="38" t="s">
        <v>303</v>
      </c>
      <c r="AE150" s="38">
        <v>0</v>
      </c>
      <c r="AH150" s="38">
        <v>0</v>
      </c>
      <c r="AI150" s="38">
        <v>0</v>
      </c>
      <c r="AJ150" s="38">
        <v>6159</v>
      </c>
      <c r="AK150" s="38">
        <v>1</v>
      </c>
      <c r="AL150" s="38" t="s">
        <v>13</v>
      </c>
      <c r="AM150" s="38">
        <v>0</v>
      </c>
      <c r="AN150" s="38">
        <v>0</v>
      </c>
      <c r="AO150" s="38">
        <v>0</v>
      </c>
      <c r="AP150" s="38">
        <v>0</v>
      </c>
      <c r="AQ150" s="38">
        <v>0</v>
      </c>
      <c r="AR150" s="38">
        <v>0</v>
      </c>
      <c r="AS150" s="38">
        <v>0</v>
      </c>
      <c r="AT150" s="38">
        <v>0</v>
      </c>
      <c r="AU150" s="38">
        <v>0</v>
      </c>
      <c r="AV150" s="38">
        <v>0</v>
      </c>
      <c r="AW150" s="38">
        <v>3099907</v>
      </c>
      <c r="AX150" s="38">
        <v>2950029</v>
      </c>
      <c r="AY150" s="38">
        <v>2046407</v>
      </c>
      <c r="AZ150" s="38">
        <v>80412</v>
      </c>
      <c r="BA150" s="38">
        <v>3.0830000000000002</v>
      </c>
      <c r="BB150" s="38">
        <v>0</v>
      </c>
      <c r="BC150" s="38">
        <v>0</v>
      </c>
      <c r="BD150" s="38">
        <v>0</v>
      </c>
      <c r="BE150" s="38">
        <v>40</v>
      </c>
      <c r="BF150" s="38">
        <v>2692572</v>
      </c>
      <c r="BG150" s="38">
        <v>0</v>
      </c>
      <c r="BH150" s="38">
        <v>0</v>
      </c>
      <c r="BI150" s="38">
        <v>0</v>
      </c>
      <c r="BJ150" s="38">
        <v>12</v>
      </c>
      <c r="BK150" s="38">
        <v>0</v>
      </c>
      <c r="BL150" s="38">
        <v>0</v>
      </c>
      <c r="BM150" s="38">
        <v>0</v>
      </c>
      <c r="BN150" s="38">
        <v>0</v>
      </c>
      <c r="BO150" s="38">
        <v>0</v>
      </c>
      <c r="BP150" s="38">
        <v>0</v>
      </c>
      <c r="BQ150" s="38">
        <v>733</v>
      </c>
      <c r="BR150" s="38">
        <v>0</v>
      </c>
      <c r="BS150" s="38">
        <v>0</v>
      </c>
      <c r="BT150" s="38">
        <v>0</v>
      </c>
      <c r="BU150" s="38">
        <v>0</v>
      </c>
      <c r="BV150" s="38">
        <v>0</v>
      </c>
      <c r="BW150" s="38">
        <v>0</v>
      </c>
      <c r="BX150" s="38">
        <v>0</v>
      </c>
      <c r="BY150" s="38">
        <v>0</v>
      </c>
      <c r="BZ150" s="38">
        <v>0</v>
      </c>
      <c r="CA150" s="38">
        <v>0</v>
      </c>
      <c r="CB150" s="38">
        <v>0</v>
      </c>
      <c r="CC150" s="38">
        <v>0</v>
      </c>
      <c r="CD150" s="38">
        <v>0</v>
      </c>
      <c r="CE150" s="38">
        <v>0</v>
      </c>
      <c r="CF150" s="38">
        <v>0</v>
      </c>
      <c r="CG150" s="38">
        <v>0</v>
      </c>
      <c r="CH150" s="38">
        <v>150512</v>
      </c>
      <c r="CI150" s="38">
        <v>0</v>
      </c>
      <c r="CJ150" s="38">
        <v>4</v>
      </c>
      <c r="CK150" s="38">
        <v>0</v>
      </c>
      <c r="CL150" s="38">
        <v>0</v>
      </c>
      <c r="CN150" s="38">
        <v>0</v>
      </c>
      <c r="CO150" s="38">
        <v>1</v>
      </c>
      <c r="CP150" s="38">
        <v>0</v>
      </c>
      <c r="CQ150" s="38">
        <v>0</v>
      </c>
      <c r="CR150" s="38">
        <v>310.14699999999999</v>
      </c>
      <c r="CS150" s="38">
        <v>0</v>
      </c>
      <c r="CT150" s="38">
        <v>0</v>
      </c>
      <c r="CU150" s="38">
        <v>0</v>
      </c>
      <c r="CV150" s="38">
        <v>0</v>
      </c>
      <c r="CW150" s="38">
        <v>0</v>
      </c>
      <c r="CX150" s="38">
        <v>0</v>
      </c>
      <c r="CY150" s="38">
        <v>0</v>
      </c>
      <c r="CZ150" s="38">
        <v>0</v>
      </c>
      <c r="DA150" s="38">
        <v>1</v>
      </c>
      <c r="DB150" s="38">
        <v>1456859</v>
      </c>
      <c r="DC150" s="38">
        <v>0</v>
      </c>
      <c r="DD150" s="38">
        <v>0</v>
      </c>
      <c r="DE150" s="38">
        <v>212318</v>
      </c>
      <c r="DF150" s="38">
        <v>212318</v>
      </c>
      <c r="DG150" s="38">
        <v>34.475000000000001</v>
      </c>
      <c r="DH150" s="38">
        <v>0</v>
      </c>
      <c r="DI150" s="38">
        <v>0</v>
      </c>
      <c r="DK150" s="38">
        <v>3358</v>
      </c>
      <c r="DL150" s="38">
        <v>0</v>
      </c>
      <c r="DM150" s="38">
        <v>136875</v>
      </c>
      <c r="DN150" s="38">
        <v>595</v>
      </c>
      <c r="DO150" s="38">
        <v>0</v>
      </c>
      <c r="DP150" s="38">
        <v>0</v>
      </c>
      <c r="DQ150" s="38">
        <v>0</v>
      </c>
      <c r="DR150" s="38">
        <v>0</v>
      </c>
      <c r="DS150" s="38">
        <v>0</v>
      </c>
      <c r="DT150" s="38">
        <v>0</v>
      </c>
      <c r="DU150" s="38">
        <v>0</v>
      </c>
      <c r="DV150" s="38">
        <v>0</v>
      </c>
      <c r="DW150" s="38">
        <v>0</v>
      </c>
      <c r="DX150" s="38">
        <v>0</v>
      </c>
      <c r="DY150" s="38">
        <v>0</v>
      </c>
      <c r="DZ150" s="38">
        <v>0</v>
      </c>
      <c r="EA150" s="38">
        <v>0</v>
      </c>
      <c r="EB150" s="38">
        <v>0</v>
      </c>
      <c r="EC150" s="38">
        <v>18.02</v>
      </c>
      <c r="ED150" s="38">
        <v>127625</v>
      </c>
      <c r="EE150" s="38">
        <v>0</v>
      </c>
      <c r="EF150" s="38">
        <v>0</v>
      </c>
      <c r="EG150" s="38">
        <v>0</v>
      </c>
      <c r="EH150" s="38">
        <v>7298</v>
      </c>
      <c r="EI150" s="38">
        <v>0</v>
      </c>
      <c r="EJ150" s="38">
        <v>0</v>
      </c>
      <c r="EK150" s="38">
        <v>0</v>
      </c>
      <c r="EL150" s="38">
        <v>0</v>
      </c>
      <c r="EM150" s="38">
        <v>0</v>
      </c>
      <c r="EN150" s="38">
        <v>0.23699999999999999</v>
      </c>
      <c r="EO150" s="38">
        <v>0</v>
      </c>
      <c r="EP150" s="38">
        <v>0</v>
      </c>
      <c r="EQ150" s="38">
        <v>0.23699999999999999</v>
      </c>
      <c r="ER150" s="38">
        <v>0</v>
      </c>
      <c r="ES150" s="38">
        <v>1.1850000000000001</v>
      </c>
      <c r="ET150" s="38">
        <v>0</v>
      </c>
      <c r="EU150" s="38">
        <v>0</v>
      </c>
      <c r="EV150" s="38">
        <v>0</v>
      </c>
      <c r="EW150" s="38">
        <v>0</v>
      </c>
      <c r="EX150" s="38">
        <v>0</v>
      </c>
      <c r="EZ150" s="38">
        <v>2642019</v>
      </c>
      <c r="FA150" s="38">
        <v>0</v>
      </c>
      <c r="FB150" s="38">
        <v>2721797</v>
      </c>
      <c r="FC150" s="38">
        <v>0</v>
      </c>
      <c r="FD150" s="38">
        <v>0</v>
      </c>
      <c r="FE150" s="38">
        <v>253138</v>
      </c>
      <c r="FF150" s="38">
        <v>54872</v>
      </c>
      <c r="FG150" s="38">
        <v>5.8744999999999999E-2</v>
      </c>
      <c r="FH150" s="38">
        <v>2.5468000000000001E-2</v>
      </c>
      <c r="FI150" s="38">
        <v>0</v>
      </c>
      <c r="FJ150" s="38">
        <v>0</v>
      </c>
      <c r="FK150" s="38">
        <v>437.20499999999998</v>
      </c>
      <c r="FL150" s="38">
        <v>3180319</v>
      </c>
      <c r="FM150" s="38">
        <v>0</v>
      </c>
      <c r="FN150" s="38">
        <v>0</v>
      </c>
      <c r="FO150" s="38">
        <v>26126</v>
      </c>
      <c r="FP150" s="38">
        <v>0</v>
      </c>
      <c r="FQ150" s="38">
        <v>26126</v>
      </c>
      <c r="FR150" s="38">
        <v>26126</v>
      </c>
      <c r="FS150" s="38">
        <v>0</v>
      </c>
      <c r="FT150" s="38">
        <v>0</v>
      </c>
      <c r="FU150" s="38">
        <v>0</v>
      </c>
      <c r="FV150" s="38">
        <v>0</v>
      </c>
      <c r="FW150" s="38">
        <v>0</v>
      </c>
      <c r="FX150" s="38">
        <v>0</v>
      </c>
      <c r="FY150" s="38">
        <v>0</v>
      </c>
      <c r="FZ150" s="38">
        <v>0</v>
      </c>
      <c r="GA150" s="38">
        <v>0</v>
      </c>
      <c r="GB150" s="38">
        <v>560106</v>
      </c>
      <c r="GC150" s="38">
        <v>560106</v>
      </c>
      <c r="GD150" s="38">
        <v>67.367999999999995</v>
      </c>
      <c r="GF150" s="38">
        <v>0</v>
      </c>
      <c r="GG150" s="38">
        <v>0</v>
      </c>
      <c r="GH150" s="38">
        <v>0</v>
      </c>
      <c r="GI150" s="38">
        <v>0</v>
      </c>
      <c r="GJ150" s="38">
        <v>0</v>
      </c>
      <c r="GK150" s="38">
        <v>5238</v>
      </c>
      <c r="GL150" s="38">
        <v>9088</v>
      </c>
      <c r="GM150" s="38">
        <v>0</v>
      </c>
      <c r="GN150" s="38">
        <v>31476</v>
      </c>
      <c r="GO150" s="38">
        <v>0</v>
      </c>
      <c r="GP150" s="38">
        <v>0</v>
      </c>
      <c r="GQ150" s="38">
        <v>0</v>
      </c>
      <c r="GR150" s="38">
        <v>0</v>
      </c>
      <c r="GS150" s="38">
        <v>0</v>
      </c>
      <c r="GT150" s="38">
        <v>0</v>
      </c>
      <c r="HB150" s="38">
        <v>260701385</v>
      </c>
      <c r="HC150" s="38">
        <v>5.0967999999999999E-2</v>
      </c>
      <c r="HD150" s="38">
        <v>59890</v>
      </c>
      <c r="HE150" s="38">
        <v>0</v>
      </c>
      <c r="HF150" s="38">
        <v>251188</v>
      </c>
      <c r="HG150" s="38">
        <v>5132</v>
      </c>
      <c r="HH150" s="38">
        <v>0</v>
      </c>
      <c r="HI150" s="38">
        <v>0</v>
      </c>
      <c r="HJ150" s="38">
        <v>2960</v>
      </c>
      <c r="HK150" s="38">
        <v>2363</v>
      </c>
      <c r="HL150" s="38">
        <v>1370</v>
      </c>
      <c r="HM150" s="38">
        <v>59000</v>
      </c>
      <c r="HN150" s="38">
        <v>0</v>
      </c>
      <c r="HO150" s="38">
        <v>0</v>
      </c>
      <c r="HP150" s="38">
        <v>0</v>
      </c>
      <c r="HQ150" s="38">
        <v>0</v>
      </c>
      <c r="HR150" s="38">
        <v>0</v>
      </c>
      <c r="HS150" s="38">
        <v>2641385</v>
      </c>
      <c r="HT150" s="38">
        <v>0</v>
      </c>
      <c r="HU150" s="38">
        <v>90622</v>
      </c>
      <c r="HV150" s="38">
        <v>0</v>
      </c>
      <c r="HW150" s="38">
        <v>0</v>
      </c>
      <c r="HX150" s="38">
        <v>41</v>
      </c>
      <c r="HY150" s="38">
        <v>81</v>
      </c>
      <c r="HZ150" s="38">
        <v>23</v>
      </c>
      <c r="IA150" s="38">
        <v>1</v>
      </c>
      <c r="IB150" s="38">
        <v>0</v>
      </c>
      <c r="IC150" s="38">
        <v>146</v>
      </c>
      <c r="ID150" s="38">
        <v>0</v>
      </c>
      <c r="IE150" s="38">
        <v>0</v>
      </c>
      <c r="IF150" s="38">
        <v>0</v>
      </c>
      <c r="IG150" s="38">
        <v>8.3330000000000002</v>
      </c>
      <c r="IH150" s="38">
        <v>0</v>
      </c>
      <c r="II150" s="38">
        <v>0</v>
      </c>
      <c r="IJ150" s="38">
        <v>12.242000000000001</v>
      </c>
      <c r="IK150" s="38">
        <v>0</v>
      </c>
      <c r="IL150" s="38">
        <v>0</v>
      </c>
      <c r="IM150" s="38">
        <v>0</v>
      </c>
      <c r="IN150" s="38">
        <v>0</v>
      </c>
      <c r="IO150" s="38">
        <v>0</v>
      </c>
      <c r="IP150" s="38">
        <v>0</v>
      </c>
      <c r="IQ150" s="38">
        <v>12.242000000000001</v>
      </c>
      <c r="IR150" s="38">
        <v>7539</v>
      </c>
      <c r="IS150" s="38">
        <v>0</v>
      </c>
      <c r="IT150" s="38">
        <v>0</v>
      </c>
      <c r="IU150" s="38">
        <v>0</v>
      </c>
      <c r="IV150" s="38">
        <v>0</v>
      </c>
      <c r="IW150" s="38">
        <v>6159</v>
      </c>
      <c r="IX150" s="38">
        <v>0</v>
      </c>
      <c r="IY150" s="38">
        <v>0</v>
      </c>
      <c r="IZ150" s="38">
        <v>0</v>
      </c>
      <c r="JA150" s="38">
        <v>0</v>
      </c>
    </row>
    <row r="151" spans="1:261" x14ac:dyDescent="0.2">
      <c r="A151" s="38">
        <v>15838</v>
      </c>
      <c r="B151" s="38">
        <v>27549</v>
      </c>
      <c r="C151" s="38">
        <v>9</v>
      </c>
      <c r="D151" s="38">
        <v>2020</v>
      </c>
      <c r="E151" s="38">
        <v>6159</v>
      </c>
      <c r="F151" s="38">
        <v>0</v>
      </c>
      <c r="G151" s="38">
        <v>337.262</v>
      </c>
      <c r="H151" s="38">
        <v>290.71499999999997</v>
      </c>
      <c r="I151" s="38">
        <v>290.71499999999997</v>
      </c>
      <c r="J151" s="38">
        <v>337.262</v>
      </c>
      <c r="K151" s="38">
        <v>0</v>
      </c>
      <c r="L151" s="38">
        <v>6159</v>
      </c>
      <c r="M151" s="38">
        <v>0</v>
      </c>
      <c r="N151" s="38">
        <v>0</v>
      </c>
      <c r="P151" s="38">
        <v>174.078</v>
      </c>
      <c r="Q151" s="38">
        <v>0</v>
      </c>
      <c r="R151" s="38">
        <v>45122</v>
      </c>
      <c r="S151" s="38">
        <v>259.20699999999999</v>
      </c>
      <c r="U151" s="38">
        <v>29249</v>
      </c>
      <c r="V151" s="38">
        <v>36.549999999999997</v>
      </c>
      <c r="W151" s="38">
        <v>22510</v>
      </c>
      <c r="X151" s="38">
        <v>22510</v>
      </c>
      <c r="Z151" s="38">
        <v>0</v>
      </c>
      <c r="AA151" s="38">
        <v>0</v>
      </c>
      <c r="AB151" s="38">
        <v>0</v>
      </c>
      <c r="AC151" s="38">
        <v>0</v>
      </c>
      <c r="AD151" s="38" t="s">
        <v>303</v>
      </c>
      <c r="AE151" s="38">
        <v>0</v>
      </c>
      <c r="AH151" s="38">
        <v>0</v>
      </c>
      <c r="AI151" s="38">
        <v>0</v>
      </c>
      <c r="AJ151" s="38">
        <v>6159</v>
      </c>
      <c r="AK151" s="38">
        <v>1</v>
      </c>
      <c r="AL151" s="38" t="s">
        <v>381</v>
      </c>
      <c r="AM151" s="38">
        <v>0</v>
      </c>
      <c r="AN151" s="38">
        <v>0</v>
      </c>
      <c r="AO151" s="38">
        <v>0</v>
      </c>
      <c r="AP151" s="38">
        <v>0</v>
      </c>
      <c r="AQ151" s="38">
        <v>0</v>
      </c>
      <c r="AR151" s="38">
        <v>0</v>
      </c>
      <c r="AS151" s="38">
        <v>0</v>
      </c>
      <c r="AT151" s="38">
        <v>0</v>
      </c>
      <c r="AU151" s="38">
        <v>0</v>
      </c>
      <c r="AV151" s="38">
        <v>-856</v>
      </c>
      <c r="AW151" s="38">
        <v>3670228</v>
      </c>
      <c r="AX151" s="38">
        <v>3605012</v>
      </c>
      <c r="AY151" s="38">
        <v>2751404</v>
      </c>
      <c r="AZ151" s="38">
        <v>45122</v>
      </c>
      <c r="BA151" s="38">
        <v>0</v>
      </c>
      <c r="BB151" s="38">
        <v>0</v>
      </c>
      <c r="BC151" s="38">
        <v>0</v>
      </c>
      <c r="BD151" s="38">
        <v>0</v>
      </c>
      <c r="BE151" s="38">
        <v>48</v>
      </c>
      <c r="BF151" s="38">
        <v>3256886</v>
      </c>
      <c r="BG151" s="38">
        <v>0</v>
      </c>
      <c r="BH151" s="38">
        <v>0</v>
      </c>
      <c r="BI151" s="38">
        <v>0</v>
      </c>
      <c r="BJ151" s="38">
        <v>12</v>
      </c>
      <c r="BK151" s="38">
        <v>0</v>
      </c>
      <c r="BL151" s="38">
        <v>0</v>
      </c>
      <c r="BM151" s="38">
        <v>0</v>
      </c>
      <c r="BN151" s="38">
        <v>0</v>
      </c>
      <c r="BO151" s="38">
        <v>0</v>
      </c>
      <c r="BP151" s="38">
        <v>0</v>
      </c>
      <c r="BQ151" s="38">
        <v>725</v>
      </c>
      <c r="BR151" s="38">
        <v>0</v>
      </c>
      <c r="BS151" s="38">
        <v>0</v>
      </c>
      <c r="BT151" s="38">
        <v>0</v>
      </c>
      <c r="BU151" s="38">
        <v>0</v>
      </c>
      <c r="BV151" s="38">
        <v>0</v>
      </c>
      <c r="BW151" s="38">
        <v>0</v>
      </c>
      <c r="BX151" s="38">
        <v>0</v>
      </c>
      <c r="BY151" s="38">
        <v>0</v>
      </c>
      <c r="BZ151" s="38">
        <v>0</v>
      </c>
      <c r="CA151" s="38">
        <v>0</v>
      </c>
      <c r="CB151" s="38">
        <v>0</v>
      </c>
      <c r="CC151" s="38">
        <v>0</v>
      </c>
      <c r="CD151" s="38">
        <v>0</v>
      </c>
      <c r="CE151" s="38">
        <v>0</v>
      </c>
      <c r="CF151" s="38">
        <v>0</v>
      </c>
      <c r="CG151" s="38">
        <v>0</v>
      </c>
      <c r="CH151" s="38">
        <v>66318</v>
      </c>
      <c r="CI151" s="38">
        <v>0</v>
      </c>
      <c r="CJ151" s="38">
        <v>5</v>
      </c>
      <c r="CK151" s="38">
        <v>0</v>
      </c>
      <c r="CL151" s="38">
        <v>0</v>
      </c>
      <c r="CN151" s="38">
        <v>0</v>
      </c>
      <c r="CO151" s="38">
        <v>1</v>
      </c>
      <c r="CP151" s="38">
        <v>0</v>
      </c>
      <c r="CQ151" s="38">
        <v>0</v>
      </c>
      <c r="CR151" s="38">
        <v>175.797</v>
      </c>
      <c r="CS151" s="38">
        <v>0</v>
      </c>
      <c r="CT151" s="38">
        <v>0</v>
      </c>
      <c r="CU151" s="38">
        <v>0</v>
      </c>
      <c r="CV151" s="38">
        <v>0</v>
      </c>
      <c r="CW151" s="38">
        <v>0</v>
      </c>
      <c r="CX151" s="38">
        <v>0</v>
      </c>
      <c r="CY151" s="38">
        <v>0</v>
      </c>
      <c r="CZ151" s="38">
        <v>0</v>
      </c>
      <c r="DA151" s="38">
        <v>1</v>
      </c>
      <c r="DB151" s="38">
        <v>1783020</v>
      </c>
      <c r="DC151" s="38">
        <v>0</v>
      </c>
      <c r="DD151" s="38">
        <v>0</v>
      </c>
      <c r="DE151" s="38">
        <v>533413</v>
      </c>
      <c r="DF151" s="38">
        <v>533413</v>
      </c>
      <c r="DG151" s="38">
        <v>86.613</v>
      </c>
      <c r="DH151" s="38">
        <v>0</v>
      </c>
      <c r="DI151" s="38">
        <v>0</v>
      </c>
      <c r="DK151" s="38">
        <v>3226</v>
      </c>
      <c r="DL151" s="38">
        <v>0</v>
      </c>
      <c r="DM151" s="38">
        <v>245547</v>
      </c>
      <c r="DN151" s="38">
        <v>1055</v>
      </c>
      <c r="DO151" s="38">
        <v>0</v>
      </c>
      <c r="DP151" s="38">
        <v>0</v>
      </c>
      <c r="DQ151" s="38">
        <v>0</v>
      </c>
      <c r="DR151" s="38">
        <v>0</v>
      </c>
      <c r="DS151" s="38">
        <v>0</v>
      </c>
      <c r="DT151" s="38">
        <v>0</v>
      </c>
      <c r="DU151" s="38">
        <v>0</v>
      </c>
      <c r="DV151" s="38">
        <v>0</v>
      </c>
      <c r="DW151" s="38">
        <v>0</v>
      </c>
      <c r="DX151" s="38">
        <v>0</v>
      </c>
      <c r="DY151" s="38">
        <v>0</v>
      </c>
      <c r="DZ151" s="38">
        <v>0</v>
      </c>
      <c r="EA151" s="38">
        <v>0</v>
      </c>
      <c r="EB151" s="38">
        <v>0</v>
      </c>
      <c r="EC151" s="38">
        <v>23.196999999999999</v>
      </c>
      <c r="ED151" s="38">
        <v>164290</v>
      </c>
      <c r="EE151" s="38">
        <v>0</v>
      </c>
      <c r="EF151" s="38">
        <v>0</v>
      </c>
      <c r="EG151" s="38">
        <v>0</v>
      </c>
      <c r="EH151" s="38">
        <v>74932</v>
      </c>
      <c r="EI151" s="38">
        <v>0</v>
      </c>
      <c r="EJ151" s="38">
        <v>0</v>
      </c>
      <c r="EK151" s="38">
        <v>1.222</v>
      </c>
      <c r="EL151" s="38">
        <v>0</v>
      </c>
      <c r="EM151" s="38">
        <v>2.577</v>
      </c>
      <c r="EN151" s="38">
        <v>0.154</v>
      </c>
      <c r="EO151" s="38">
        <v>0</v>
      </c>
      <c r="EP151" s="38">
        <v>0</v>
      </c>
      <c r="EQ151" s="38">
        <v>3.9529999999999998</v>
      </c>
      <c r="ER151" s="38">
        <v>0</v>
      </c>
      <c r="ES151" s="38">
        <v>12.167</v>
      </c>
      <c r="ET151" s="38">
        <v>0</v>
      </c>
      <c r="EU151" s="38">
        <v>0</v>
      </c>
      <c r="EV151" s="38">
        <v>0</v>
      </c>
      <c r="EW151" s="38">
        <v>0</v>
      </c>
      <c r="EX151" s="38">
        <v>0</v>
      </c>
      <c r="EZ151" s="38">
        <v>3232449</v>
      </c>
      <c r="FA151" s="38">
        <v>0</v>
      </c>
      <c r="FB151" s="38">
        <v>3276469</v>
      </c>
      <c r="FC151" s="38">
        <v>0</v>
      </c>
      <c r="FD151" s="38">
        <v>0</v>
      </c>
      <c r="FE151" s="38">
        <v>306191</v>
      </c>
      <c r="FF151" s="38">
        <v>66372</v>
      </c>
      <c r="FG151" s="38">
        <v>5.8744999999999999E-2</v>
      </c>
      <c r="FH151" s="38">
        <v>2.5468000000000001E-2</v>
      </c>
      <c r="FI151" s="38">
        <v>0</v>
      </c>
      <c r="FJ151" s="38">
        <v>0</v>
      </c>
      <c r="FK151" s="38">
        <v>528.83500000000004</v>
      </c>
      <c r="FL151" s="38">
        <v>3715350</v>
      </c>
      <c r="FM151" s="38">
        <v>0</v>
      </c>
      <c r="FN151" s="38">
        <v>0</v>
      </c>
      <c r="FO151" s="38">
        <v>20685</v>
      </c>
      <c r="FP151" s="38">
        <v>0</v>
      </c>
      <c r="FQ151" s="38">
        <v>20685</v>
      </c>
      <c r="FR151" s="38">
        <v>20685</v>
      </c>
      <c r="FS151" s="38">
        <v>0</v>
      </c>
      <c r="FT151" s="38">
        <v>0</v>
      </c>
      <c r="FU151" s="38">
        <v>0</v>
      </c>
      <c r="FV151" s="38">
        <v>0</v>
      </c>
      <c r="FW151" s="38">
        <v>0</v>
      </c>
      <c r="FX151" s="38">
        <v>0</v>
      </c>
      <c r="FY151" s="38">
        <v>0</v>
      </c>
      <c r="FZ151" s="38">
        <v>0</v>
      </c>
      <c r="GA151" s="38">
        <v>0</v>
      </c>
      <c r="GB151" s="38">
        <v>354132</v>
      </c>
      <c r="GC151" s="38">
        <v>354132</v>
      </c>
      <c r="GD151" s="38">
        <v>42.594000000000001</v>
      </c>
      <c r="GF151" s="38">
        <v>0</v>
      </c>
      <c r="GG151" s="38">
        <v>0</v>
      </c>
      <c r="GH151" s="38">
        <v>0</v>
      </c>
      <c r="GI151" s="38">
        <v>0</v>
      </c>
      <c r="GJ151" s="38">
        <v>0</v>
      </c>
      <c r="GK151" s="38">
        <v>0</v>
      </c>
      <c r="GL151" s="38">
        <v>0</v>
      </c>
      <c r="GM151" s="38">
        <v>0</v>
      </c>
      <c r="GN151" s="38">
        <v>0</v>
      </c>
      <c r="GO151" s="38">
        <v>0</v>
      </c>
      <c r="GP151" s="38">
        <v>0</v>
      </c>
      <c r="GQ151" s="38">
        <v>0</v>
      </c>
      <c r="GR151" s="38">
        <v>0</v>
      </c>
      <c r="GS151" s="38">
        <v>0</v>
      </c>
      <c r="GT151" s="38">
        <v>0</v>
      </c>
      <c r="HB151" s="38">
        <v>260701385</v>
      </c>
      <c r="HC151" s="38">
        <v>5.0967999999999999E-2</v>
      </c>
      <c r="HD151" s="38">
        <v>66318</v>
      </c>
      <c r="HE151" s="38">
        <v>0</v>
      </c>
      <c r="HF151" s="38">
        <v>308158</v>
      </c>
      <c r="HG151" s="38">
        <v>5773</v>
      </c>
      <c r="HH151" s="38">
        <v>0</v>
      </c>
      <c r="HI151" s="38">
        <v>0</v>
      </c>
      <c r="HJ151" s="38">
        <v>3278</v>
      </c>
      <c r="HK151" s="38">
        <v>0</v>
      </c>
      <c r="HL151" s="38">
        <v>0</v>
      </c>
      <c r="HM151" s="38">
        <v>0</v>
      </c>
      <c r="HN151" s="38">
        <v>0</v>
      </c>
      <c r="HO151" s="38">
        <v>0</v>
      </c>
      <c r="HP151" s="38">
        <v>0</v>
      </c>
      <c r="HQ151" s="38">
        <v>0</v>
      </c>
      <c r="HR151" s="38">
        <v>0</v>
      </c>
      <c r="HS151" s="38">
        <v>3231347</v>
      </c>
      <c r="HT151" s="38">
        <v>0</v>
      </c>
      <c r="HU151" s="38">
        <v>0</v>
      </c>
      <c r="HV151" s="38">
        <v>0</v>
      </c>
      <c r="HW151" s="38">
        <v>0</v>
      </c>
      <c r="HX151" s="38">
        <v>13</v>
      </c>
      <c r="HY151" s="38">
        <v>35</v>
      </c>
      <c r="HZ151" s="38">
        <v>59</v>
      </c>
      <c r="IA151" s="38">
        <v>78</v>
      </c>
      <c r="IB151" s="38">
        <v>146</v>
      </c>
      <c r="IC151" s="38">
        <v>331</v>
      </c>
      <c r="ID151" s="38">
        <v>0</v>
      </c>
      <c r="IE151" s="38">
        <v>0</v>
      </c>
      <c r="IF151" s="38">
        <v>0</v>
      </c>
      <c r="IG151" s="38">
        <v>9.3740000000000006</v>
      </c>
      <c r="IH151" s="38">
        <v>0</v>
      </c>
      <c r="II151" s="38">
        <v>0</v>
      </c>
      <c r="IJ151" s="38">
        <v>36.549999999999997</v>
      </c>
      <c r="IK151" s="38">
        <v>0</v>
      </c>
      <c r="IL151" s="38">
        <v>0</v>
      </c>
      <c r="IM151" s="38">
        <v>0</v>
      </c>
      <c r="IN151" s="38">
        <v>0</v>
      </c>
      <c r="IO151" s="38">
        <v>0</v>
      </c>
      <c r="IP151" s="38">
        <v>0</v>
      </c>
      <c r="IQ151" s="38">
        <v>36.549999999999997</v>
      </c>
      <c r="IR151" s="38">
        <v>22510</v>
      </c>
      <c r="IS151" s="38">
        <v>0</v>
      </c>
      <c r="IT151" s="38">
        <v>0</v>
      </c>
      <c r="IU151" s="38">
        <v>0</v>
      </c>
      <c r="IV151" s="38">
        <v>0</v>
      </c>
      <c r="IW151" s="38">
        <v>6159</v>
      </c>
      <c r="IX151" s="38">
        <v>0</v>
      </c>
      <c r="IY151" s="38">
        <v>0</v>
      </c>
      <c r="IZ151" s="38">
        <v>0</v>
      </c>
      <c r="JA151" s="38">
        <v>0</v>
      </c>
    </row>
    <row r="152" spans="1:261" x14ac:dyDescent="0.2">
      <c r="A152" s="38">
        <v>101838</v>
      </c>
      <c r="B152" s="38">
        <v>27549</v>
      </c>
      <c r="C152" s="38">
        <v>9</v>
      </c>
      <c r="D152" s="38">
        <v>2020</v>
      </c>
      <c r="E152" s="38">
        <v>6159</v>
      </c>
      <c r="F152" s="38">
        <v>0</v>
      </c>
      <c r="G152" s="38">
        <v>1745.298</v>
      </c>
      <c r="H152" s="38">
        <v>1640.3989999999999</v>
      </c>
      <c r="I152" s="38">
        <v>1640.3989999999999</v>
      </c>
      <c r="J152" s="38">
        <v>1745.298</v>
      </c>
      <c r="K152" s="38">
        <v>0</v>
      </c>
      <c r="L152" s="38">
        <v>6159</v>
      </c>
      <c r="M152" s="38">
        <v>0</v>
      </c>
      <c r="N152" s="38">
        <v>0</v>
      </c>
      <c r="P152" s="38">
        <v>1696.085</v>
      </c>
      <c r="Q152" s="38">
        <v>0</v>
      </c>
      <c r="R152" s="38">
        <v>439637</v>
      </c>
      <c r="S152" s="38">
        <v>259.20699999999999</v>
      </c>
      <c r="U152" s="38">
        <v>284976</v>
      </c>
      <c r="V152" s="38">
        <v>906.14800000000002</v>
      </c>
      <c r="W152" s="38">
        <v>558061</v>
      </c>
      <c r="X152" s="38">
        <v>558061</v>
      </c>
      <c r="Z152" s="38">
        <v>0</v>
      </c>
      <c r="AA152" s="38">
        <v>0</v>
      </c>
      <c r="AB152" s="38">
        <v>0</v>
      </c>
      <c r="AC152" s="38">
        <v>0</v>
      </c>
      <c r="AD152" s="38" t="s">
        <v>303</v>
      </c>
      <c r="AE152" s="38">
        <v>0</v>
      </c>
      <c r="AH152" s="38">
        <v>0</v>
      </c>
      <c r="AI152" s="38">
        <v>0</v>
      </c>
      <c r="AJ152" s="38">
        <v>6159</v>
      </c>
      <c r="AK152" s="38">
        <v>1</v>
      </c>
      <c r="AL152" s="38" t="s">
        <v>14</v>
      </c>
      <c r="AM152" s="38">
        <v>0</v>
      </c>
      <c r="AN152" s="38">
        <v>0</v>
      </c>
      <c r="AO152" s="38">
        <v>0</v>
      </c>
      <c r="AP152" s="38">
        <v>0</v>
      </c>
      <c r="AQ152" s="38">
        <v>0</v>
      </c>
      <c r="AR152" s="38">
        <v>0</v>
      </c>
      <c r="AS152" s="38">
        <v>0</v>
      </c>
      <c r="AT152" s="38">
        <v>0</v>
      </c>
      <c r="AU152" s="38">
        <v>0</v>
      </c>
      <c r="AV152" s="38">
        <v>0</v>
      </c>
      <c r="AW152" s="38">
        <v>20164756</v>
      </c>
      <c r="AX152" s="38">
        <v>19829141</v>
      </c>
      <c r="AY152" s="38">
        <v>13384909</v>
      </c>
      <c r="AZ152" s="38">
        <v>439637</v>
      </c>
      <c r="BA152" s="38">
        <v>0</v>
      </c>
      <c r="BB152" s="38">
        <v>0</v>
      </c>
      <c r="BC152" s="38">
        <v>0</v>
      </c>
      <c r="BD152" s="38">
        <v>0</v>
      </c>
      <c r="BE152" s="38">
        <v>264</v>
      </c>
      <c r="BF152" s="38">
        <v>18080374</v>
      </c>
      <c r="BG152" s="38">
        <v>0</v>
      </c>
      <c r="BH152" s="38">
        <v>0</v>
      </c>
      <c r="BI152" s="38">
        <v>0</v>
      </c>
      <c r="BJ152" s="38">
        <v>12</v>
      </c>
      <c r="BK152" s="38">
        <v>0</v>
      </c>
      <c r="BL152" s="38">
        <v>0</v>
      </c>
      <c r="BM152" s="38">
        <v>0</v>
      </c>
      <c r="BN152" s="38">
        <v>0</v>
      </c>
      <c r="BO152" s="38">
        <v>0</v>
      </c>
      <c r="BP152" s="38">
        <v>0</v>
      </c>
      <c r="BQ152" s="38">
        <v>517</v>
      </c>
      <c r="BR152" s="38">
        <v>0</v>
      </c>
      <c r="BS152" s="38">
        <v>0</v>
      </c>
      <c r="BT152" s="38">
        <v>0</v>
      </c>
      <c r="BU152" s="38">
        <v>0</v>
      </c>
      <c r="BV152" s="38">
        <v>0</v>
      </c>
      <c r="BW152" s="38">
        <v>0</v>
      </c>
      <c r="BX152" s="38">
        <v>0</v>
      </c>
      <c r="BY152" s="38">
        <v>0</v>
      </c>
      <c r="BZ152" s="38">
        <v>0</v>
      </c>
      <c r="CA152" s="38">
        <v>0</v>
      </c>
      <c r="CB152" s="38">
        <v>0</v>
      </c>
      <c r="CC152" s="38">
        <v>0</v>
      </c>
      <c r="CD152" s="38">
        <v>0</v>
      </c>
      <c r="CE152" s="38">
        <v>0</v>
      </c>
      <c r="CF152" s="38">
        <v>0</v>
      </c>
      <c r="CG152" s="38">
        <v>0</v>
      </c>
      <c r="CH152" s="38">
        <v>343187</v>
      </c>
      <c r="CI152" s="38">
        <v>0</v>
      </c>
      <c r="CJ152" s="38">
        <v>4</v>
      </c>
      <c r="CK152" s="38">
        <v>0</v>
      </c>
      <c r="CL152" s="38">
        <v>0</v>
      </c>
      <c r="CN152" s="38">
        <v>0</v>
      </c>
      <c r="CO152" s="38">
        <v>1</v>
      </c>
      <c r="CP152" s="38">
        <v>5.5E-2</v>
      </c>
      <c r="CQ152" s="38">
        <v>0</v>
      </c>
      <c r="CR152" s="38">
        <v>1702.384</v>
      </c>
      <c r="CS152" s="38">
        <v>0</v>
      </c>
      <c r="CT152" s="38">
        <v>0</v>
      </c>
      <c r="CU152" s="38">
        <v>0</v>
      </c>
      <c r="CV152" s="38">
        <v>0</v>
      </c>
      <c r="CW152" s="38">
        <v>0</v>
      </c>
      <c r="CX152" s="38">
        <v>0</v>
      </c>
      <c r="CY152" s="38">
        <v>0</v>
      </c>
      <c r="CZ152" s="38">
        <v>0</v>
      </c>
      <c r="DA152" s="38">
        <v>1</v>
      </c>
      <c r="DB152" s="38">
        <v>10018203</v>
      </c>
      <c r="DC152" s="38">
        <v>0</v>
      </c>
      <c r="DD152" s="38">
        <v>0</v>
      </c>
      <c r="DE152" s="38">
        <v>2968912</v>
      </c>
      <c r="DF152" s="38">
        <v>2995594</v>
      </c>
      <c r="DG152" s="38">
        <v>482.07499999999999</v>
      </c>
      <c r="DH152" s="38">
        <v>0</v>
      </c>
      <c r="DI152" s="38">
        <v>816</v>
      </c>
      <c r="DK152" s="38">
        <v>0</v>
      </c>
      <c r="DL152" s="38">
        <v>0</v>
      </c>
      <c r="DM152" s="38">
        <v>1734853</v>
      </c>
      <c r="DN152" s="38">
        <v>7308</v>
      </c>
      <c r="DO152" s="38">
        <v>0</v>
      </c>
      <c r="DP152" s="38">
        <v>0</v>
      </c>
      <c r="DQ152" s="38">
        <v>0</v>
      </c>
      <c r="DR152" s="38">
        <v>0</v>
      </c>
      <c r="DS152" s="38">
        <v>0</v>
      </c>
      <c r="DT152" s="38">
        <v>0</v>
      </c>
      <c r="DU152" s="38">
        <v>0</v>
      </c>
      <c r="DV152" s="38">
        <v>0</v>
      </c>
      <c r="DW152" s="38">
        <v>0</v>
      </c>
      <c r="DX152" s="38">
        <v>0</v>
      </c>
      <c r="DY152" s="38">
        <v>0</v>
      </c>
      <c r="DZ152" s="38">
        <v>0</v>
      </c>
      <c r="EA152" s="38">
        <v>0</v>
      </c>
      <c r="EB152" s="38">
        <v>0</v>
      </c>
      <c r="EC152" s="38">
        <v>59.186999999999998</v>
      </c>
      <c r="ED152" s="38">
        <v>419186</v>
      </c>
      <c r="EE152" s="38">
        <v>0</v>
      </c>
      <c r="EF152" s="38">
        <v>0</v>
      </c>
      <c r="EG152" s="38">
        <v>0</v>
      </c>
      <c r="EH152" s="38">
        <v>500208</v>
      </c>
      <c r="EI152" s="38">
        <v>738393</v>
      </c>
      <c r="EJ152" s="38">
        <v>29.974</v>
      </c>
      <c r="EK152" s="38">
        <v>23.832000000000001</v>
      </c>
      <c r="EL152" s="38">
        <v>0</v>
      </c>
      <c r="EM152" s="38">
        <v>0</v>
      </c>
      <c r="EN152" s="38">
        <v>1.9450000000000001</v>
      </c>
      <c r="EO152" s="38">
        <v>0</v>
      </c>
      <c r="EP152" s="38">
        <v>0</v>
      </c>
      <c r="EQ152" s="38">
        <v>55.750999999999998</v>
      </c>
      <c r="ER152" s="38">
        <v>0</v>
      </c>
      <c r="ES152" s="38">
        <v>81.221000000000004</v>
      </c>
      <c r="ET152" s="38">
        <v>0</v>
      </c>
      <c r="EU152" s="38">
        <v>0</v>
      </c>
      <c r="EV152" s="38">
        <v>0</v>
      </c>
      <c r="EW152" s="38">
        <v>0</v>
      </c>
      <c r="EX152" s="38">
        <v>0</v>
      </c>
      <c r="EZ152" s="38">
        <v>17760887</v>
      </c>
      <c r="FA152" s="38">
        <v>0</v>
      </c>
      <c r="FB152" s="38">
        <v>18192952</v>
      </c>
      <c r="FC152" s="38">
        <v>0</v>
      </c>
      <c r="FD152" s="38">
        <v>0</v>
      </c>
      <c r="FE152" s="38">
        <v>1699794</v>
      </c>
      <c r="FF152" s="38">
        <v>368460</v>
      </c>
      <c r="FG152" s="38">
        <v>5.8744999999999999E-2</v>
      </c>
      <c r="FH152" s="38">
        <v>2.5468000000000001E-2</v>
      </c>
      <c r="FI152" s="38">
        <v>0</v>
      </c>
      <c r="FJ152" s="38">
        <v>0</v>
      </c>
      <c r="FK152" s="38">
        <v>2935.788</v>
      </c>
      <c r="FL152" s="38">
        <v>20604393</v>
      </c>
      <c r="FM152" s="38">
        <v>0</v>
      </c>
      <c r="FN152" s="38">
        <v>0</v>
      </c>
      <c r="FO152" s="38">
        <v>64881</v>
      </c>
      <c r="FP152" s="38">
        <v>0</v>
      </c>
      <c r="FQ152" s="38">
        <v>64881</v>
      </c>
      <c r="FR152" s="38">
        <v>64881</v>
      </c>
      <c r="FS152" s="38">
        <v>0</v>
      </c>
      <c r="FT152" s="38">
        <v>0</v>
      </c>
      <c r="FU152" s="38">
        <v>0</v>
      </c>
      <c r="FV152" s="38">
        <v>0</v>
      </c>
      <c r="FW152" s="38">
        <v>0</v>
      </c>
      <c r="FX152" s="38">
        <v>0</v>
      </c>
      <c r="FY152" s="38">
        <v>0</v>
      </c>
      <c r="FZ152" s="38">
        <v>0</v>
      </c>
      <c r="GA152" s="38">
        <v>0</v>
      </c>
      <c r="GB152" s="38">
        <v>408623</v>
      </c>
      <c r="GC152" s="38">
        <v>408623</v>
      </c>
      <c r="GD152" s="38">
        <v>49.148000000000003</v>
      </c>
      <c r="GF152" s="38">
        <v>0</v>
      </c>
      <c r="GG152" s="38">
        <v>0</v>
      </c>
      <c r="GH152" s="38">
        <v>0</v>
      </c>
      <c r="GI152" s="38">
        <v>0</v>
      </c>
      <c r="GJ152" s="38">
        <v>0</v>
      </c>
      <c r="GK152" s="38">
        <v>5167</v>
      </c>
      <c r="GL152" s="38">
        <v>32090</v>
      </c>
      <c r="GM152" s="38">
        <v>0</v>
      </c>
      <c r="GN152" s="38">
        <v>0</v>
      </c>
      <c r="GO152" s="38">
        <v>0</v>
      </c>
      <c r="GP152" s="38">
        <v>0</v>
      </c>
      <c r="GQ152" s="38">
        <v>0</v>
      </c>
      <c r="GR152" s="38">
        <v>0</v>
      </c>
      <c r="GS152" s="38">
        <v>0</v>
      </c>
      <c r="GT152" s="38">
        <v>0</v>
      </c>
      <c r="HB152" s="38">
        <v>260701385</v>
      </c>
      <c r="HC152" s="38">
        <v>5.0967999999999999E-2</v>
      </c>
      <c r="HD152" s="38">
        <v>343187</v>
      </c>
      <c r="HE152" s="38">
        <v>0</v>
      </c>
      <c r="HF152" s="38">
        <v>1738823</v>
      </c>
      <c r="HG152" s="38">
        <v>2566</v>
      </c>
      <c r="HH152" s="38">
        <v>589379</v>
      </c>
      <c r="HI152" s="38">
        <v>0</v>
      </c>
      <c r="HJ152" s="38">
        <v>16964</v>
      </c>
      <c r="HK152" s="38">
        <v>6125</v>
      </c>
      <c r="HL152" s="38">
        <v>2579</v>
      </c>
      <c r="HM152" s="38">
        <v>10000</v>
      </c>
      <c r="HN152" s="38">
        <v>0</v>
      </c>
      <c r="HO152" s="38">
        <v>0</v>
      </c>
      <c r="HP152" s="38">
        <v>46565</v>
      </c>
      <c r="HQ152" s="38">
        <v>0</v>
      </c>
      <c r="HR152" s="38">
        <v>0</v>
      </c>
      <c r="HS152" s="38">
        <v>17753315</v>
      </c>
      <c r="HT152" s="38">
        <v>0</v>
      </c>
      <c r="HU152" s="38">
        <v>0</v>
      </c>
      <c r="HV152" s="38">
        <v>0</v>
      </c>
      <c r="HW152" s="38">
        <v>0</v>
      </c>
      <c r="HX152" s="38">
        <v>60</v>
      </c>
      <c r="HY152" s="38">
        <v>146</v>
      </c>
      <c r="HZ152" s="38">
        <v>147</v>
      </c>
      <c r="IA152" s="38">
        <v>326</v>
      </c>
      <c r="IB152" s="38">
        <v>1133</v>
      </c>
      <c r="IC152" s="38">
        <v>1812</v>
      </c>
      <c r="ID152" s="38">
        <v>21</v>
      </c>
      <c r="IE152" s="38">
        <v>0</v>
      </c>
      <c r="IF152" s="38">
        <v>0</v>
      </c>
      <c r="IG152" s="38">
        <v>4.1660000000000004</v>
      </c>
      <c r="IH152" s="38">
        <v>957</v>
      </c>
      <c r="II152" s="38">
        <v>169.328</v>
      </c>
      <c r="IJ152" s="38">
        <v>906.14800000000002</v>
      </c>
      <c r="IK152" s="38">
        <v>0</v>
      </c>
      <c r="IL152" s="38">
        <v>0</v>
      </c>
      <c r="IM152" s="38">
        <v>0</v>
      </c>
      <c r="IN152" s="38">
        <v>0</v>
      </c>
      <c r="IO152" s="38">
        <v>0</v>
      </c>
      <c r="IP152" s="38">
        <v>0</v>
      </c>
      <c r="IQ152" s="38">
        <v>906.14800000000002</v>
      </c>
      <c r="IR152" s="38">
        <v>558061</v>
      </c>
      <c r="IS152" s="38">
        <v>0</v>
      </c>
      <c r="IT152" s="38">
        <v>0</v>
      </c>
      <c r="IU152" s="38">
        <v>0</v>
      </c>
      <c r="IV152" s="38">
        <v>0</v>
      </c>
      <c r="IW152" s="38">
        <v>6159</v>
      </c>
      <c r="IX152" s="38">
        <v>0</v>
      </c>
      <c r="IY152" s="38">
        <v>0</v>
      </c>
      <c r="IZ152" s="38">
        <v>46565</v>
      </c>
      <c r="JA152" s="38">
        <v>25866</v>
      </c>
    </row>
    <row r="153" spans="1:261" x14ac:dyDescent="0.2">
      <c r="A153" s="38">
        <v>15839</v>
      </c>
      <c r="B153" s="38">
        <v>27549</v>
      </c>
      <c r="C153" s="38">
        <v>9</v>
      </c>
      <c r="D153" s="38">
        <v>2020</v>
      </c>
      <c r="E153" s="38">
        <v>6159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6159</v>
      </c>
      <c r="M153" s="38">
        <v>0</v>
      </c>
      <c r="N153" s="38">
        <v>0</v>
      </c>
      <c r="P153" s="38">
        <v>0</v>
      </c>
      <c r="Q153" s="38">
        <v>0</v>
      </c>
      <c r="R153" s="38">
        <v>0</v>
      </c>
      <c r="S153" s="38">
        <v>259.20699999999999</v>
      </c>
      <c r="U153" s="38">
        <v>0</v>
      </c>
      <c r="V153" s="38">
        <v>0</v>
      </c>
      <c r="W153" s="38">
        <v>0</v>
      </c>
      <c r="X153" s="38">
        <v>0</v>
      </c>
      <c r="Z153" s="38">
        <v>0</v>
      </c>
      <c r="AA153" s="38">
        <v>0</v>
      </c>
      <c r="AB153" s="38">
        <v>0</v>
      </c>
      <c r="AC153" s="38">
        <v>0</v>
      </c>
      <c r="AD153" s="38" t="s">
        <v>303</v>
      </c>
      <c r="AE153" s="38">
        <v>0</v>
      </c>
      <c r="AH153" s="38">
        <v>0</v>
      </c>
      <c r="AI153" s="38">
        <v>0</v>
      </c>
      <c r="AJ153" s="38">
        <v>6159</v>
      </c>
      <c r="AK153" s="38">
        <v>1</v>
      </c>
      <c r="AL153" s="38" t="s">
        <v>473</v>
      </c>
      <c r="AM153" s="38">
        <v>0</v>
      </c>
      <c r="AN153" s="38">
        <v>0</v>
      </c>
      <c r="AO153" s="38">
        <v>0</v>
      </c>
      <c r="AP153" s="38">
        <v>0</v>
      </c>
      <c r="AQ153" s="38">
        <v>0</v>
      </c>
      <c r="AR153" s="38">
        <v>0</v>
      </c>
      <c r="AS153" s="38">
        <v>0</v>
      </c>
      <c r="AT153" s="38">
        <v>0</v>
      </c>
      <c r="AU153" s="38">
        <v>0</v>
      </c>
      <c r="AV153" s="38">
        <v>0</v>
      </c>
      <c r="AW153" s="38">
        <v>0</v>
      </c>
      <c r="AX153" s="38">
        <v>0</v>
      </c>
      <c r="AY153" s="38">
        <v>0</v>
      </c>
      <c r="AZ153" s="38">
        <v>0</v>
      </c>
      <c r="BA153" s="38">
        <v>0</v>
      </c>
      <c r="BB153" s="38">
        <v>0</v>
      </c>
      <c r="BC153" s="38">
        <v>0</v>
      </c>
      <c r="BD153" s="38">
        <v>0</v>
      </c>
      <c r="BE153" s="38">
        <v>0</v>
      </c>
      <c r="BF153" s="38">
        <v>0</v>
      </c>
      <c r="BG153" s="38">
        <v>0</v>
      </c>
      <c r="BH153" s="38">
        <v>0</v>
      </c>
      <c r="BI153" s="38">
        <v>0</v>
      </c>
      <c r="BJ153" s="38">
        <v>12</v>
      </c>
      <c r="BK153" s="38">
        <v>0</v>
      </c>
      <c r="BL153" s="38">
        <v>0</v>
      </c>
      <c r="BM153" s="38">
        <v>0</v>
      </c>
      <c r="BN153" s="38">
        <v>0</v>
      </c>
      <c r="BO153" s="38">
        <v>0</v>
      </c>
      <c r="BP153" s="38">
        <v>0</v>
      </c>
      <c r="BQ153" s="38">
        <v>770</v>
      </c>
      <c r="BR153" s="38">
        <v>0</v>
      </c>
      <c r="BS153" s="38">
        <v>0</v>
      </c>
      <c r="BT153" s="38">
        <v>0</v>
      </c>
      <c r="BU153" s="38">
        <v>0</v>
      </c>
      <c r="BV153" s="38">
        <v>0</v>
      </c>
      <c r="BW153" s="38">
        <v>0</v>
      </c>
      <c r="BX153" s="38">
        <v>0</v>
      </c>
      <c r="BY153" s="38">
        <v>0</v>
      </c>
      <c r="BZ153" s="38">
        <v>0</v>
      </c>
      <c r="CA153" s="38">
        <v>0</v>
      </c>
      <c r="CB153" s="38">
        <v>0</v>
      </c>
      <c r="CC153" s="38">
        <v>0</v>
      </c>
      <c r="CD153" s="38">
        <v>0</v>
      </c>
      <c r="CE153" s="38">
        <v>0</v>
      </c>
      <c r="CF153" s="38">
        <v>0</v>
      </c>
      <c r="CG153" s="38">
        <v>0</v>
      </c>
      <c r="CH153" s="38">
        <v>0</v>
      </c>
      <c r="CI153" s="38">
        <v>0</v>
      </c>
      <c r="CJ153" s="38">
        <v>4</v>
      </c>
      <c r="CK153" s="38">
        <v>0</v>
      </c>
      <c r="CL153" s="38">
        <v>0</v>
      </c>
      <c r="CN153" s="38">
        <v>0</v>
      </c>
      <c r="CO153" s="38">
        <v>1</v>
      </c>
      <c r="CP153" s="38">
        <v>0</v>
      </c>
      <c r="CQ153" s="38">
        <v>0</v>
      </c>
      <c r="CR153" s="38">
        <v>0</v>
      </c>
      <c r="CS153" s="38">
        <v>0</v>
      </c>
      <c r="CT153" s="38">
        <v>0</v>
      </c>
      <c r="CU153" s="38">
        <v>0</v>
      </c>
      <c r="CV153" s="38">
        <v>0</v>
      </c>
      <c r="CW153" s="38">
        <v>0</v>
      </c>
      <c r="CX153" s="38">
        <v>0</v>
      </c>
      <c r="CY153" s="38">
        <v>0</v>
      </c>
      <c r="CZ153" s="38">
        <v>0</v>
      </c>
      <c r="DA153" s="38">
        <v>1</v>
      </c>
      <c r="DB153" s="38">
        <v>0</v>
      </c>
      <c r="DC153" s="38">
        <v>0</v>
      </c>
      <c r="DD153" s="38">
        <v>0</v>
      </c>
      <c r="DE153" s="38">
        <v>0</v>
      </c>
      <c r="DF153" s="38">
        <v>0</v>
      </c>
      <c r="DG153" s="38">
        <v>0</v>
      </c>
      <c r="DH153" s="38">
        <v>0</v>
      </c>
      <c r="DI153" s="38">
        <v>0</v>
      </c>
      <c r="DK153" s="38">
        <v>3942</v>
      </c>
      <c r="DL153" s="38">
        <v>0</v>
      </c>
      <c r="DM153" s="38">
        <v>0</v>
      </c>
      <c r="DN153" s="38">
        <v>0</v>
      </c>
      <c r="DO153" s="38">
        <v>0</v>
      </c>
      <c r="DP153" s="38">
        <v>0</v>
      </c>
      <c r="DQ153" s="38">
        <v>0</v>
      </c>
      <c r="DR153" s="38">
        <v>0</v>
      </c>
      <c r="DS153" s="38">
        <v>0</v>
      </c>
      <c r="DT153" s="38">
        <v>0</v>
      </c>
      <c r="DU153" s="38">
        <v>0</v>
      </c>
      <c r="DV153" s="38">
        <v>0</v>
      </c>
      <c r="DW153" s="38">
        <v>0</v>
      </c>
      <c r="DX153" s="38">
        <v>0</v>
      </c>
      <c r="DY153" s="38">
        <v>0</v>
      </c>
      <c r="DZ153" s="38">
        <v>0</v>
      </c>
      <c r="EA153" s="38">
        <v>0</v>
      </c>
      <c r="EB153" s="38">
        <v>0</v>
      </c>
      <c r="EC153" s="38">
        <v>0</v>
      </c>
      <c r="ED153" s="38">
        <v>0</v>
      </c>
      <c r="EE153" s="38">
        <v>0</v>
      </c>
      <c r="EF153" s="38">
        <v>0</v>
      </c>
      <c r="EG153" s="38">
        <v>0</v>
      </c>
      <c r="EH153" s="38">
        <v>0</v>
      </c>
      <c r="EI153" s="38">
        <v>0</v>
      </c>
      <c r="EJ153" s="38">
        <v>0</v>
      </c>
      <c r="EK153" s="38">
        <v>0</v>
      </c>
      <c r="EL153" s="38">
        <v>0</v>
      </c>
      <c r="EM153" s="38">
        <v>0</v>
      </c>
      <c r="EN153" s="38">
        <v>0</v>
      </c>
      <c r="EO153" s="38">
        <v>0</v>
      </c>
      <c r="EP153" s="38">
        <v>0</v>
      </c>
      <c r="EQ153" s="38">
        <v>0</v>
      </c>
      <c r="ER153" s="38">
        <v>0</v>
      </c>
      <c r="ES153" s="38">
        <v>0</v>
      </c>
      <c r="ET153" s="38">
        <v>0</v>
      </c>
      <c r="EU153" s="38">
        <v>0</v>
      </c>
      <c r="EV153" s="38">
        <v>0</v>
      </c>
      <c r="EW153" s="38">
        <v>0</v>
      </c>
      <c r="EX153" s="38">
        <v>0</v>
      </c>
      <c r="EZ153" s="38">
        <v>0</v>
      </c>
      <c r="FA153" s="38">
        <v>0</v>
      </c>
      <c r="FB153" s="38">
        <v>0</v>
      </c>
      <c r="FC153" s="38">
        <v>0</v>
      </c>
      <c r="FD153" s="38">
        <v>0</v>
      </c>
      <c r="FE153" s="38">
        <v>0</v>
      </c>
      <c r="FF153" s="38">
        <v>0</v>
      </c>
      <c r="FG153" s="38">
        <v>5.8744999999999999E-2</v>
      </c>
      <c r="FH153" s="38">
        <v>2.5468000000000001E-2</v>
      </c>
      <c r="FI153" s="38">
        <v>0</v>
      </c>
      <c r="FJ153" s="38">
        <v>0</v>
      </c>
      <c r="FK153" s="38">
        <v>0</v>
      </c>
      <c r="FL153" s="38">
        <v>0</v>
      </c>
      <c r="FM153" s="38">
        <v>0</v>
      </c>
      <c r="FN153" s="38">
        <v>0</v>
      </c>
      <c r="FO153" s="38">
        <v>0</v>
      </c>
      <c r="FP153" s="38">
        <v>0</v>
      </c>
      <c r="FQ153" s="38">
        <v>0</v>
      </c>
      <c r="FR153" s="38">
        <v>0</v>
      </c>
      <c r="FS153" s="38">
        <v>0</v>
      </c>
      <c r="FT153" s="38">
        <v>0</v>
      </c>
      <c r="FU153" s="38">
        <v>0</v>
      </c>
      <c r="FV153" s="38">
        <v>0</v>
      </c>
      <c r="FW153" s="38">
        <v>0</v>
      </c>
      <c r="FX153" s="38">
        <v>0</v>
      </c>
      <c r="FY153" s="38">
        <v>0</v>
      </c>
      <c r="FZ153" s="38">
        <v>0</v>
      </c>
      <c r="GA153" s="38">
        <v>0</v>
      </c>
      <c r="GB153" s="38">
        <v>0</v>
      </c>
      <c r="GC153" s="38">
        <v>0</v>
      </c>
      <c r="GD153" s="38">
        <v>0</v>
      </c>
      <c r="GF153" s="38">
        <v>0</v>
      </c>
      <c r="GG153" s="38">
        <v>0</v>
      </c>
      <c r="GH153" s="38">
        <v>0</v>
      </c>
      <c r="GI153" s="38">
        <v>0</v>
      </c>
      <c r="GJ153" s="38">
        <v>0</v>
      </c>
      <c r="GK153" s="38">
        <v>0</v>
      </c>
      <c r="GL153" s="38">
        <v>0</v>
      </c>
      <c r="GM153" s="38">
        <v>0</v>
      </c>
      <c r="GN153" s="38">
        <v>0</v>
      </c>
      <c r="GO153" s="38">
        <v>0</v>
      </c>
      <c r="GP153" s="38">
        <v>0</v>
      </c>
      <c r="GQ153" s="38">
        <v>0</v>
      </c>
      <c r="GR153" s="38">
        <v>0</v>
      </c>
      <c r="GS153" s="38">
        <v>0</v>
      </c>
      <c r="GT153" s="38">
        <v>0</v>
      </c>
      <c r="HB153" s="38">
        <v>0</v>
      </c>
      <c r="HC153" s="38">
        <v>0</v>
      </c>
      <c r="HD153" s="38">
        <v>0</v>
      </c>
      <c r="HE153" s="38">
        <v>0</v>
      </c>
      <c r="HF153" s="38">
        <v>0</v>
      </c>
      <c r="HG153" s="38">
        <v>0</v>
      </c>
      <c r="HH153" s="38">
        <v>0</v>
      </c>
      <c r="HI153" s="38">
        <v>0</v>
      </c>
      <c r="HJ153" s="38">
        <v>0</v>
      </c>
      <c r="HK153" s="38">
        <v>0</v>
      </c>
      <c r="HL153" s="38">
        <v>0</v>
      </c>
      <c r="HM153" s="38">
        <v>0</v>
      </c>
      <c r="HN153" s="38">
        <v>0</v>
      </c>
      <c r="HO153" s="38">
        <v>0</v>
      </c>
      <c r="HP153" s="38">
        <v>0</v>
      </c>
      <c r="HQ153" s="38">
        <v>0</v>
      </c>
      <c r="HR153" s="38">
        <v>0</v>
      </c>
      <c r="HS153" s="38">
        <v>0</v>
      </c>
      <c r="HT153" s="38">
        <v>0</v>
      </c>
      <c r="HU153" s="38">
        <v>0</v>
      </c>
      <c r="HV153" s="38">
        <v>0</v>
      </c>
      <c r="HW153" s="38">
        <v>0</v>
      </c>
      <c r="HX153" s="38">
        <v>0</v>
      </c>
      <c r="HY153" s="38">
        <v>0</v>
      </c>
      <c r="HZ153" s="38">
        <v>0</v>
      </c>
      <c r="IA153" s="38">
        <v>0</v>
      </c>
      <c r="IB153" s="38">
        <v>0</v>
      </c>
      <c r="IC153" s="38">
        <v>0</v>
      </c>
      <c r="ID153" s="38">
        <v>0</v>
      </c>
      <c r="IE153" s="38">
        <v>0</v>
      </c>
      <c r="IF153" s="38">
        <v>0</v>
      </c>
      <c r="IG153" s="38">
        <v>0</v>
      </c>
      <c r="IH153" s="38">
        <v>0</v>
      </c>
      <c r="II153" s="38">
        <v>0</v>
      </c>
      <c r="IJ153" s="38">
        <v>0</v>
      </c>
      <c r="IK153" s="38">
        <v>0</v>
      </c>
      <c r="IL153" s="38">
        <v>0</v>
      </c>
      <c r="IM153" s="38">
        <v>0</v>
      </c>
      <c r="IN153" s="38">
        <v>0</v>
      </c>
      <c r="IO153" s="38">
        <v>0</v>
      </c>
      <c r="IP153" s="38">
        <v>0</v>
      </c>
      <c r="IQ153" s="38">
        <v>0</v>
      </c>
      <c r="IR153" s="38">
        <v>0</v>
      </c>
      <c r="IS153" s="38">
        <v>0</v>
      </c>
      <c r="IT153" s="38">
        <v>0</v>
      </c>
      <c r="IU153" s="38">
        <v>0</v>
      </c>
      <c r="IV153" s="38">
        <v>0</v>
      </c>
      <c r="IW153" s="38">
        <v>6159</v>
      </c>
      <c r="IX153" s="38">
        <v>0</v>
      </c>
      <c r="IY153" s="38">
        <v>0</v>
      </c>
      <c r="IZ153" s="38">
        <v>0</v>
      </c>
      <c r="JA153" s="38">
        <v>0</v>
      </c>
    </row>
    <row r="154" spans="1:261" x14ac:dyDescent="0.2">
      <c r="A154" s="38">
        <v>57839</v>
      </c>
      <c r="B154" s="38">
        <v>27549</v>
      </c>
      <c r="C154" s="38">
        <v>9</v>
      </c>
      <c r="D154" s="38">
        <v>2020</v>
      </c>
      <c r="E154" s="38">
        <v>6159</v>
      </c>
      <c r="F154" s="38">
        <v>0</v>
      </c>
      <c r="G154" s="38">
        <v>933.93</v>
      </c>
      <c r="H154" s="38">
        <v>929.73900000000003</v>
      </c>
      <c r="I154" s="38">
        <v>929.73900000000003</v>
      </c>
      <c r="J154" s="38">
        <v>933.93</v>
      </c>
      <c r="K154" s="38">
        <v>0</v>
      </c>
      <c r="L154" s="38">
        <v>6159</v>
      </c>
      <c r="M154" s="38">
        <v>0</v>
      </c>
      <c r="N154" s="38">
        <v>0</v>
      </c>
      <c r="P154" s="38">
        <v>919.79700000000003</v>
      </c>
      <c r="Q154" s="38">
        <v>0</v>
      </c>
      <c r="R154" s="38">
        <v>238418</v>
      </c>
      <c r="S154" s="38">
        <v>259.20699999999999</v>
      </c>
      <c r="U154" s="38">
        <v>154546</v>
      </c>
      <c r="V154" s="38">
        <v>558.91800000000001</v>
      </c>
      <c r="W154" s="38">
        <v>344216</v>
      </c>
      <c r="X154" s="38">
        <v>344216</v>
      </c>
      <c r="Z154" s="38">
        <v>0</v>
      </c>
      <c r="AA154" s="38">
        <v>0</v>
      </c>
      <c r="AB154" s="38">
        <v>0</v>
      </c>
      <c r="AC154" s="38">
        <v>0</v>
      </c>
      <c r="AD154" s="38" t="s">
        <v>303</v>
      </c>
      <c r="AE154" s="38">
        <v>0</v>
      </c>
      <c r="AH154" s="38">
        <v>0</v>
      </c>
      <c r="AI154" s="38">
        <v>0</v>
      </c>
      <c r="AJ154" s="38">
        <v>6159</v>
      </c>
      <c r="AK154" s="38">
        <v>1</v>
      </c>
      <c r="AL154" s="38" t="s">
        <v>60</v>
      </c>
      <c r="AM154" s="38">
        <v>0</v>
      </c>
      <c r="AN154" s="38">
        <v>0</v>
      </c>
      <c r="AO154" s="38">
        <v>0</v>
      </c>
      <c r="AP154" s="38">
        <v>0</v>
      </c>
      <c r="AQ154" s="38">
        <v>0</v>
      </c>
      <c r="AR154" s="38">
        <v>0</v>
      </c>
      <c r="AS154" s="38">
        <v>0</v>
      </c>
      <c r="AT154" s="38">
        <v>0</v>
      </c>
      <c r="AU154" s="38">
        <v>0</v>
      </c>
      <c r="AV154" s="38">
        <v>0</v>
      </c>
      <c r="AW154" s="38">
        <v>10670201</v>
      </c>
      <c r="AX154" s="38">
        <v>10489483</v>
      </c>
      <c r="AY154" s="38">
        <v>7078826</v>
      </c>
      <c r="AZ154" s="38">
        <v>238418</v>
      </c>
      <c r="BA154" s="38">
        <v>0</v>
      </c>
      <c r="BB154" s="38">
        <v>0</v>
      </c>
      <c r="BC154" s="38">
        <v>0</v>
      </c>
      <c r="BD154" s="38">
        <v>0</v>
      </c>
      <c r="BE154" s="38">
        <v>140</v>
      </c>
      <c r="BF154" s="38">
        <v>9626684</v>
      </c>
      <c r="BG154" s="38">
        <v>0</v>
      </c>
      <c r="BH154" s="38">
        <v>0</v>
      </c>
      <c r="BI154" s="38">
        <v>0</v>
      </c>
      <c r="BJ154" s="38">
        <v>12</v>
      </c>
      <c r="BK154" s="38">
        <v>0</v>
      </c>
      <c r="BL154" s="38">
        <v>0</v>
      </c>
      <c r="BM154" s="38">
        <v>0</v>
      </c>
      <c r="BN154" s="38">
        <v>0</v>
      </c>
      <c r="BO154" s="38">
        <v>0</v>
      </c>
      <c r="BP154" s="38">
        <v>0</v>
      </c>
      <c r="BQ154" s="38">
        <v>627</v>
      </c>
      <c r="BR154" s="38">
        <v>0</v>
      </c>
      <c r="BS154" s="38">
        <v>0</v>
      </c>
      <c r="BT154" s="38">
        <v>0</v>
      </c>
      <c r="BU154" s="38">
        <v>0</v>
      </c>
      <c r="BV154" s="38">
        <v>0</v>
      </c>
      <c r="BW154" s="38">
        <v>0</v>
      </c>
      <c r="BX154" s="38">
        <v>0</v>
      </c>
      <c r="BY154" s="38">
        <v>0</v>
      </c>
      <c r="BZ154" s="38">
        <v>0</v>
      </c>
      <c r="CA154" s="38">
        <v>0</v>
      </c>
      <c r="CB154" s="38">
        <v>0</v>
      </c>
      <c r="CC154" s="38">
        <v>0</v>
      </c>
      <c r="CD154" s="38">
        <v>0</v>
      </c>
      <c r="CE154" s="38">
        <v>0</v>
      </c>
      <c r="CF154" s="38">
        <v>0</v>
      </c>
      <c r="CG154" s="38">
        <v>0</v>
      </c>
      <c r="CH154" s="38">
        <v>183644</v>
      </c>
      <c r="CI154" s="38">
        <v>0</v>
      </c>
      <c r="CJ154" s="38">
        <v>4</v>
      </c>
      <c r="CK154" s="38">
        <v>0</v>
      </c>
      <c r="CL154" s="38">
        <v>0</v>
      </c>
      <c r="CN154" s="38">
        <v>0</v>
      </c>
      <c r="CO154" s="38">
        <v>1</v>
      </c>
      <c r="CP154" s="38">
        <v>0</v>
      </c>
      <c r="CQ154" s="38">
        <v>0</v>
      </c>
      <c r="CR154" s="38">
        <v>925.61699999999996</v>
      </c>
      <c r="CS154" s="38">
        <v>0</v>
      </c>
      <c r="CT154" s="38">
        <v>0</v>
      </c>
      <c r="CU154" s="38">
        <v>0</v>
      </c>
      <c r="CV154" s="38">
        <v>0</v>
      </c>
      <c r="CW154" s="38">
        <v>0</v>
      </c>
      <c r="CX154" s="38">
        <v>0</v>
      </c>
      <c r="CY154" s="38">
        <v>0</v>
      </c>
      <c r="CZ154" s="38">
        <v>0</v>
      </c>
      <c r="DA154" s="38">
        <v>1</v>
      </c>
      <c r="DB154" s="38">
        <v>5710162</v>
      </c>
      <c r="DC154" s="38">
        <v>0</v>
      </c>
      <c r="DD154" s="38">
        <v>0</v>
      </c>
      <c r="DE154" s="38">
        <v>1572755</v>
      </c>
      <c r="DF154" s="38">
        <v>1572755</v>
      </c>
      <c r="DG154" s="38">
        <v>255.375</v>
      </c>
      <c r="DH154" s="38">
        <v>0</v>
      </c>
      <c r="DI154" s="38">
        <v>0</v>
      </c>
      <c r="DK154" s="38">
        <v>1651</v>
      </c>
      <c r="DL154" s="38">
        <v>0</v>
      </c>
      <c r="DM154" s="38">
        <v>644913</v>
      </c>
      <c r="DN154" s="38">
        <v>2786</v>
      </c>
      <c r="DO154" s="38">
        <v>0</v>
      </c>
      <c r="DP154" s="38">
        <v>0</v>
      </c>
      <c r="DQ154" s="38">
        <v>0</v>
      </c>
      <c r="DR154" s="38">
        <v>0</v>
      </c>
      <c r="DS154" s="38">
        <v>0</v>
      </c>
      <c r="DT154" s="38">
        <v>0</v>
      </c>
      <c r="DU154" s="38">
        <v>0</v>
      </c>
      <c r="DV154" s="38">
        <v>0</v>
      </c>
      <c r="DW154" s="38">
        <v>0</v>
      </c>
      <c r="DX154" s="38">
        <v>0</v>
      </c>
      <c r="DY154" s="38">
        <v>0</v>
      </c>
      <c r="DZ154" s="38">
        <v>0</v>
      </c>
      <c r="EA154" s="38">
        <v>0</v>
      </c>
      <c r="EB154" s="38">
        <v>0</v>
      </c>
      <c r="EC154" s="38">
        <v>72.77</v>
      </c>
      <c r="ED154" s="38">
        <v>515386</v>
      </c>
      <c r="EE154" s="38">
        <v>0</v>
      </c>
      <c r="EF154" s="38">
        <v>0</v>
      </c>
      <c r="EG154" s="38">
        <v>0</v>
      </c>
      <c r="EH154" s="38">
        <v>116576</v>
      </c>
      <c r="EI154" s="38">
        <v>0</v>
      </c>
      <c r="EJ154" s="38">
        <v>0</v>
      </c>
      <c r="EK154" s="38">
        <v>1.0129999999999999</v>
      </c>
      <c r="EL154" s="38">
        <v>0</v>
      </c>
      <c r="EM154" s="38">
        <v>0</v>
      </c>
      <c r="EN154" s="38">
        <v>3.1779999999999999</v>
      </c>
      <c r="EO154" s="38">
        <v>0</v>
      </c>
      <c r="EP154" s="38">
        <v>0</v>
      </c>
      <c r="EQ154" s="38">
        <v>4.1909999999999998</v>
      </c>
      <c r="ER154" s="38">
        <v>0</v>
      </c>
      <c r="ES154" s="38">
        <v>18.928999999999998</v>
      </c>
      <c r="ET154" s="38">
        <v>0</v>
      </c>
      <c r="EU154" s="38">
        <v>0</v>
      </c>
      <c r="EV154" s="38">
        <v>0</v>
      </c>
      <c r="EW154" s="38">
        <v>0</v>
      </c>
      <c r="EX154" s="38">
        <v>0</v>
      </c>
      <c r="EZ154" s="38">
        <v>9388266</v>
      </c>
      <c r="FA154" s="38">
        <v>0</v>
      </c>
      <c r="FB154" s="38">
        <v>9623758</v>
      </c>
      <c r="FC154" s="38">
        <v>0</v>
      </c>
      <c r="FD154" s="38">
        <v>0</v>
      </c>
      <c r="FE154" s="38">
        <v>905035</v>
      </c>
      <c r="FF154" s="38">
        <v>196182</v>
      </c>
      <c r="FG154" s="38">
        <v>5.8744999999999999E-2</v>
      </c>
      <c r="FH154" s="38">
        <v>2.5468000000000001E-2</v>
      </c>
      <c r="FI154" s="38">
        <v>0</v>
      </c>
      <c r="FJ154" s="38">
        <v>0</v>
      </c>
      <c r="FK154" s="38">
        <v>1563.126</v>
      </c>
      <c r="FL154" s="38">
        <v>10908619</v>
      </c>
      <c r="FM154" s="38">
        <v>0</v>
      </c>
      <c r="FN154" s="38">
        <v>0</v>
      </c>
      <c r="FO154" s="38">
        <v>0</v>
      </c>
      <c r="FP154" s="38">
        <v>0</v>
      </c>
      <c r="FQ154" s="38">
        <v>0</v>
      </c>
      <c r="FR154" s="38">
        <v>0</v>
      </c>
      <c r="FS154" s="38">
        <v>0</v>
      </c>
      <c r="FT154" s="38">
        <v>0</v>
      </c>
      <c r="FU154" s="38">
        <v>0</v>
      </c>
      <c r="FV154" s="38">
        <v>0</v>
      </c>
      <c r="FW154" s="38">
        <v>0</v>
      </c>
      <c r="FX154" s="38">
        <v>0</v>
      </c>
      <c r="FY154" s="38">
        <v>0</v>
      </c>
      <c r="FZ154" s="38">
        <v>0</v>
      </c>
      <c r="GA154" s="38">
        <v>0</v>
      </c>
      <c r="GB154" s="38">
        <v>0</v>
      </c>
      <c r="GC154" s="38">
        <v>0</v>
      </c>
      <c r="GD154" s="38">
        <v>0</v>
      </c>
      <c r="GF154" s="38">
        <v>0</v>
      </c>
      <c r="GG154" s="38">
        <v>0</v>
      </c>
      <c r="GH154" s="38">
        <v>0</v>
      </c>
      <c r="GI154" s="38">
        <v>0</v>
      </c>
      <c r="GJ154" s="38">
        <v>0</v>
      </c>
      <c r="GK154" s="38">
        <v>4971</v>
      </c>
      <c r="GL154" s="38">
        <v>12424</v>
      </c>
      <c r="GM154" s="38">
        <v>0</v>
      </c>
      <c r="GN154" s="38">
        <v>0</v>
      </c>
      <c r="GO154" s="38">
        <v>0</v>
      </c>
      <c r="GP154" s="38">
        <v>0</v>
      </c>
      <c r="GQ154" s="38">
        <v>0</v>
      </c>
      <c r="GR154" s="38">
        <v>0</v>
      </c>
      <c r="GS154" s="38">
        <v>0</v>
      </c>
      <c r="GT154" s="38">
        <v>0</v>
      </c>
      <c r="HB154" s="38">
        <v>260701385</v>
      </c>
      <c r="HC154" s="38">
        <v>5.0967999999999999E-2</v>
      </c>
      <c r="HD154" s="38">
        <v>183644</v>
      </c>
      <c r="HE154" s="38">
        <v>0</v>
      </c>
      <c r="HF154" s="38">
        <v>985523</v>
      </c>
      <c r="HG154" s="38">
        <v>1283</v>
      </c>
      <c r="HH154" s="38">
        <v>355968</v>
      </c>
      <c r="HI154" s="38">
        <v>0</v>
      </c>
      <c r="HJ154" s="38">
        <v>9078</v>
      </c>
      <c r="HK154" s="38">
        <v>0</v>
      </c>
      <c r="HL154" s="38">
        <v>0</v>
      </c>
      <c r="HM154" s="38">
        <v>0</v>
      </c>
      <c r="HN154" s="38">
        <v>0</v>
      </c>
      <c r="HO154" s="38">
        <v>0</v>
      </c>
      <c r="HP154" s="38">
        <v>0</v>
      </c>
      <c r="HQ154" s="38">
        <v>0</v>
      </c>
      <c r="HR154" s="38">
        <v>0</v>
      </c>
      <c r="HS154" s="38">
        <v>9385340</v>
      </c>
      <c r="HT154" s="38">
        <v>0</v>
      </c>
      <c r="HU154" s="38">
        <v>0</v>
      </c>
      <c r="HV154" s="38">
        <v>0</v>
      </c>
      <c r="HW154" s="38">
        <v>0</v>
      </c>
      <c r="HX154" s="38">
        <v>51</v>
      </c>
      <c r="HY154" s="38">
        <v>77</v>
      </c>
      <c r="HZ154" s="38">
        <v>155</v>
      </c>
      <c r="IA154" s="38">
        <v>341</v>
      </c>
      <c r="IB154" s="38">
        <v>354</v>
      </c>
      <c r="IC154" s="38">
        <v>978</v>
      </c>
      <c r="ID154" s="38">
        <v>0</v>
      </c>
      <c r="IE154" s="38">
        <v>0</v>
      </c>
      <c r="IF154" s="38">
        <v>0</v>
      </c>
      <c r="IG154" s="38">
        <v>2.0830000000000002</v>
      </c>
      <c r="IH154" s="38">
        <v>578</v>
      </c>
      <c r="II154" s="38">
        <v>0</v>
      </c>
      <c r="IJ154" s="38">
        <v>558.91800000000001</v>
      </c>
      <c r="IK154" s="38">
        <v>0</v>
      </c>
      <c r="IL154" s="38">
        <v>0</v>
      </c>
      <c r="IM154" s="38">
        <v>0</v>
      </c>
      <c r="IN154" s="38">
        <v>0</v>
      </c>
      <c r="IO154" s="38">
        <v>0</v>
      </c>
      <c r="IP154" s="38">
        <v>0</v>
      </c>
      <c r="IQ154" s="38">
        <v>558.91800000000001</v>
      </c>
      <c r="IR154" s="38">
        <v>344216</v>
      </c>
      <c r="IS154" s="38">
        <v>0</v>
      </c>
      <c r="IT154" s="38">
        <v>0</v>
      </c>
      <c r="IU154" s="38">
        <v>0</v>
      </c>
      <c r="IV154" s="38">
        <v>0</v>
      </c>
      <c r="IW154" s="38">
        <v>6159</v>
      </c>
      <c r="IX154" s="38">
        <v>0</v>
      </c>
      <c r="IY154" s="38">
        <v>0</v>
      </c>
      <c r="IZ154" s="38">
        <v>0</v>
      </c>
      <c r="JA154" s="38">
        <v>0</v>
      </c>
    </row>
    <row r="155" spans="1:261" x14ac:dyDescent="0.2">
      <c r="A155" s="38">
        <v>57840</v>
      </c>
      <c r="B155" s="38">
        <v>27549</v>
      </c>
      <c r="C155" s="38">
        <v>9</v>
      </c>
      <c r="D155" s="38">
        <v>2020</v>
      </c>
      <c r="E155" s="38">
        <v>6159</v>
      </c>
      <c r="F155" s="38">
        <v>0</v>
      </c>
      <c r="G155" s="38">
        <v>509.51499999999999</v>
      </c>
      <c r="H155" s="38">
        <v>390.67099999999999</v>
      </c>
      <c r="I155" s="38">
        <v>390.67099999999999</v>
      </c>
      <c r="J155" s="38">
        <v>509.51499999999999</v>
      </c>
      <c r="K155" s="38">
        <v>0</v>
      </c>
      <c r="L155" s="38">
        <v>6159</v>
      </c>
      <c r="M155" s="38">
        <v>0</v>
      </c>
      <c r="N155" s="38">
        <v>0</v>
      </c>
      <c r="P155" s="38">
        <v>587.16300000000001</v>
      </c>
      <c r="Q155" s="38">
        <v>0</v>
      </c>
      <c r="R155" s="38">
        <v>152197</v>
      </c>
      <c r="S155" s="38">
        <v>259.20699999999999</v>
      </c>
      <c r="U155" s="38">
        <v>98655</v>
      </c>
      <c r="V155" s="38">
        <v>17.155000000000001</v>
      </c>
      <c r="W155" s="38">
        <v>10565</v>
      </c>
      <c r="X155" s="38">
        <v>10565</v>
      </c>
      <c r="Z155" s="38">
        <v>0</v>
      </c>
      <c r="AA155" s="38">
        <v>0</v>
      </c>
      <c r="AB155" s="38">
        <v>0</v>
      </c>
      <c r="AC155" s="38">
        <v>0</v>
      </c>
      <c r="AD155" s="38" t="s">
        <v>303</v>
      </c>
      <c r="AE155" s="38">
        <v>0</v>
      </c>
      <c r="AH155" s="38">
        <v>0</v>
      </c>
      <c r="AI155" s="38">
        <v>0</v>
      </c>
      <c r="AJ155" s="38">
        <v>6159</v>
      </c>
      <c r="AK155" s="38">
        <v>1</v>
      </c>
      <c r="AL155" s="38" t="s">
        <v>318</v>
      </c>
      <c r="AM155" s="38">
        <v>0</v>
      </c>
      <c r="AN155" s="38">
        <v>0</v>
      </c>
      <c r="AO155" s="38">
        <v>0</v>
      </c>
      <c r="AP155" s="38">
        <v>0</v>
      </c>
      <c r="AQ155" s="38">
        <v>0</v>
      </c>
      <c r="AR155" s="38">
        <v>0</v>
      </c>
      <c r="AS155" s="38">
        <v>0</v>
      </c>
      <c r="AT155" s="38">
        <v>0</v>
      </c>
      <c r="AU155" s="38">
        <v>0</v>
      </c>
      <c r="AV155" s="38">
        <v>0</v>
      </c>
      <c r="AW155" s="38">
        <v>4781793</v>
      </c>
      <c r="AX155" s="38">
        <v>4681697</v>
      </c>
      <c r="AY155" s="38">
        <v>3227248</v>
      </c>
      <c r="AZ155" s="38">
        <v>152197</v>
      </c>
      <c r="BA155" s="38">
        <v>0</v>
      </c>
      <c r="BB155" s="38">
        <v>0</v>
      </c>
      <c r="BC155" s="38">
        <v>0</v>
      </c>
      <c r="BD155" s="38">
        <v>0</v>
      </c>
      <c r="BE155" s="38">
        <v>63</v>
      </c>
      <c r="BF155" s="38">
        <v>4329894</v>
      </c>
      <c r="BG155" s="38">
        <v>0</v>
      </c>
      <c r="BH155" s="38">
        <v>0</v>
      </c>
      <c r="BI155" s="38">
        <v>0</v>
      </c>
      <c r="BJ155" s="38">
        <v>12</v>
      </c>
      <c r="BK155" s="38">
        <v>0</v>
      </c>
      <c r="BL155" s="38">
        <v>0</v>
      </c>
      <c r="BM155" s="38">
        <v>0</v>
      </c>
      <c r="BN155" s="38">
        <v>0</v>
      </c>
      <c r="BO155" s="38">
        <v>0</v>
      </c>
      <c r="BP155" s="38">
        <v>0</v>
      </c>
      <c r="BQ155" s="38">
        <v>710</v>
      </c>
      <c r="BR155" s="38">
        <v>0</v>
      </c>
      <c r="BS155" s="38">
        <v>0</v>
      </c>
      <c r="BT155" s="38">
        <v>0</v>
      </c>
      <c r="BU155" s="38">
        <v>0</v>
      </c>
      <c r="BV155" s="38">
        <v>0</v>
      </c>
      <c r="BW155" s="38">
        <v>0</v>
      </c>
      <c r="BX155" s="38">
        <v>0</v>
      </c>
      <c r="BY155" s="38">
        <v>0</v>
      </c>
      <c r="BZ155" s="38">
        <v>0</v>
      </c>
      <c r="CA155" s="38">
        <v>0</v>
      </c>
      <c r="CB155" s="38">
        <v>0</v>
      </c>
      <c r="CC155" s="38">
        <v>0</v>
      </c>
      <c r="CD155" s="38">
        <v>0</v>
      </c>
      <c r="CE155" s="38">
        <v>0</v>
      </c>
      <c r="CF155" s="38">
        <v>0</v>
      </c>
      <c r="CG155" s="38">
        <v>0</v>
      </c>
      <c r="CH155" s="38">
        <v>100189</v>
      </c>
      <c r="CI155" s="38">
        <v>0</v>
      </c>
      <c r="CJ155" s="38">
        <v>4</v>
      </c>
      <c r="CK155" s="38">
        <v>0</v>
      </c>
      <c r="CL155" s="38">
        <v>0</v>
      </c>
      <c r="CN155" s="38">
        <v>0</v>
      </c>
      <c r="CO155" s="38">
        <v>1</v>
      </c>
      <c r="CP155" s="38">
        <v>0</v>
      </c>
      <c r="CQ155" s="38">
        <v>0</v>
      </c>
      <c r="CR155" s="38">
        <v>584.50300000000004</v>
      </c>
      <c r="CS155" s="38">
        <v>0</v>
      </c>
      <c r="CT155" s="38">
        <v>0</v>
      </c>
      <c r="CU155" s="38">
        <v>0</v>
      </c>
      <c r="CV155" s="38">
        <v>0</v>
      </c>
      <c r="CW155" s="38">
        <v>0</v>
      </c>
      <c r="CX155" s="38">
        <v>0</v>
      </c>
      <c r="CY155" s="38">
        <v>0</v>
      </c>
      <c r="CZ155" s="38">
        <v>0</v>
      </c>
      <c r="DA155" s="38">
        <v>1</v>
      </c>
      <c r="DB155" s="38">
        <v>2405880</v>
      </c>
      <c r="DC155" s="38">
        <v>0</v>
      </c>
      <c r="DD155" s="38">
        <v>0</v>
      </c>
      <c r="DE155" s="38">
        <v>129485</v>
      </c>
      <c r="DF155" s="38">
        <v>129485</v>
      </c>
      <c r="DG155" s="38">
        <v>21.024999999999999</v>
      </c>
      <c r="DH155" s="38">
        <v>0</v>
      </c>
      <c r="DI155" s="38">
        <v>0</v>
      </c>
      <c r="DK155" s="38">
        <v>2979</v>
      </c>
      <c r="DL155" s="38">
        <v>0</v>
      </c>
      <c r="DM155" s="38">
        <v>6787</v>
      </c>
      <c r="DN155" s="38">
        <v>30</v>
      </c>
      <c r="DO155" s="38">
        <v>0</v>
      </c>
      <c r="DP155" s="38">
        <v>0</v>
      </c>
      <c r="DQ155" s="38">
        <v>0</v>
      </c>
      <c r="DR155" s="38">
        <v>0</v>
      </c>
      <c r="DS155" s="38">
        <v>0</v>
      </c>
      <c r="DT155" s="38">
        <v>0</v>
      </c>
      <c r="DU155" s="38">
        <v>0</v>
      </c>
      <c r="DV155" s="38">
        <v>0</v>
      </c>
      <c r="DW155" s="38">
        <v>0</v>
      </c>
      <c r="DX155" s="38">
        <v>0</v>
      </c>
      <c r="DY155" s="38">
        <v>0</v>
      </c>
      <c r="DZ155" s="38">
        <v>0</v>
      </c>
      <c r="EA155" s="38">
        <v>0</v>
      </c>
      <c r="EB155" s="38">
        <v>0</v>
      </c>
      <c r="EC155" s="38">
        <v>0.94699999999999995</v>
      </c>
      <c r="ED155" s="38">
        <v>6707</v>
      </c>
      <c r="EE155" s="38">
        <v>0</v>
      </c>
      <c r="EF155" s="38">
        <v>0</v>
      </c>
      <c r="EG155" s="38">
        <v>0</v>
      </c>
      <c r="EH155" s="38">
        <v>0</v>
      </c>
      <c r="EI155" s="38">
        <v>0</v>
      </c>
      <c r="EJ155" s="38">
        <v>0</v>
      </c>
      <c r="EK155" s="38">
        <v>0</v>
      </c>
      <c r="EL155" s="38">
        <v>0</v>
      </c>
      <c r="EM155" s="38">
        <v>0</v>
      </c>
      <c r="EN155" s="38">
        <v>0</v>
      </c>
      <c r="EO155" s="38">
        <v>0</v>
      </c>
      <c r="EP155" s="38">
        <v>0</v>
      </c>
      <c r="EQ155" s="38">
        <v>0</v>
      </c>
      <c r="ER155" s="38">
        <v>0</v>
      </c>
      <c r="ES155" s="38">
        <v>0</v>
      </c>
      <c r="ET155" s="38">
        <v>0</v>
      </c>
      <c r="EU155" s="38">
        <v>0</v>
      </c>
      <c r="EV155" s="38">
        <v>0</v>
      </c>
      <c r="EW155" s="38">
        <v>0</v>
      </c>
      <c r="EX155" s="38">
        <v>0</v>
      </c>
      <c r="EZ155" s="38">
        <v>4186390</v>
      </c>
      <c r="FA155" s="38">
        <v>0</v>
      </c>
      <c r="FB155" s="38">
        <v>4338494</v>
      </c>
      <c r="FC155" s="38">
        <v>0</v>
      </c>
      <c r="FD155" s="38">
        <v>0</v>
      </c>
      <c r="FE155" s="38">
        <v>407068</v>
      </c>
      <c r="FF155" s="38">
        <v>88239</v>
      </c>
      <c r="FG155" s="38">
        <v>5.8744999999999999E-2</v>
      </c>
      <c r="FH155" s="38">
        <v>2.5468000000000001E-2</v>
      </c>
      <c r="FI155" s="38">
        <v>0</v>
      </c>
      <c r="FJ155" s="38">
        <v>0</v>
      </c>
      <c r="FK155" s="38">
        <v>703.06399999999996</v>
      </c>
      <c r="FL155" s="38">
        <v>4933990</v>
      </c>
      <c r="FM155" s="38">
        <v>0</v>
      </c>
      <c r="FN155" s="38">
        <v>0</v>
      </c>
      <c r="FO155" s="38">
        <v>0</v>
      </c>
      <c r="FP155" s="38">
        <v>0</v>
      </c>
      <c r="FQ155" s="38">
        <v>0</v>
      </c>
      <c r="FR155" s="38">
        <v>0</v>
      </c>
      <c r="FS155" s="38">
        <v>0</v>
      </c>
      <c r="FT155" s="38">
        <v>0</v>
      </c>
      <c r="FU155" s="38">
        <v>0</v>
      </c>
      <c r="FV155" s="38">
        <v>0</v>
      </c>
      <c r="FW155" s="38">
        <v>0</v>
      </c>
      <c r="FX155" s="38">
        <v>0</v>
      </c>
      <c r="FY155" s="38">
        <v>0</v>
      </c>
      <c r="FZ155" s="38">
        <v>0</v>
      </c>
      <c r="GA155" s="38">
        <v>0</v>
      </c>
      <c r="GB155" s="38">
        <v>988084</v>
      </c>
      <c r="GC155" s="38">
        <v>988084</v>
      </c>
      <c r="GD155" s="38">
        <v>118.84399999999999</v>
      </c>
      <c r="GF155" s="38">
        <v>0</v>
      </c>
      <c r="GG155" s="38">
        <v>0</v>
      </c>
      <c r="GH155" s="38">
        <v>0</v>
      </c>
      <c r="GI155" s="38">
        <v>0</v>
      </c>
      <c r="GJ155" s="38">
        <v>0</v>
      </c>
      <c r="GK155" s="38">
        <v>5202</v>
      </c>
      <c r="GL155" s="38">
        <v>9629</v>
      </c>
      <c r="GM155" s="38">
        <v>0</v>
      </c>
      <c r="GN155" s="38">
        <v>11762</v>
      </c>
      <c r="GO155" s="38">
        <v>0</v>
      </c>
      <c r="GP155" s="38">
        <v>0</v>
      </c>
      <c r="GQ155" s="38">
        <v>0</v>
      </c>
      <c r="GR155" s="38">
        <v>0</v>
      </c>
      <c r="GS155" s="38">
        <v>0</v>
      </c>
      <c r="GT155" s="38">
        <v>0</v>
      </c>
      <c r="HB155" s="38">
        <v>260701385</v>
      </c>
      <c r="HC155" s="38">
        <v>5.0967999999999999E-2</v>
      </c>
      <c r="HD155" s="38">
        <v>100189</v>
      </c>
      <c r="HE155" s="38">
        <v>0</v>
      </c>
      <c r="HF155" s="38">
        <v>414111</v>
      </c>
      <c r="HG155" s="38">
        <v>0</v>
      </c>
      <c r="HH155" s="38">
        <v>0</v>
      </c>
      <c r="HI155" s="38">
        <v>0</v>
      </c>
      <c r="HJ155" s="38">
        <v>4952</v>
      </c>
      <c r="HK155" s="38">
        <v>4515</v>
      </c>
      <c r="HL155" s="38">
        <v>4178</v>
      </c>
      <c r="HM155" s="38">
        <v>370000</v>
      </c>
      <c r="HN155" s="38">
        <v>0</v>
      </c>
      <c r="HO155" s="38">
        <v>0</v>
      </c>
      <c r="HP155" s="38">
        <v>0</v>
      </c>
      <c r="HQ155" s="38">
        <v>0</v>
      </c>
      <c r="HR155" s="38">
        <v>0</v>
      </c>
      <c r="HS155" s="38">
        <v>4186297</v>
      </c>
      <c r="HT155" s="38">
        <v>0</v>
      </c>
      <c r="HU155" s="38">
        <v>0</v>
      </c>
      <c r="HV155" s="38">
        <v>0</v>
      </c>
      <c r="HW155" s="38">
        <v>0</v>
      </c>
      <c r="HX155" s="38">
        <v>29</v>
      </c>
      <c r="HY155" s="38">
        <v>11</v>
      </c>
      <c r="HZ155" s="38">
        <v>13</v>
      </c>
      <c r="IA155" s="38">
        <v>13</v>
      </c>
      <c r="IB155" s="38">
        <v>19</v>
      </c>
      <c r="IC155" s="38">
        <v>85</v>
      </c>
      <c r="ID155" s="38">
        <v>0</v>
      </c>
      <c r="IE155" s="38">
        <v>0</v>
      </c>
      <c r="IF155" s="38">
        <v>0</v>
      </c>
      <c r="IG155" s="38">
        <v>0</v>
      </c>
      <c r="IH155" s="38">
        <v>0</v>
      </c>
      <c r="II155" s="38">
        <v>0</v>
      </c>
      <c r="IJ155" s="38">
        <v>17.155000000000001</v>
      </c>
      <c r="IK155" s="38">
        <v>0</v>
      </c>
      <c r="IL155" s="38">
        <v>0</v>
      </c>
      <c r="IM155" s="38">
        <v>0</v>
      </c>
      <c r="IN155" s="38">
        <v>0</v>
      </c>
      <c r="IO155" s="38">
        <v>0</v>
      </c>
      <c r="IP155" s="38">
        <v>0</v>
      </c>
      <c r="IQ155" s="38">
        <v>17.155000000000001</v>
      </c>
      <c r="IR155" s="38">
        <v>10565</v>
      </c>
      <c r="IS155" s="38">
        <v>0</v>
      </c>
      <c r="IT155" s="38">
        <v>0</v>
      </c>
      <c r="IU155" s="38">
        <v>0</v>
      </c>
      <c r="IV155" s="38">
        <v>0</v>
      </c>
      <c r="IW155" s="38">
        <v>6159</v>
      </c>
      <c r="IX155" s="38">
        <v>0</v>
      </c>
      <c r="IY155" s="38">
        <v>0</v>
      </c>
      <c r="IZ155" s="38">
        <v>0</v>
      </c>
      <c r="JA155" s="38">
        <v>0</v>
      </c>
    </row>
    <row r="156" spans="1:261" x14ac:dyDescent="0.2">
      <c r="A156" s="38">
        <v>101840</v>
      </c>
      <c r="B156" s="38">
        <v>27549</v>
      </c>
      <c r="C156" s="38">
        <v>9</v>
      </c>
      <c r="D156" s="38">
        <v>2020</v>
      </c>
      <c r="E156" s="38">
        <v>6159</v>
      </c>
      <c r="F156" s="38">
        <v>0</v>
      </c>
      <c r="G156" s="38">
        <v>395.27300000000002</v>
      </c>
      <c r="H156" s="38">
        <v>392.65499999999997</v>
      </c>
      <c r="I156" s="38">
        <v>392.65499999999997</v>
      </c>
      <c r="J156" s="38">
        <v>395.27300000000002</v>
      </c>
      <c r="K156" s="38">
        <v>0</v>
      </c>
      <c r="L156" s="38">
        <v>6159</v>
      </c>
      <c r="M156" s="38">
        <v>0</v>
      </c>
      <c r="N156" s="38">
        <v>0</v>
      </c>
      <c r="P156" s="38">
        <v>366.25799999999998</v>
      </c>
      <c r="Q156" s="38">
        <v>0</v>
      </c>
      <c r="R156" s="38">
        <v>94937</v>
      </c>
      <c r="S156" s="38">
        <v>259.20699999999999</v>
      </c>
      <c r="U156" s="38">
        <v>61539</v>
      </c>
      <c r="V156" s="38">
        <v>8.218</v>
      </c>
      <c r="W156" s="38">
        <v>5061</v>
      </c>
      <c r="X156" s="38">
        <v>5061</v>
      </c>
      <c r="Z156" s="38">
        <v>0</v>
      </c>
      <c r="AA156" s="38">
        <v>0</v>
      </c>
      <c r="AB156" s="38">
        <v>0</v>
      </c>
      <c r="AC156" s="38">
        <v>0</v>
      </c>
      <c r="AD156" s="38" t="s">
        <v>303</v>
      </c>
      <c r="AE156" s="38">
        <v>0</v>
      </c>
      <c r="AH156" s="38">
        <v>0</v>
      </c>
      <c r="AI156" s="38">
        <v>0</v>
      </c>
      <c r="AJ156" s="38">
        <v>6159</v>
      </c>
      <c r="AK156" s="38">
        <v>1</v>
      </c>
      <c r="AL156" s="38" t="s">
        <v>30</v>
      </c>
      <c r="AM156" s="38">
        <v>0</v>
      </c>
      <c r="AN156" s="38">
        <v>0</v>
      </c>
      <c r="AO156" s="38">
        <v>0</v>
      </c>
      <c r="AP156" s="38">
        <v>0</v>
      </c>
      <c r="AQ156" s="38">
        <v>0</v>
      </c>
      <c r="AR156" s="38">
        <v>0</v>
      </c>
      <c r="AS156" s="38">
        <v>0</v>
      </c>
      <c r="AT156" s="38">
        <v>0</v>
      </c>
      <c r="AU156" s="38">
        <v>0</v>
      </c>
      <c r="AV156" s="38">
        <v>0</v>
      </c>
      <c r="AW156" s="38">
        <v>4264233</v>
      </c>
      <c r="AX156" s="38">
        <v>4186901</v>
      </c>
      <c r="AY156" s="38">
        <v>2827945</v>
      </c>
      <c r="AZ156" s="38">
        <v>94937</v>
      </c>
      <c r="BA156" s="38">
        <v>30</v>
      </c>
      <c r="BB156" s="38">
        <v>0</v>
      </c>
      <c r="BC156" s="38">
        <v>0</v>
      </c>
      <c r="BD156" s="38">
        <v>0</v>
      </c>
      <c r="BE156" s="38">
        <v>56</v>
      </c>
      <c r="BF156" s="38">
        <v>3842308</v>
      </c>
      <c r="BG156" s="38">
        <v>0</v>
      </c>
      <c r="BH156" s="38">
        <v>0</v>
      </c>
      <c r="BI156" s="38">
        <v>0</v>
      </c>
      <c r="BJ156" s="38">
        <v>12</v>
      </c>
      <c r="BK156" s="38">
        <v>0</v>
      </c>
      <c r="BL156" s="38">
        <v>0</v>
      </c>
      <c r="BM156" s="38">
        <v>0</v>
      </c>
      <c r="BN156" s="38">
        <v>0</v>
      </c>
      <c r="BO156" s="38">
        <v>0</v>
      </c>
      <c r="BP156" s="38">
        <v>0</v>
      </c>
      <c r="BQ156" s="38">
        <v>709</v>
      </c>
      <c r="BR156" s="38">
        <v>0</v>
      </c>
      <c r="BS156" s="38">
        <v>0</v>
      </c>
      <c r="BT156" s="38">
        <v>0</v>
      </c>
      <c r="BU156" s="38">
        <v>0</v>
      </c>
      <c r="BV156" s="38">
        <v>0</v>
      </c>
      <c r="BW156" s="38">
        <v>0</v>
      </c>
      <c r="BX156" s="38">
        <v>0</v>
      </c>
      <c r="BY156" s="38">
        <v>0</v>
      </c>
      <c r="BZ156" s="38">
        <v>0</v>
      </c>
      <c r="CA156" s="38">
        <v>0</v>
      </c>
      <c r="CB156" s="38">
        <v>0</v>
      </c>
      <c r="CC156" s="38">
        <v>0</v>
      </c>
      <c r="CD156" s="38">
        <v>0</v>
      </c>
      <c r="CE156" s="38">
        <v>0</v>
      </c>
      <c r="CF156" s="38">
        <v>0</v>
      </c>
      <c r="CG156" s="38">
        <v>0</v>
      </c>
      <c r="CH156" s="38">
        <v>77725</v>
      </c>
      <c r="CI156" s="38">
        <v>0</v>
      </c>
      <c r="CJ156" s="38">
        <v>4</v>
      </c>
      <c r="CK156" s="38">
        <v>0</v>
      </c>
      <c r="CL156" s="38">
        <v>0</v>
      </c>
      <c r="CN156" s="38">
        <v>0</v>
      </c>
      <c r="CO156" s="38">
        <v>1</v>
      </c>
      <c r="CP156" s="38">
        <v>0</v>
      </c>
      <c r="CQ156" s="38">
        <v>0</v>
      </c>
      <c r="CR156" s="38">
        <v>365.36700000000002</v>
      </c>
      <c r="CS156" s="38">
        <v>0</v>
      </c>
      <c r="CT156" s="38">
        <v>0</v>
      </c>
      <c r="CU156" s="38">
        <v>0</v>
      </c>
      <c r="CV156" s="38">
        <v>0</v>
      </c>
      <c r="CW156" s="38">
        <v>0</v>
      </c>
      <c r="CX156" s="38">
        <v>0</v>
      </c>
      <c r="CY156" s="38">
        <v>0</v>
      </c>
      <c r="CZ156" s="38">
        <v>0</v>
      </c>
      <c r="DA156" s="38">
        <v>1</v>
      </c>
      <c r="DB156" s="38">
        <v>2414540</v>
      </c>
      <c r="DC156" s="38">
        <v>0</v>
      </c>
      <c r="DD156" s="38">
        <v>0</v>
      </c>
      <c r="DE156" s="38">
        <v>782682</v>
      </c>
      <c r="DF156" s="38">
        <v>782682</v>
      </c>
      <c r="DG156" s="38">
        <v>127.08799999999999</v>
      </c>
      <c r="DH156" s="38">
        <v>0</v>
      </c>
      <c r="DI156" s="38">
        <v>0</v>
      </c>
      <c r="DK156" s="38">
        <v>2974</v>
      </c>
      <c r="DL156" s="38">
        <v>0</v>
      </c>
      <c r="DM156" s="38">
        <v>79832</v>
      </c>
      <c r="DN156" s="38">
        <v>337</v>
      </c>
      <c r="DO156" s="38">
        <v>0</v>
      </c>
      <c r="DP156" s="38">
        <v>0</v>
      </c>
      <c r="DQ156" s="38">
        <v>0</v>
      </c>
      <c r="DR156" s="38">
        <v>0</v>
      </c>
      <c r="DS156" s="38">
        <v>0</v>
      </c>
      <c r="DT156" s="38">
        <v>0</v>
      </c>
      <c r="DU156" s="38">
        <v>0</v>
      </c>
      <c r="DV156" s="38">
        <v>0</v>
      </c>
      <c r="DW156" s="38">
        <v>0</v>
      </c>
      <c r="DX156" s="38">
        <v>0</v>
      </c>
      <c r="DY156" s="38">
        <v>0</v>
      </c>
      <c r="DZ156" s="38">
        <v>0</v>
      </c>
      <c r="EA156" s="38">
        <v>0</v>
      </c>
      <c r="EB156" s="38">
        <v>0</v>
      </c>
      <c r="EC156" s="38">
        <v>3.4169999999999998</v>
      </c>
      <c r="ED156" s="38">
        <v>24201</v>
      </c>
      <c r="EE156" s="38">
        <v>0</v>
      </c>
      <c r="EF156" s="38">
        <v>0</v>
      </c>
      <c r="EG156" s="38">
        <v>0</v>
      </c>
      <c r="EH156" s="38">
        <v>52299</v>
      </c>
      <c r="EI156" s="38">
        <v>0</v>
      </c>
      <c r="EJ156" s="38">
        <v>0</v>
      </c>
      <c r="EK156" s="38">
        <v>2.2989999999999999</v>
      </c>
      <c r="EL156" s="38">
        <v>0</v>
      </c>
      <c r="EM156" s="38">
        <v>0</v>
      </c>
      <c r="EN156" s="38">
        <v>0.31900000000000001</v>
      </c>
      <c r="EO156" s="38">
        <v>0</v>
      </c>
      <c r="EP156" s="38">
        <v>0</v>
      </c>
      <c r="EQ156" s="38">
        <v>2.6179999999999999</v>
      </c>
      <c r="ER156" s="38">
        <v>0</v>
      </c>
      <c r="ES156" s="38">
        <v>8.4920000000000009</v>
      </c>
      <c r="ET156" s="38">
        <v>0</v>
      </c>
      <c r="EU156" s="38">
        <v>0</v>
      </c>
      <c r="EV156" s="38">
        <v>0</v>
      </c>
      <c r="EW156" s="38">
        <v>0</v>
      </c>
      <c r="EX156" s="38">
        <v>0</v>
      </c>
      <c r="EZ156" s="38">
        <v>3747371</v>
      </c>
      <c r="FA156" s="38">
        <v>0</v>
      </c>
      <c r="FB156" s="38">
        <v>3841915</v>
      </c>
      <c r="FC156" s="38">
        <v>0</v>
      </c>
      <c r="FD156" s="38">
        <v>0</v>
      </c>
      <c r="FE156" s="38">
        <v>361228</v>
      </c>
      <c r="FF156" s="38">
        <v>78302</v>
      </c>
      <c r="FG156" s="38">
        <v>5.8744999999999999E-2</v>
      </c>
      <c r="FH156" s="38">
        <v>2.5468000000000001E-2</v>
      </c>
      <c r="FI156" s="38">
        <v>0</v>
      </c>
      <c r="FJ156" s="38">
        <v>0</v>
      </c>
      <c r="FK156" s="38">
        <v>623.89200000000005</v>
      </c>
      <c r="FL156" s="38">
        <v>4359170</v>
      </c>
      <c r="FM156" s="38">
        <v>0</v>
      </c>
      <c r="FN156" s="38">
        <v>0</v>
      </c>
      <c r="FO156" s="38">
        <v>0</v>
      </c>
      <c r="FP156" s="38">
        <v>0</v>
      </c>
      <c r="FQ156" s="38">
        <v>0</v>
      </c>
      <c r="FR156" s="38">
        <v>0</v>
      </c>
      <c r="FS156" s="38">
        <v>0</v>
      </c>
      <c r="FT156" s="38">
        <v>0</v>
      </c>
      <c r="FU156" s="38">
        <v>0</v>
      </c>
      <c r="FV156" s="38">
        <v>0</v>
      </c>
      <c r="FW156" s="38">
        <v>0</v>
      </c>
      <c r="FX156" s="38">
        <v>0</v>
      </c>
      <c r="FY156" s="38">
        <v>0</v>
      </c>
      <c r="FZ156" s="38">
        <v>0</v>
      </c>
      <c r="GA156" s="38">
        <v>0</v>
      </c>
      <c r="GB156" s="38">
        <v>0</v>
      </c>
      <c r="GC156" s="38">
        <v>0</v>
      </c>
      <c r="GD156" s="38">
        <v>0</v>
      </c>
      <c r="GF156" s="38">
        <v>0</v>
      </c>
      <c r="GG156" s="38">
        <v>0</v>
      </c>
      <c r="GH156" s="38">
        <v>0</v>
      </c>
      <c r="GI156" s="38">
        <v>0</v>
      </c>
      <c r="GJ156" s="38">
        <v>0</v>
      </c>
      <c r="GK156" s="38">
        <v>4970</v>
      </c>
      <c r="GL156" s="38">
        <v>12974</v>
      </c>
      <c r="GM156" s="38">
        <v>0</v>
      </c>
      <c r="GN156" s="38">
        <v>0</v>
      </c>
      <c r="GO156" s="38">
        <v>0</v>
      </c>
      <c r="GP156" s="38">
        <v>0</v>
      </c>
      <c r="GQ156" s="38">
        <v>0</v>
      </c>
      <c r="GR156" s="38">
        <v>0</v>
      </c>
      <c r="GS156" s="38">
        <v>0</v>
      </c>
      <c r="GT156" s="38">
        <v>0</v>
      </c>
      <c r="HB156" s="38">
        <v>260701385</v>
      </c>
      <c r="HC156" s="38">
        <v>5.0967999999999999E-2</v>
      </c>
      <c r="HD156" s="38">
        <v>77725</v>
      </c>
      <c r="HE156" s="38">
        <v>0</v>
      </c>
      <c r="HF156" s="38">
        <v>416214</v>
      </c>
      <c r="HG156" s="38">
        <v>0</v>
      </c>
      <c r="HH156" s="38">
        <v>139800</v>
      </c>
      <c r="HI156" s="38">
        <v>0</v>
      </c>
      <c r="HJ156" s="38">
        <v>3842</v>
      </c>
      <c r="HK156" s="38">
        <v>0</v>
      </c>
      <c r="HL156" s="38">
        <v>0</v>
      </c>
      <c r="HM156" s="38">
        <v>0</v>
      </c>
      <c r="HN156" s="38">
        <v>0</v>
      </c>
      <c r="HO156" s="38">
        <v>0</v>
      </c>
      <c r="HP156" s="38">
        <v>0</v>
      </c>
      <c r="HQ156" s="38">
        <v>0</v>
      </c>
      <c r="HR156" s="38">
        <v>0</v>
      </c>
      <c r="HS156" s="38">
        <v>3746978</v>
      </c>
      <c r="HT156" s="38">
        <v>0</v>
      </c>
      <c r="HU156" s="38">
        <v>0</v>
      </c>
      <c r="HV156" s="38">
        <v>0</v>
      </c>
      <c r="HW156" s="38">
        <v>0</v>
      </c>
      <c r="HX156" s="38">
        <v>92</v>
      </c>
      <c r="HY156" s="38">
        <v>51</v>
      </c>
      <c r="HZ156" s="38">
        <v>49</v>
      </c>
      <c r="IA156" s="38">
        <v>126</v>
      </c>
      <c r="IB156" s="38">
        <v>178</v>
      </c>
      <c r="IC156" s="38">
        <v>496</v>
      </c>
      <c r="ID156" s="38">
        <v>0</v>
      </c>
      <c r="IE156" s="38">
        <v>0</v>
      </c>
      <c r="IF156" s="38">
        <v>0</v>
      </c>
      <c r="IG156" s="38">
        <v>0</v>
      </c>
      <c r="IH156" s="38">
        <v>227</v>
      </c>
      <c r="II156" s="38">
        <v>0</v>
      </c>
      <c r="IJ156" s="38">
        <v>8.218</v>
      </c>
      <c r="IK156" s="38">
        <v>0</v>
      </c>
      <c r="IL156" s="38">
        <v>0</v>
      </c>
      <c r="IM156" s="38">
        <v>0</v>
      </c>
      <c r="IN156" s="38">
        <v>0</v>
      </c>
      <c r="IO156" s="38">
        <v>0</v>
      </c>
      <c r="IP156" s="38">
        <v>0</v>
      </c>
      <c r="IQ156" s="38">
        <v>8.218</v>
      </c>
      <c r="IR156" s="38">
        <v>5061</v>
      </c>
      <c r="IS156" s="38">
        <v>0</v>
      </c>
      <c r="IT156" s="38">
        <v>0</v>
      </c>
      <c r="IU156" s="38">
        <v>0</v>
      </c>
      <c r="IV156" s="38">
        <v>0</v>
      </c>
      <c r="IW156" s="38">
        <v>6159</v>
      </c>
      <c r="IX156" s="38">
        <v>0</v>
      </c>
      <c r="IY156" s="38">
        <v>0</v>
      </c>
      <c r="IZ156" s="38">
        <v>0</v>
      </c>
      <c r="JA156" s="38">
        <v>0</v>
      </c>
    </row>
    <row r="157" spans="1:261" x14ac:dyDescent="0.2">
      <c r="A157" s="38">
        <v>57841</v>
      </c>
      <c r="B157" s="38">
        <v>27549</v>
      </c>
      <c r="C157" s="38">
        <v>9</v>
      </c>
      <c r="D157" s="38">
        <v>2020</v>
      </c>
      <c r="E157" s="38">
        <v>6159</v>
      </c>
      <c r="F157" s="38">
        <v>0</v>
      </c>
      <c r="G157" s="38">
        <v>939.01700000000005</v>
      </c>
      <c r="H157" s="38">
        <v>931.26499999999999</v>
      </c>
      <c r="I157" s="38">
        <v>931.26499999999999</v>
      </c>
      <c r="J157" s="38">
        <v>939.01700000000005</v>
      </c>
      <c r="K157" s="38">
        <v>0</v>
      </c>
      <c r="L157" s="38">
        <v>6159</v>
      </c>
      <c r="M157" s="38">
        <v>0</v>
      </c>
      <c r="N157" s="38">
        <v>0</v>
      </c>
      <c r="P157" s="38">
        <v>742.31700000000001</v>
      </c>
      <c r="Q157" s="38">
        <v>0</v>
      </c>
      <c r="R157" s="38">
        <v>192414</v>
      </c>
      <c r="S157" s="38">
        <v>259.20699999999999</v>
      </c>
      <c r="U157" s="38">
        <v>124723</v>
      </c>
      <c r="V157" s="38">
        <v>353.33300000000003</v>
      </c>
      <c r="W157" s="38">
        <v>217604</v>
      </c>
      <c r="X157" s="38">
        <v>217604</v>
      </c>
      <c r="Z157" s="38">
        <v>0</v>
      </c>
      <c r="AA157" s="38">
        <v>0</v>
      </c>
      <c r="AB157" s="38">
        <v>0</v>
      </c>
      <c r="AC157" s="38">
        <v>0</v>
      </c>
      <c r="AD157" s="38" t="s">
        <v>303</v>
      </c>
      <c r="AE157" s="38">
        <v>0</v>
      </c>
      <c r="AH157" s="38">
        <v>0</v>
      </c>
      <c r="AI157" s="38">
        <v>0</v>
      </c>
      <c r="AJ157" s="38">
        <v>6159</v>
      </c>
      <c r="AK157" s="38">
        <v>1</v>
      </c>
      <c r="AL157" s="38" t="s">
        <v>319</v>
      </c>
      <c r="AM157" s="38">
        <v>0</v>
      </c>
      <c r="AN157" s="38">
        <v>0</v>
      </c>
      <c r="AO157" s="38">
        <v>0</v>
      </c>
      <c r="AP157" s="38">
        <v>0</v>
      </c>
      <c r="AQ157" s="38">
        <v>0</v>
      </c>
      <c r="AR157" s="38">
        <v>0</v>
      </c>
      <c r="AS157" s="38">
        <v>0</v>
      </c>
      <c r="AT157" s="38">
        <v>0</v>
      </c>
      <c r="AU157" s="38">
        <v>0</v>
      </c>
      <c r="AV157" s="38">
        <v>0</v>
      </c>
      <c r="AW157" s="38">
        <v>10475513</v>
      </c>
      <c r="AX157" s="38">
        <v>10292576</v>
      </c>
      <c r="AY157" s="38">
        <v>7606564</v>
      </c>
      <c r="AZ157" s="38">
        <v>192414</v>
      </c>
      <c r="BA157" s="38">
        <v>0</v>
      </c>
      <c r="BB157" s="38">
        <v>0</v>
      </c>
      <c r="BC157" s="38">
        <v>0</v>
      </c>
      <c r="BD157" s="38">
        <v>0</v>
      </c>
      <c r="BE157" s="38">
        <v>137</v>
      </c>
      <c r="BF157" s="38">
        <v>9241554</v>
      </c>
      <c r="BG157" s="38">
        <v>0</v>
      </c>
      <c r="BH157" s="38">
        <v>0</v>
      </c>
      <c r="BI157" s="38">
        <v>0</v>
      </c>
      <c r="BJ157" s="38">
        <v>12</v>
      </c>
      <c r="BK157" s="38">
        <v>0</v>
      </c>
      <c r="BL157" s="38">
        <v>0</v>
      </c>
      <c r="BM157" s="38">
        <v>0</v>
      </c>
      <c r="BN157" s="38">
        <v>0</v>
      </c>
      <c r="BO157" s="38">
        <v>0</v>
      </c>
      <c r="BP157" s="38">
        <v>0</v>
      </c>
      <c r="BQ157" s="38">
        <v>626</v>
      </c>
      <c r="BR157" s="38">
        <v>0</v>
      </c>
      <c r="BS157" s="38">
        <v>0</v>
      </c>
      <c r="BT157" s="38">
        <v>0</v>
      </c>
      <c r="BU157" s="38">
        <v>0</v>
      </c>
      <c r="BV157" s="38">
        <v>0</v>
      </c>
      <c r="BW157" s="38">
        <v>0</v>
      </c>
      <c r="BX157" s="38">
        <v>0</v>
      </c>
      <c r="BY157" s="38">
        <v>0</v>
      </c>
      <c r="BZ157" s="38">
        <v>0</v>
      </c>
      <c r="CA157" s="38">
        <v>186.274</v>
      </c>
      <c r="CB157" s="38">
        <v>186274</v>
      </c>
      <c r="CC157" s="38">
        <v>0</v>
      </c>
      <c r="CD157" s="38">
        <v>0</v>
      </c>
      <c r="CE157" s="38">
        <v>0</v>
      </c>
      <c r="CF157" s="38">
        <v>0</v>
      </c>
      <c r="CG157" s="38">
        <v>0</v>
      </c>
      <c r="CH157" s="38">
        <v>184644</v>
      </c>
      <c r="CI157" s="38">
        <v>0</v>
      </c>
      <c r="CJ157" s="38">
        <v>5</v>
      </c>
      <c r="CK157" s="38">
        <v>0</v>
      </c>
      <c r="CL157" s="38">
        <v>0</v>
      </c>
      <c r="CN157" s="38">
        <v>0</v>
      </c>
      <c r="CO157" s="38">
        <v>1</v>
      </c>
      <c r="CP157" s="38">
        <v>0</v>
      </c>
      <c r="CQ157" s="38">
        <v>0</v>
      </c>
      <c r="CR157" s="38">
        <v>743.59199999999998</v>
      </c>
      <c r="CS157" s="38">
        <v>0</v>
      </c>
      <c r="CT157" s="38">
        <v>0</v>
      </c>
      <c r="CU157" s="38">
        <v>0</v>
      </c>
      <c r="CV157" s="38">
        <v>0</v>
      </c>
      <c r="CW157" s="38">
        <v>0</v>
      </c>
      <c r="CX157" s="38">
        <v>0</v>
      </c>
      <c r="CY157" s="38">
        <v>0</v>
      </c>
      <c r="CZ157" s="38">
        <v>0</v>
      </c>
      <c r="DA157" s="38">
        <v>1</v>
      </c>
      <c r="DB157" s="38">
        <v>5722005</v>
      </c>
      <c r="DC157" s="38">
        <v>0</v>
      </c>
      <c r="DD157" s="38">
        <v>0</v>
      </c>
      <c r="DE157" s="38">
        <v>1599314</v>
      </c>
      <c r="DF157" s="38">
        <v>1599314</v>
      </c>
      <c r="DG157" s="38">
        <v>259.68799999999999</v>
      </c>
      <c r="DH157" s="38">
        <v>0</v>
      </c>
      <c r="DI157" s="38">
        <v>0</v>
      </c>
      <c r="DK157" s="38">
        <v>1647</v>
      </c>
      <c r="DL157" s="38">
        <v>0</v>
      </c>
      <c r="DM157" s="38">
        <v>367917</v>
      </c>
      <c r="DN157" s="38">
        <v>1570</v>
      </c>
      <c r="DO157" s="38">
        <v>0</v>
      </c>
      <c r="DP157" s="38">
        <v>0</v>
      </c>
      <c r="DQ157" s="38">
        <v>0</v>
      </c>
      <c r="DR157" s="38">
        <v>0</v>
      </c>
      <c r="DS157" s="38">
        <v>0</v>
      </c>
      <c r="DT157" s="38">
        <v>0</v>
      </c>
      <c r="DU157" s="38">
        <v>0</v>
      </c>
      <c r="DV157" s="38">
        <v>0</v>
      </c>
      <c r="DW157" s="38">
        <v>0</v>
      </c>
      <c r="DX157" s="38">
        <v>0</v>
      </c>
      <c r="DY157" s="38">
        <v>0</v>
      </c>
      <c r="DZ157" s="38">
        <v>0</v>
      </c>
      <c r="EA157" s="38">
        <v>0</v>
      </c>
      <c r="EB157" s="38">
        <v>0</v>
      </c>
      <c r="EC157" s="38">
        <v>27.5</v>
      </c>
      <c r="ED157" s="38">
        <v>194766</v>
      </c>
      <c r="EE157" s="38">
        <v>0</v>
      </c>
      <c r="EF157" s="38">
        <v>0</v>
      </c>
      <c r="EG157" s="38">
        <v>0</v>
      </c>
      <c r="EH157" s="38">
        <v>161429</v>
      </c>
      <c r="EI157" s="38">
        <v>0</v>
      </c>
      <c r="EJ157" s="38">
        <v>0</v>
      </c>
      <c r="EK157" s="38">
        <v>6.1980000000000004</v>
      </c>
      <c r="EL157" s="38">
        <v>3.5999999999999997E-2</v>
      </c>
      <c r="EM157" s="38">
        <v>7.5999999999999998E-2</v>
      </c>
      <c r="EN157" s="38">
        <v>1.478</v>
      </c>
      <c r="EO157" s="38">
        <v>0</v>
      </c>
      <c r="EP157" s="38">
        <v>0</v>
      </c>
      <c r="EQ157" s="38">
        <v>7.7519999999999998</v>
      </c>
      <c r="ER157" s="38">
        <v>0</v>
      </c>
      <c r="ES157" s="38">
        <v>26.212</v>
      </c>
      <c r="ET157" s="38">
        <v>0</v>
      </c>
      <c r="EU157" s="38">
        <v>0</v>
      </c>
      <c r="EV157" s="38">
        <v>0</v>
      </c>
      <c r="EW157" s="38">
        <v>0</v>
      </c>
      <c r="EX157" s="38">
        <v>0</v>
      </c>
      <c r="EZ157" s="38">
        <v>9235414</v>
      </c>
      <c r="FA157" s="38">
        <v>0</v>
      </c>
      <c r="FB157" s="38">
        <v>9426121</v>
      </c>
      <c r="FC157" s="38">
        <v>0</v>
      </c>
      <c r="FD157" s="38">
        <v>0</v>
      </c>
      <c r="FE157" s="38">
        <v>868828</v>
      </c>
      <c r="FF157" s="38">
        <v>188334</v>
      </c>
      <c r="FG157" s="38">
        <v>5.8744999999999999E-2</v>
      </c>
      <c r="FH157" s="38">
        <v>2.5468000000000001E-2</v>
      </c>
      <c r="FI157" s="38">
        <v>0</v>
      </c>
      <c r="FJ157" s="38">
        <v>0</v>
      </c>
      <c r="FK157" s="38">
        <v>1500.5909999999999</v>
      </c>
      <c r="FL157" s="38">
        <v>10667927</v>
      </c>
      <c r="FM157" s="38">
        <v>0</v>
      </c>
      <c r="FN157" s="38">
        <v>0</v>
      </c>
      <c r="FO157" s="38">
        <v>0</v>
      </c>
      <c r="FP157" s="38">
        <v>0</v>
      </c>
      <c r="FQ157" s="38">
        <v>0</v>
      </c>
      <c r="FR157" s="38">
        <v>0</v>
      </c>
      <c r="FS157" s="38">
        <v>0</v>
      </c>
      <c r="FT157" s="38">
        <v>0</v>
      </c>
      <c r="FU157" s="38">
        <v>0</v>
      </c>
      <c r="FV157" s="38">
        <v>0</v>
      </c>
      <c r="FW157" s="38">
        <v>0</v>
      </c>
      <c r="FX157" s="38">
        <v>0</v>
      </c>
      <c r="FY157" s="38">
        <v>0</v>
      </c>
      <c r="FZ157" s="38">
        <v>0</v>
      </c>
      <c r="GA157" s="38">
        <v>0</v>
      </c>
      <c r="GB157" s="38">
        <v>0</v>
      </c>
      <c r="GC157" s="38">
        <v>0</v>
      </c>
      <c r="GD157" s="38">
        <v>0</v>
      </c>
      <c r="GF157" s="38">
        <v>0</v>
      </c>
      <c r="GG157" s="38">
        <v>0</v>
      </c>
      <c r="GH157" s="38">
        <v>0</v>
      </c>
      <c r="GI157" s="38">
        <v>0</v>
      </c>
      <c r="GJ157" s="38">
        <v>0</v>
      </c>
      <c r="GK157" s="38">
        <v>4971</v>
      </c>
      <c r="GL157" s="38">
        <v>2890</v>
      </c>
      <c r="GM157" s="38">
        <v>0</v>
      </c>
      <c r="GN157" s="38">
        <v>0</v>
      </c>
      <c r="GO157" s="38">
        <v>0</v>
      </c>
      <c r="GP157" s="38">
        <v>0</v>
      </c>
      <c r="GQ157" s="38">
        <v>0</v>
      </c>
      <c r="GR157" s="38">
        <v>0</v>
      </c>
      <c r="GS157" s="38">
        <v>0</v>
      </c>
      <c r="GT157" s="38">
        <v>0</v>
      </c>
      <c r="HB157" s="38">
        <v>260701385</v>
      </c>
      <c r="HC157" s="38">
        <v>5.0967999999999999E-2</v>
      </c>
      <c r="HD157" s="38">
        <v>184644</v>
      </c>
      <c r="HE157" s="38">
        <v>0</v>
      </c>
      <c r="HF157" s="38">
        <v>987141</v>
      </c>
      <c r="HG157" s="38">
        <v>0</v>
      </c>
      <c r="HH157" s="38">
        <v>336876</v>
      </c>
      <c r="HI157" s="38">
        <v>0</v>
      </c>
      <c r="HJ157" s="38">
        <v>9127</v>
      </c>
      <c r="HK157" s="38">
        <v>0</v>
      </c>
      <c r="HL157" s="38">
        <v>0</v>
      </c>
      <c r="HM157" s="38">
        <v>0</v>
      </c>
      <c r="HN157" s="38">
        <v>0</v>
      </c>
      <c r="HO157" s="38">
        <v>0</v>
      </c>
      <c r="HP157" s="38">
        <v>0</v>
      </c>
      <c r="HQ157" s="38">
        <v>0</v>
      </c>
      <c r="HR157" s="38">
        <v>0</v>
      </c>
      <c r="HS157" s="38">
        <v>9233707</v>
      </c>
      <c r="HT157" s="38">
        <v>0</v>
      </c>
      <c r="HU157" s="38">
        <v>0</v>
      </c>
      <c r="HV157" s="38">
        <v>0</v>
      </c>
      <c r="HW157" s="38">
        <v>0</v>
      </c>
      <c r="HX157" s="38">
        <v>54</v>
      </c>
      <c r="HY157" s="38">
        <v>91</v>
      </c>
      <c r="HZ157" s="38">
        <v>226</v>
      </c>
      <c r="IA157" s="38">
        <v>284</v>
      </c>
      <c r="IB157" s="38">
        <v>345</v>
      </c>
      <c r="IC157" s="38">
        <v>1000</v>
      </c>
      <c r="ID157" s="38">
        <v>0</v>
      </c>
      <c r="IE157" s="38">
        <v>0</v>
      </c>
      <c r="IF157" s="38">
        <v>0</v>
      </c>
      <c r="IG157" s="38">
        <v>0</v>
      </c>
      <c r="IH157" s="38">
        <v>547</v>
      </c>
      <c r="II157" s="38">
        <v>0</v>
      </c>
      <c r="IJ157" s="38">
        <v>353.33300000000003</v>
      </c>
      <c r="IK157" s="38">
        <v>0</v>
      </c>
      <c r="IL157" s="38">
        <v>0</v>
      </c>
      <c r="IM157" s="38">
        <v>0</v>
      </c>
      <c r="IN157" s="38">
        <v>0</v>
      </c>
      <c r="IO157" s="38">
        <v>0</v>
      </c>
      <c r="IP157" s="38">
        <v>0</v>
      </c>
      <c r="IQ157" s="38">
        <v>353.33300000000003</v>
      </c>
      <c r="IR157" s="38">
        <v>217604</v>
      </c>
      <c r="IS157" s="38">
        <v>0</v>
      </c>
      <c r="IT157" s="38">
        <v>0</v>
      </c>
      <c r="IU157" s="38">
        <v>0</v>
      </c>
      <c r="IV157" s="38">
        <v>0</v>
      </c>
      <c r="IW157" s="38">
        <v>6159</v>
      </c>
      <c r="IX157" s="38">
        <v>0</v>
      </c>
      <c r="IY157" s="38">
        <v>0</v>
      </c>
      <c r="IZ157" s="38">
        <v>0</v>
      </c>
      <c r="JA157" s="38">
        <v>0</v>
      </c>
    </row>
    <row r="158" spans="1:261" x14ac:dyDescent="0.2">
      <c r="A158" s="38">
        <v>101842</v>
      </c>
      <c r="B158" s="38">
        <v>27549</v>
      </c>
      <c r="C158" s="38">
        <v>9</v>
      </c>
      <c r="D158" s="38">
        <v>2020</v>
      </c>
      <c r="E158" s="38">
        <v>6159</v>
      </c>
      <c r="F158" s="38">
        <v>0</v>
      </c>
      <c r="G158" s="38">
        <v>51.305</v>
      </c>
      <c r="H158" s="38">
        <v>29.622</v>
      </c>
      <c r="I158" s="38">
        <v>29.622</v>
      </c>
      <c r="J158" s="38">
        <v>51.305</v>
      </c>
      <c r="K158" s="38">
        <v>0</v>
      </c>
      <c r="L158" s="38">
        <v>6159</v>
      </c>
      <c r="M158" s="38">
        <v>0</v>
      </c>
      <c r="N158" s="38">
        <v>0</v>
      </c>
      <c r="P158" s="38">
        <v>60.527000000000001</v>
      </c>
      <c r="Q158" s="38">
        <v>0</v>
      </c>
      <c r="R158" s="38">
        <v>15689</v>
      </c>
      <c r="S158" s="38">
        <v>259.20699999999999</v>
      </c>
      <c r="U158" s="38">
        <v>10169</v>
      </c>
      <c r="V158" s="38">
        <v>11.49</v>
      </c>
      <c r="W158" s="38">
        <v>7076</v>
      </c>
      <c r="X158" s="38">
        <v>7076</v>
      </c>
      <c r="Z158" s="38">
        <v>0</v>
      </c>
      <c r="AA158" s="38">
        <v>0</v>
      </c>
      <c r="AB158" s="38">
        <v>0</v>
      </c>
      <c r="AC158" s="38">
        <v>0</v>
      </c>
      <c r="AD158" s="38" t="s">
        <v>303</v>
      </c>
      <c r="AE158" s="38">
        <v>0</v>
      </c>
      <c r="AH158" s="38">
        <v>0</v>
      </c>
      <c r="AI158" s="38">
        <v>0</v>
      </c>
      <c r="AJ158" s="38">
        <v>6159</v>
      </c>
      <c r="AK158" s="38">
        <v>1</v>
      </c>
      <c r="AL158" s="38" t="s">
        <v>31</v>
      </c>
      <c r="AM158" s="38">
        <v>0</v>
      </c>
      <c r="AN158" s="38">
        <v>0</v>
      </c>
      <c r="AO158" s="38">
        <v>0</v>
      </c>
      <c r="AP158" s="38">
        <v>0</v>
      </c>
      <c r="AQ158" s="38">
        <v>0</v>
      </c>
      <c r="AR158" s="38">
        <v>0</v>
      </c>
      <c r="AS158" s="38">
        <v>0</v>
      </c>
      <c r="AT158" s="38">
        <v>0</v>
      </c>
      <c r="AU158" s="38">
        <v>0</v>
      </c>
      <c r="AV158" s="38">
        <v>-1482</v>
      </c>
      <c r="AW158" s="38">
        <v>588484</v>
      </c>
      <c r="AX158" s="38">
        <v>515623</v>
      </c>
      <c r="AY158" s="38">
        <v>397274</v>
      </c>
      <c r="AZ158" s="38">
        <v>15689</v>
      </c>
      <c r="BA158" s="38">
        <v>2</v>
      </c>
      <c r="BB158" s="38">
        <v>0</v>
      </c>
      <c r="BC158" s="38">
        <v>0</v>
      </c>
      <c r="BD158" s="38">
        <v>0</v>
      </c>
      <c r="BE158" s="38">
        <v>7</v>
      </c>
      <c r="BF158" s="38">
        <v>476166</v>
      </c>
      <c r="BG158" s="38">
        <v>0</v>
      </c>
      <c r="BH158" s="38">
        <v>0</v>
      </c>
      <c r="BI158" s="38">
        <v>0</v>
      </c>
      <c r="BJ158" s="38">
        <v>12</v>
      </c>
      <c r="BK158" s="38">
        <v>0</v>
      </c>
      <c r="BL158" s="38">
        <v>0</v>
      </c>
      <c r="BM158" s="38">
        <v>0</v>
      </c>
      <c r="BN158" s="38">
        <v>0</v>
      </c>
      <c r="BO158" s="38">
        <v>0</v>
      </c>
      <c r="BP158" s="38">
        <v>0</v>
      </c>
      <c r="BQ158" s="38">
        <v>765</v>
      </c>
      <c r="BR158" s="38">
        <v>0</v>
      </c>
      <c r="BS158" s="38">
        <v>0</v>
      </c>
      <c r="BT158" s="38">
        <v>0</v>
      </c>
      <c r="BU158" s="38">
        <v>0</v>
      </c>
      <c r="BV158" s="38">
        <v>0</v>
      </c>
      <c r="BW158" s="38">
        <v>0</v>
      </c>
      <c r="BX158" s="38">
        <v>0</v>
      </c>
      <c r="BY158" s="38">
        <v>0</v>
      </c>
      <c r="BZ158" s="38">
        <v>0</v>
      </c>
      <c r="CA158" s="38">
        <v>0</v>
      </c>
      <c r="CB158" s="38">
        <v>0</v>
      </c>
      <c r="CC158" s="38">
        <v>0</v>
      </c>
      <c r="CD158" s="38">
        <v>0</v>
      </c>
      <c r="CE158" s="38">
        <v>0</v>
      </c>
      <c r="CF158" s="38">
        <v>0</v>
      </c>
      <c r="CG158" s="38">
        <v>0</v>
      </c>
      <c r="CH158" s="38">
        <v>72971</v>
      </c>
      <c r="CI158" s="38">
        <v>0</v>
      </c>
      <c r="CJ158" s="38">
        <v>4</v>
      </c>
      <c r="CK158" s="38">
        <v>0</v>
      </c>
      <c r="CL158" s="38">
        <v>0</v>
      </c>
      <c r="CN158" s="38">
        <v>0</v>
      </c>
      <c r="CO158" s="38">
        <v>1</v>
      </c>
      <c r="CP158" s="38">
        <v>0</v>
      </c>
      <c r="CQ158" s="38">
        <v>0</v>
      </c>
      <c r="CR158" s="38">
        <v>60.113999999999997</v>
      </c>
      <c r="CS158" s="38">
        <v>0</v>
      </c>
      <c r="CT158" s="38">
        <v>0</v>
      </c>
      <c r="CU158" s="38">
        <v>0</v>
      </c>
      <c r="CV158" s="38">
        <v>0</v>
      </c>
      <c r="CW158" s="38">
        <v>0</v>
      </c>
      <c r="CX158" s="38">
        <v>0</v>
      </c>
      <c r="CY158" s="38">
        <v>0</v>
      </c>
      <c r="CZ158" s="38">
        <v>0</v>
      </c>
      <c r="DA158" s="38">
        <v>1</v>
      </c>
      <c r="DB158" s="38">
        <v>182039</v>
      </c>
      <c r="DC158" s="38">
        <v>0</v>
      </c>
      <c r="DD158" s="38">
        <v>0</v>
      </c>
      <c r="DE158" s="38">
        <v>41879</v>
      </c>
      <c r="DF158" s="38">
        <v>41879</v>
      </c>
      <c r="DG158" s="38">
        <v>6.8</v>
      </c>
      <c r="DH158" s="38">
        <v>0</v>
      </c>
      <c r="DI158" s="38">
        <v>0</v>
      </c>
      <c r="DK158" s="38">
        <v>3869</v>
      </c>
      <c r="DL158" s="38">
        <v>0</v>
      </c>
      <c r="DM158" s="38">
        <v>23682</v>
      </c>
      <c r="DN158" s="38">
        <v>103</v>
      </c>
      <c r="DO158" s="38">
        <v>0</v>
      </c>
      <c r="DP158" s="38">
        <v>0</v>
      </c>
      <c r="DQ158" s="38">
        <v>0</v>
      </c>
      <c r="DR158" s="38">
        <v>0</v>
      </c>
      <c r="DS158" s="38">
        <v>0</v>
      </c>
      <c r="DT158" s="38">
        <v>0</v>
      </c>
      <c r="DU158" s="38">
        <v>0</v>
      </c>
      <c r="DV158" s="38">
        <v>0</v>
      </c>
      <c r="DW158" s="38">
        <v>0</v>
      </c>
      <c r="DX158" s="38">
        <v>0</v>
      </c>
      <c r="DY158" s="38">
        <v>0</v>
      </c>
      <c r="DZ158" s="38">
        <v>0</v>
      </c>
      <c r="EA158" s="38">
        <v>0</v>
      </c>
      <c r="EB158" s="38">
        <v>0</v>
      </c>
      <c r="EC158" s="38">
        <v>3.2770000000000001</v>
      </c>
      <c r="ED158" s="38">
        <v>23209</v>
      </c>
      <c r="EE158" s="38">
        <v>0</v>
      </c>
      <c r="EF158" s="38">
        <v>0</v>
      </c>
      <c r="EG158" s="38">
        <v>0</v>
      </c>
      <c r="EH158" s="38">
        <v>185</v>
      </c>
      <c r="EI158" s="38">
        <v>0</v>
      </c>
      <c r="EJ158" s="38">
        <v>0</v>
      </c>
      <c r="EK158" s="38">
        <v>0</v>
      </c>
      <c r="EL158" s="38">
        <v>0</v>
      </c>
      <c r="EM158" s="38">
        <v>0</v>
      </c>
      <c r="EN158" s="38">
        <v>6.0000000000000001E-3</v>
      </c>
      <c r="EO158" s="38">
        <v>0</v>
      </c>
      <c r="EP158" s="38">
        <v>0</v>
      </c>
      <c r="EQ158" s="38">
        <v>6.0000000000000001E-3</v>
      </c>
      <c r="ER158" s="38">
        <v>0</v>
      </c>
      <c r="ES158" s="38">
        <v>0.03</v>
      </c>
      <c r="ET158" s="38">
        <v>0</v>
      </c>
      <c r="EU158" s="38">
        <v>0</v>
      </c>
      <c r="EV158" s="38">
        <v>0</v>
      </c>
      <c r="EW158" s="38">
        <v>0</v>
      </c>
      <c r="EX158" s="38">
        <v>0</v>
      </c>
      <c r="EZ158" s="38">
        <v>461153</v>
      </c>
      <c r="FA158" s="38">
        <v>0</v>
      </c>
      <c r="FB158" s="38">
        <v>476732</v>
      </c>
      <c r="FC158" s="38">
        <v>0</v>
      </c>
      <c r="FD158" s="38">
        <v>0</v>
      </c>
      <c r="FE158" s="38">
        <v>44766</v>
      </c>
      <c r="FF158" s="38">
        <v>9704</v>
      </c>
      <c r="FG158" s="38">
        <v>5.8744999999999999E-2</v>
      </c>
      <c r="FH158" s="38">
        <v>2.5468000000000001E-2</v>
      </c>
      <c r="FI158" s="38">
        <v>0</v>
      </c>
      <c r="FJ158" s="38">
        <v>0</v>
      </c>
      <c r="FK158" s="38">
        <v>77.316999999999993</v>
      </c>
      <c r="FL158" s="38">
        <v>604173</v>
      </c>
      <c r="FM158" s="38">
        <v>0</v>
      </c>
      <c r="FN158" s="38">
        <v>0</v>
      </c>
      <c r="FO158" s="38">
        <v>0</v>
      </c>
      <c r="FP158" s="38">
        <v>0</v>
      </c>
      <c r="FQ158" s="38">
        <v>0</v>
      </c>
      <c r="FR158" s="38">
        <v>0</v>
      </c>
      <c r="FS158" s="38">
        <v>0</v>
      </c>
      <c r="FT158" s="38">
        <v>0</v>
      </c>
      <c r="FU158" s="38">
        <v>0</v>
      </c>
      <c r="FV158" s="38">
        <v>0</v>
      </c>
      <c r="FW158" s="38">
        <v>0</v>
      </c>
      <c r="FX158" s="38">
        <v>0</v>
      </c>
      <c r="FY158" s="38">
        <v>0</v>
      </c>
      <c r="FZ158" s="38">
        <v>0</v>
      </c>
      <c r="GA158" s="38">
        <v>0</v>
      </c>
      <c r="GB158" s="38">
        <v>180225</v>
      </c>
      <c r="GC158" s="38">
        <v>180225</v>
      </c>
      <c r="GD158" s="38">
        <v>21.677</v>
      </c>
      <c r="GF158" s="38">
        <v>0</v>
      </c>
      <c r="GG158" s="38">
        <v>0</v>
      </c>
      <c r="GH158" s="38">
        <v>0</v>
      </c>
      <c r="GI158" s="38">
        <v>0</v>
      </c>
      <c r="GJ158" s="38">
        <v>0</v>
      </c>
      <c r="GK158" s="38">
        <v>5305</v>
      </c>
      <c r="GL158" s="38">
        <v>2818</v>
      </c>
      <c r="GM158" s="38">
        <v>0</v>
      </c>
      <c r="GN158" s="38">
        <v>0</v>
      </c>
      <c r="GO158" s="38">
        <v>0</v>
      </c>
      <c r="GP158" s="38">
        <v>0</v>
      </c>
      <c r="GQ158" s="38">
        <v>0</v>
      </c>
      <c r="GR158" s="38">
        <v>0</v>
      </c>
      <c r="GS158" s="38">
        <v>0</v>
      </c>
      <c r="GT158" s="38">
        <v>0</v>
      </c>
      <c r="HB158" s="38">
        <v>260701385</v>
      </c>
      <c r="HC158" s="38">
        <v>5.0967999999999999E-2</v>
      </c>
      <c r="HD158" s="38">
        <v>10088</v>
      </c>
      <c r="HE158" s="38">
        <v>0</v>
      </c>
      <c r="HF158" s="38">
        <v>31399</v>
      </c>
      <c r="HG158" s="38">
        <v>642</v>
      </c>
      <c r="HH158" s="38">
        <v>8622</v>
      </c>
      <c r="HI158" s="38">
        <v>0</v>
      </c>
      <c r="HJ158" s="38">
        <v>499</v>
      </c>
      <c r="HK158" s="38">
        <v>438</v>
      </c>
      <c r="HL158" s="38">
        <v>238</v>
      </c>
      <c r="HM158" s="38">
        <v>0</v>
      </c>
      <c r="HN158" s="38">
        <v>0</v>
      </c>
      <c r="HO158" s="38">
        <v>0</v>
      </c>
      <c r="HP158" s="38">
        <v>0</v>
      </c>
      <c r="HQ158" s="38">
        <v>0</v>
      </c>
      <c r="HR158" s="38">
        <v>0</v>
      </c>
      <c r="HS158" s="38">
        <v>461043</v>
      </c>
      <c r="HT158" s="38">
        <v>0</v>
      </c>
      <c r="HU158" s="38">
        <v>62883</v>
      </c>
      <c r="HV158" s="38">
        <v>0</v>
      </c>
      <c r="HW158" s="38">
        <v>0</v>
      </c>
      <c r="HX158" s="38">
        <v>8</v>
      </c>
      <c r="HY158" s="38">
        <v>8</v>
      </c>
      <c r="HZ158" s="38">
        <v>4</v>
      </c>
      <c r="IA158" s="38">
        <v>8</v>
      </c>
      <c r="IB158" s="38">
        <v>0</v>
      </c>
      <c r="IC158" s="38">
        <v>28</v>
      </c>
      <c r="ID158" s="38">
        <v>0</v>
      </c>
      <c r="IE158" s="38">
        <v>0</v>
      </c>
      <c r="IF158" s="38">
        <v>0</v>
      </c>
      <c r="IG158" s="38">
        <v>1.042</v>
      </c>
      <c r="IH158" s="38">
        <v>14</v>
      </c>
      <c r="II158" s="38">
        <v>0</v>
      </c>
      <c r="IJ158" s="38">
        <v>11.49</v>
      </c>
      <c r="IK158" s="38">
        <v>0</v>
      </c>
      <c r="IL158" s="38">
        <v>0</v>
      </c>
      <c r="IM158" s="38">
        <v>0</v>
      </c>
      <c r="IN158" s="38">
        <v>0</v>
      </c>
      <c r="IO158" s="38">
        <v>0</v>
      </c>
      <c r="IP158" s="38">
        <v>0</v>
      </c>
      <c r="IQ158" s="38">
        <v>11.49</v>
      </c>
      <c r="IR158" s="38">
        <v>7076</v>
      </c>
      <c r="IS158" s="38">
        <v>0</v>
      </c>
      <c r="IT158" s="38">
        <v>0</v>
      </c>
      <c r="IU158" s="38">
        <v>0</v>
      </c>
      <c r="IV158" s="38">
        <v>0</v>
      </c>
      <c r="IW158" s="38">
        <v>6159</v>
      </c>
      <c r="IX158" s="38">
        <v>0</v>
      </c>
      <c r="IY158" s="38">
        <v>0</v>
      </c>
      <c r="IZ158" s="38">
        <v>0</v>
      </c>
      <c r="JA158" s="38">
        <v>0</v>
      </c>
    </row>
    <row r="159" spans="1:261" x14ac:dyDescent="0.2">
      <c r="A159" s="38">
        <v>57844</v>
      </c>
      <c r="B159" s="38">
        <v>27549</v>
      </c>
      <c r="C159" s="38">
        <v>9</v>
      </c>
      <c r="D159" s="38">
        <v>2020</v>
      </c>
      <c r="E159" s="38">
        <v>6159</v>
      </c>
      <c r="F159" s="38">
        <v>0</v>
      </c>
      <c r="G159" s="38">
        <v>686.24199999999996</v>
      </c>
      <c r="H159" s="38">
        <v>664.56399999999996</v>
      </c>
      <c r="I159" s="38">
        <v>664.56399999999996</v>
      </c>
      <c r="J159" s="38">
        <v>686.24199999999996</v>
      </c>
      <c r="K159" s="38">
        <v>0</v>
      </c>
      <c r="L159" s="38">
        <v>6159</v>
      </c>
      <c r="M159" s="38">
        <v>0</v>
      </c>
      <c r="N159" s="38">
        <v>0</v>
      </c>
      <c r="P159" s="38">
        <v>814.60699999999997</v>
      </c>
      <c r="Q159" s="38">
        <v>0</v>
      </c>
      <c r="R159" s="38">
        <v>211152</v>
      </c>
      <c r="S159" s="38">
        <v>259.20699999999999</v>
      </c>
      <c r="U159" s="38">
        <v>136869</v>
      </c>
      <c r="V159" s="38">
        <v>205.565</v>
      </c>
      <c r="W159" s="38">
        <v>126599</v>
      </c>
      <c r="X159" s="38">
        <v>126599</v>
      </c>
      <c r="Z159" s="38">
        <v>0</v>
      </c>
      <c r="AA159" s="38">
        <v>0</v>
      </c>
      <c r="AB159" s="38">
        <v>0</v>
      </c>
      <c r="AC159" s="38">
        <v>0</v>
      </c>
      <c r="AD159" s="38" t="s">
        <v>303</v>
      </c>
      <c r="AE159" s="38">
        <v>0</v>
      </c>
      <c r="AH159" s="38">
        <v>0</v>
      </c>
      <c r="AI159" s="38">
        <v>0</v>
      </c>
      <c r="AJ159" s="38">
        <v>6159</v>
      </c>
      <c r="AK159" s="38">
        <v>1</v>
      </c>
      <c r="AL159" s="38" t="s">
        <v>320</v>
      </c>
      <c r="AM159" s="38">
        <v>0</v>
      </c>
      <c r="AN159" s="38">
        <v>0</v>
      </c>
      <c r="AO159" s="38">
        <v>0</v>
      </c>
      <c r="AP159" s="38">
        <v>0</v>
      </c>
      <c r="AQ159" s="38">
        <v>0</v>
      </c>
      <c r="AR159" s="38">
        <v>0</v>
      </c>
      <c r="AS159" s="38">
        <v>0</v>
      </c>
      <c r="AT159" s="38">
        <v>0</v>
      </c>
      <c r="AU159" s="38">
        <v>0</v>
      </c>
      <c r="AV159" s="38">
        <v>0</v>
      </c>
      <c r="AW159" s="38">
        <v>6996646</v>
      </c>
      <c r="AX159" s="38">
        <v>6799442</v>
      </c>
      <c r="AY159" s="38">
        <v>4638538</v>
      </c>
      <c r="AZ159" s="38">
        <v>211152</v>
      </c>
      <c r="BA159" s="38">
        <v>0</v>
      </c>
      <c r="BB159" s="38">
        <v>0</v>
      </c>
      <c r="BC159" s="38">
        <v>0</v>
      </c>
      <c r="BD159" s="38">
        <v>0</v>
      </c>
      <c r="BE159" s="38">
        <v>92</v>
      </c>
      <c r="BF159" s="38">
        <v>6202281</v>
      </c>
      <c r="BG159" s="38">
        <v>0</v>
      </c>
      <c r="BH159" s="38">
        <v>0</v>
      </c>
      <c r="BI159" s="38">
        <v>0</v>
      </c>
      <c r="BJ159" s="38">
        <v>12</v>
      </c>
      <c r="BK159" s="38">
        <v>0</v>
      </c>
      <c r="BL159" s="38">
        <v>0</v>
      </c>
      <c r="BM159" s="38">
        <v>0</v>
      </c>
      <c r="BN159" s="38">
        <v>0</v>
      </c>
      <c r="BO159" s="38">
        <v>0</v>
      </c>
      <c r="BP159" s="38">
        <v>0</v>
      </c>
      <c r="BQ159" s="38">
        <v>668</v>
      </c>
      <c r="BR159" s="38">
        <v>0</v>
      </c>
      <c r="BS159" s="38">
        <v>0</v>
      </c>
      <c r="BT159" s="38">
        <v>0</v>
      </c>
      <c r="BU159" s="38">
        <v>0</v>
      </c>
      <c r="BV159" s="38">
        <v>0</v>
      </c>
      <c r="BW159" s="38">
        <v>0</v>
      </c>
      <c r="BX159" s="38">
        <v>0</v>
      </c>
      <c r="BY159" s="38">
        <v>0</v>
      </c>
      <c r="BZ159" s="38">
        <v>0</v>
      </c>
      <c r="CA159" s="38">
        <v>0</v>
      </c>
      <c r="CB159" s="38">
        <v>0</v>
      </c>
      <c r="CC159" s="38">
        <v>0</v>
      </c>
      <c r="CD159" s="38">
        <v>0</v>
      </c>
      <c r="CE159" s="38">
        <v>0</v>
      </c>
      <c r="CF159" s="38">
        <v>0</v>
      </c>
      <c r="CG159" s="38">
        <v>0</v>
      </c>
      <c r="CH159" s="38">
        <v>199052</v>
      </c>
      <c r="CI159" s="38">
        <v>0</v>
      </c>
      <c r="CJ159" s="38">
        <v>4</v>
      </c>
      <c r="CK159" s="38">
        <v>0</v>
      </c>
      <c r="CL159" s="38">
        <v>0</v>
      </c>
      <c r="CN159" s="38">
        <v>0</v>
      </c>
      <c r="CO159" s="38">
        <v>1</v>
      </c>
      <c r="CP159" s="38">
        <v>0</v>
      </c>
      <c r="CQ159" s="38">
        <v>0</v>
      </c>
      <c r="CR159" s="38">
        <v>810.70799999999997</v>
      </c>
      <c r="CS159" s="38">
        <v>0</v>
      </c>
      <c r="CT159" s="38">
        <v>0</v>
      </c>
      <c r="CU159" s="38">
        <v>0</v>
      </c>
      <c r="CV159" s="38">
        <v>0</v>
      </c>
      <c r="CW159" s="38">
        <v>0</v>
      </c>
      <c r="CX159" s="38">
        <v>0</v>
      </c>
      <c r="CY159" s="38">
        <v>0</v>
      </c>
      <c r="CZ159" s="38">
        <v>0</v>
      </c>
      <c r="DA159" s="38">
        <v>1</v>
      </c>
      <c r="DB159" s="38">
        <v>4068501</v>
      </c>
      <c r="DC159" s="38">
        <v>0</v>
      </c>
      <c r="DD159" s="38">
        <v>0</v>
      </c>
      <c r="DE159" s="38">
        <v>663359</v>
      </c>
      <c r="DF159" s="38">
        <v>663359</v>
      </c>
      <c r="DG159" s="38">
        <v>107.71299999999999</v>
      </c>
      <c r="DH159" s="38">
        <v>0</v>
      </c>
      <c r="DI159" s="38">
        <v>0</v>
      </c>
      <c r="DK159" s="38">
        <v>2305</v>
      </c>
      <c r="DL159" s="38">
        <v>0</v>
      </c>
      <c r="DM159" s="38">
        <v>421016</v>
      </c>
      <c r="DN159" s="38">
        <v>1757</v>
      </c>
      <c r="DO159" s="38">
        <v>0</v>
      </c>
      <c r="DP159" s="38">
        <v>0</v>
      </c>
      <c r="DQ159" s="38">
        <v>0</v>
      </c>
      <c r="DR159" s="38">
        <v>0</v>
      </c>
      <c r="DS159" s="38">
        <v>0</v>
      </c>
      <c r="DT159" s="38">
        <v>0</v>
      </c>
      <c r="DU159" s="38">
        <v>0</v>
      </c>
      <c r="DV159" s="38">
        <v>0</v>
      </c>
      <c r="DW159" s="38">
        <v>0</v>
      </c>
      <c r="DX159" s="38">
        <v>0</v>
      </c>
      <c r="DY159" s="38">
        <v>0</v>
      </c>
      <c r="DZ159" s="38">
        <v>0</v>
      </c>
      <c r="EA159" s="38">
        <v>0</v>
      </c>
      <c r="EB159" s="38">
        <v>0</v>
      </c>
      <c r="EC159" s="38">
        <v>1.9770000000000001</v>
      </c>
      <c r="ED159" s="38">
        <v>14002</v>
      </c>
      <c r="EE159" s="38">
        <v>0</v>
      </c>
      <c r="EF159" s="38">
        <v>0</v>
      </c>
      <c r="EG159" s="38">
        <v>0</v>
      </c>
      <c r="EH159" s="38">
        <v>384482</v>
      </c>
      <c r="EI159" s="38">
        <v>0</v>
      </c>
      <c r="EJ159" s="38">
        <v>0</v>
      </c>
      <c r="EK159" s="38">
        <v>15.268000000000001</v>
      </c>
      <c r="EL159" s="38">
        <v>0</v>
      </c>
      <c r="EM159" s="38">
        <v>4.0670000000000002</v>
      </c>
      <c r="EN159" s="38">
        <v>0.88500000000000001</v>
      </c>
      <c r="EO159" s="38">
        <v>0</v>
      </c>
      <c r="EP159" s="38">
        <v>0</v>
      </c>
      <c r="EQ159" s="38">
        <v>20.22</v>
      </c>
      <c r="ER159" s="38">
        <v>0</v>
      </c>
      <c r="ES159" s="38">
        <v>62.43</v>
      </c>
      <c r="ET159" s="38">
        <v>0</v>
      </c>
      <c r="EU159" s="38">
        <v>0</v>
      </c>
      <c r="EV159" s="38">
        <v>0</v>
      </c>
      <c r="EW159" s="38">
        <v>0</v>
      </c>
      <c r="EX159" s="38">
        <v>0</v>
      </c>
      <c r="EZ159" s="38">
        <v>6089950</v>
      </c>
      <c r="FA159" s="38">
        <v>0</v>
      </c>
      <c r="FB159" s="38">
        <v>6299254</v>
      </c>
      <c r="FC159" s="38">
        <v>0</v>
      </c>
      <c r="FD159" s="38">
        <v>0</v>
      </c>
      <c r="FE159" s="38">
        <v>583096</v>
      </c>
      <c r="FF159" s="38">
        <v>126396</v>
      </c>
      <c r="FG159" s="38">
        <v>5.8744999999999999E-2</v>
      </c>
      <c r="FH159" s="38">
        <v>2.5468000000000001E-2</v>
      </c>
      <c r="FI159" s="38">
        <v>0</v>
      </c>
      <c r="FJ159" s="38">
        <v>0</v>
      </c>
      <c r="FK159" s="38">
        <v>1007.091</v>
      </c>
      <c r="FL159" s="38">
        <v>7207798</v>
      </c>
      <c r="FM159" s="38">
        <v>0</v>
      </c>
      <c r="FN159" s="38">
        <v>0</v>
      </c>
      <c r="FO159" s="38">
        <v>97893</v>
      </c>
      <c r="FP159" s="38">
        <v>0</v>
      </c>
      <c r="FQ159" s="38">
        <v>97893</v>
      </c>
      <c r="FR159" s="38">
        <v>97893</v>
      </c>
      <c r="FS159" s="38">
        <v>0</v>
      </c>
      <c r="FT159" s="38">
        <v>0</v>
      </c>
      <c r="FU159" s="38">
        <v>0</v>
      </c>
      <c r="FV159" s="38">
        <v>0</v>
      </c>
      <c r="FW159" s="38">
        <v>0</v>
      </c>
      <c r="FX159" s="38">
        <v>0</v>
      </c>
      <c r="FY159" s="38">
        <v>0</v>
      </c>
      <c r="FZ159" s="38">
        <v>0</v>
      </c>
      <c r="GA159" s="38">
        <v>0</v>
      </c>
      <c r="GB159" s="38">
        <v>12122</v>
      </c>
      <c r="GC159" s="38">
        <v>12122</v>
      </c>
      <c r="GD159" s="38">
        <v>1.458</v>
      </c>
      <c r="GF159" s="38">
        <v>0</v>
      </c>
      <c r="GG159" s="38">
        <v>0</v>
      </c>
      <c r="GH159" s="38">
        <v>0</v>
      </c>
      <c r="GI159" s="38">
        <v>0</v>
      </c>
      <c r="GJ159" s="38">
        <v>0</v>
      </c>
      <c r="GK159" s="38">
        <v>5073</v>
      </c>
      <c r="GL159" s="38">
        <v>0</v>
      </c>
      <c r="GM159" s="38">
        <v>0</v>
      </c>
      <c r="GN159" s="38">
        <v>34641</v>
      </c>
      <c r="GO159" s="38">
        <v>0</v>
      </c>
      <c r="GP159" s="38">
        <v>0</v>
      </c>
      <c r="GQ159" s="38">
        <v>0</v>
      </c>
      <c r="GR159" s="38">
        <v>0</v>
      </c>
      <c r="GS159" s="38">
        <v>0</v>
      </c>
      <c r="GT159" s="38">
        <v>0</v>
      </c>
      <c r="HB159" s="38">
        <v>260701385</v>
      </c>
      <c r="HC159" s="38">
        <v>5.0967999999999999E-2</v>
      </c>
      <c r="HD159" s="38">
        <v>134940</v>
      </c>
      <c r="HE159" s="38">
        <v>0</v>
      </c>
      <c r="HF159" s="38">
        <v>704438</v>
      </c>
      <c r="HG159" s="38">
        <v>3207</v>
      </c>
      <c r="HH159" s="38">
        <v>194612</v>
      </c>
      <c r="HI159" s="38">
        <v>0</v>
      </c>
      <c r="HJ159" s="38">
        <v>6670</v>
      </c>
      <c r="HK159" s="38">
        <v>928</v>
      </c>
      <c r="HL159" s="38">
        <v>0</v>
      </c>
      <c r="HM159" s="38">
        <v>0</v>
      </c>
      <c r="HN159" s="38">
        <v>0</v>
      </c>
      <c r="HO159" s="38">
        <v>0</v>
      </c>
      <c r="HP159" s="38">
        <v>0</v>
      </c>
      <c r="HQ159" s="38">
        <v>0</v>
      </c>
      <c r="HR159" s="38">
        <v>0</v>
      </c>
      <c r="HS159" s="38">
        <v>6088102</v>
      </c>
      <c r="HT159" s="38">
        <v>0</v>
      </c>
      <c r="HU159" s="38">
        <v>64112</v>
      </c>
      <c r="HV159" s="38">
        <v>0</v>
      </c>
      <c r="HW159" s="38">
        <v>0</v>
      </c>
      <c r="HX159" s="38">
        <v>114</v>
      </c>
      <c r="HY159" s="38">
        <v>80</v>
      </c>
      <c r="HZ159" s="38">
        <v>128</v>
      </c>
      <c r="IA159" s="38">
        <v>67</v>
      </c>
      <c r="IB159" s="38">
        <v>49</v>
      </c>
      <c r="IC159" s="38">
        <v>438</v>
      </c>
      <c r="ID159" s="38">
        <v>0</v>
      </c>
      <c r="IE159" s="38">
        <v>0</v>
      </c>
      <c r="IF159" s="38">
        <v>0</v>
      </c>
      <c r="IG159" s="38">
        <v>5.2080000000000002</v>
      </c>
      <c r="IH159" s="38">
        <v>316</v>
      </c>
      <c r="II159" s="38">
        <v>0</v>
      </c>
      <c r="IJ159" s="38">
        <v>205.565</v>
      </c>
      <c r="IK159" s="38">
        <v>0</v>
      </c>
      <c r="IL159" s="38">
        <v>0</v>
      </c>
      <c r="IM159" s="38">
        <v>0</v>
      </c>
      <c r="IN159" s="38">
        <v>0</v>
      </c>
      <c r="IO159" s="38">
        <v>0</v>
      </c>
      <c r="IP159" s="38">
        <v>0</v>
      </c>
      <c r="IQ159" s="38">
        <v>205.565</v>
      </c>
      <c r="IR159" s="38">
        <v>126599</v>
      </c>
      <c r="IS159" s="38">
        <v>0</v>
      </c>
      <c r="IT159" s="38">
        <v>0</v>
      </c>
      <c r="IU159" s="38">
        <v>0</v>
      </c>
      <c r="IV159" s="38">
        <v>0</v>
      </c>
      <c r="IW159" s="38">
        <v>6159</v>
      </c>
      <c r="IX159" s="38">
        <v>0</v>
      </c>
      <c r="IY159" s="38">
        <v>0</v>
      </c>
      <c r="IZ159" s="38">
        <v>0</v>
      </c>
      <c r="JA159" s="38">
        <v>0</v>
      </c>
    </row>
    <row r="160" spans="1:261" x14ac:dyDescent="0.2">
      <c r="A160" s="38">
        <v>57845</v>
      </c>
      <c r="B160" s="38">
        <v>27549</v>
      </c>
      <c r="C160" s="38">
        <v>9</v>
      </c>
      <c r="D160" s="38">
        <v>2020</v>
      </c>
      <c r="E160" s="38">
        <v>6159</v>
      </c>
      <c r="F160" s="38">
        <v>0</v>
      </c>
      <c r="G160" s="38">
        <v>1154.0830000000001</v>
      </c>
      <c r="H160" s="38">
        <v>1111.194</v>
      </c>
      <c r="I160" s="38">
        <v>1111.194</v>
      </c>
      <c r="J160" s="38">
        <v>1154.0830000000001</v>
      </c>
      <c r="K160" s="38">
        <v>0</v>
      </c>
      <c r="L160" s="38">
        <v>6159</v>
      </c>
      <c r="M160" s="38">
        <v>0</v>
      </c>
      <c r="N160" s="38">
        <v>0</v>
      </c>
      <c r="P160" s="38">
        <v>800</v>
      </c>
      <c r="Q160" s="38">
        <v>0</v>
      </c>
      <c r="R160" s="38">
        <v>207366</v>
      </c>
      <c r="S160" s="38">
        <v>259.20699999999999</v>
      </c>
      <c r="U160" s="38">
        <v>134416</v>
      </c>
      <c r="V160" s="38">
        <v>74.727999999999994</v>
      </c>
      <c r="W160" s="38">
        <v>46022</v>
      </c>
      <c r="X160" s="38">
        <v>46022</v>
      </c>
      <c r="Z160" s="38">
        <v>0</v>
      </c>
      <c r="AA160" s="38">
        <v>0</v>
      </c>
      <c r="AB160" s="38">
        <v>0</v>
      </c>
      <c r="AC160" s="38">
        <v>0</v>
      </c>
      <c r="AD160" s="38" t="s">
        <v>303</v>
      </c>
      <c r="AE160" s="38">
        <v>0</v>
      </c>
      <c r="AH160" s="38">
        <v>0</v>
      </c>
      <c r="AI160" s="38">
        <v>0</v>
      </c>
      <c r="AJ160" s="38">
        <v>6159</v>
      </c>
      <c r="AK160" s="38">
        <v>1</v>
      </c>
      <c r="AL160" s="38" t="s">
        <v>102</v>
      </c>
      <c r="AM160" s="38">
        <v>0</v>
      </c>
      <c r="AN160" s="38">
        <v>0</v>
      </c>
      <c r="AO160" s="38">
        <v>0</v>
      </c>
      <c r="AP160" s="38">
        <v>0</v>
      </c>
      <c r="AQ160" s="38">
        <v>0</v>
      </c>
      <c r="AR160" s="38">
        <v>0</v>
      </c>
      <c r="AS160" s="38">
        <v>0</v>
      </c>
      <c r="AT160" s="38">
        <v>0</v>
      </c>
      <c r="AU160" s="38">
        <v>0</v>
      </c>
      <c r="AV160" s="38">
        <v>0</v>
      </c>
      <c r="AW160" s="38">
        <v>10574094</v>
      </c>
      <c r="AX160" s="38">
        <v>10348544</v>
      </c>
      <c r="AY160" s="38">
        <v>7577483</v>
      </c>
      <c r="AZ160" s="38">
        <v>207366</v>
      </c>
      <c r="BA160" s="38">
        <v>0</v>
      </c>
      <c r="BB160" s="38">
        <v>0</v>
      </c>
      <c r="BC160" s="38">
        <v>0</v>
      </c>
      <c r="BD160" s="38">
        <v>0</v>
      </c>
      <c r="BE160" s="38">
        <v>138</v>
      </c>
      <c r="BF160" s="38">
        <v>9469314</v>
      </c>
      <c r="BG160" s="38">
        <v>0</v>
      </c>
      <c r="BH160" s="38">
        <v>0</v>
      </c>
      <c r="BI160" s="38">
        <v>0</v>
      </c>
      <c r="BJ160" s="38">
        <v>12</v>
      </c>
      <c r="BK160" s="38">
        <v>0</v>
      </c>
      <c r="BL160" s="38">
        <v>0</v>
      </c>
      <c r="BM160" s="38">
        <v>0</v>
      </c>
      <c r="BN160" s="38">
        <v>0</v>
      </c>
      <c r="BO160" s="38">
        <v>0</v>
      </c>
      <c r="BP160" s="38">
        <v>0</v>
      </c>
      <c r="BQ160" s="38">
        <v>599</v>
      </c>
      <c r="BR160" s="38">
        <v>0</v>
      </c>
      <c r="BS160" s="38">
        <v>0</v>
      </c>
      <c r="BT160" s="38">
        <v>0</v>
      </c>
      <c r="BU160" s="38">
        <v>0</v>
      </c>
      <c r="BV160" s="38">
        <v>0</v>
      </c>
      <c r="BW160" s="38">
        <v>0</v>
      </c>
      <c r="BX160" s="38">
        <v>0</v>
      </c>
      <c r="BY160" s="38">
        <v>0</v>
      </c>
      <c r="BZ160" s="38">
        <v>0</v>
      </c>
      <c r="CA160" s="38">
        <v>0</v>
      </c>
      <c r="CB160" s="38">
        <v>0</v>
      </c>
      <c r="CC160" s="38">
        <v>0</v>
      </c>
      <c r="CD160" s="38">
        <v>0</v>
      </c>
      <c r="CE160" s="38">
        <v>0</v>
      </c>
      <c r="CF160" s="38">
        <v>0</v>
      </c>
      <c r="CG160" s="38">
        <v>0</v>
      </c>
      <c r="CH160" s="38">
        <v>226934</v>
      </c>
      <c r="CI160" s="38">
        <v>0</v>
      </c>
      <c r="CJ160" s="38">
        <v>5</v>
      </c>
      <c r="CK160" s="38">
        <v>0</v>
      </c>
      <c r="CL160" s="38">
        <v>0</v>
      </c>
      <c r="CN160" s="38">
        <v>0</v>
      </c>
      <c r="CO160" s="38">
        <v>1</v>
      </c>
      <c r="CP160" s="38">
        <v>0</v>
      </c>
      <c r="CQ160" s="38">
        <v>0</v>
      </c>
      <c r="CR160" s="38">
        <v>804.92499999999995</v>
      </c>
      <c r="CS160" s="38">
        <v>0</v>
      </c>
      <c r="CT160" s="38">
        <v>0</v>
      </c>
      <c r="CU160" s="38">
        <v>0</v>
      </c>
      <c r="CV160" s="38">
        <v>0</v>
      </c>
      <c r="CW160" s="38">
        <v>0</v>
      </c>
      <c r="CX160" s="38">
        <v>0</v>
      </c>
      <c r="CY160" s="38">
        <v>0</v>
      </c>
      <c r="CZ160" s="38">
        <v>0</v>
      </c>
      <c r="DA160" s="38">
        <v>1</v>
      </c>
      <c r="DB160" s="38">
        <v>6826334</v>
      </c>
      <c r="DC160" s="38">
        <v>0</v>
      </c>
      <c r="DD160" s="38">
        <v>0</v>
      </c>
      <c r="DE160" s="38">
        <v>761820</v>
      </c>
      <c r="DF160" s="38">
        <v>761820</v>
      </c>
      <c r="DG160" s="38">
        <v>123.7</v>
      </c>
      <c r="DH160" s="38">
        <v>0</v>
      </c>
      <c r="DI160" s="38">
        <v>0</v>
      </c>
      <c r="DK160" s="38">
        <v>1204</v>
      </c>
      <c r="DL160" s="38">
        <v>0</v>
      </c>
      <c r="DM160" s="38">
        <v>298651</v>
      </c>
      <c r="DN160" s="38">
        <v>1247</v>
      </c>
      <c r="DO160" s="38">
        <v>0</v>
      </c>
      <c r="DP160" s="38">
        <v>0</v>
      </c>
      <c r="DQ160" s="38">
        <v>0</v>
      </c>
      <c r="DR160" s="38">
        <v>0</v>
      </c>
      <c r="DS160" s="38">
        <v>0</v>
      </c>
      <c r="DT160" s="38">
        <v>0</v>
      </c>
      <c r="DU160" s="38">
        <v>0</v>
      </c>
      <c r="DV160" s="38">
        <v>0</v>
      </c>
      <c r="DW160" s="38">
        <v>0</v>
      </c>
      <c r="DX160" s="38">
        <v>0</v>
      </c>
      <c r="DY160" s="38">
        <v>0</v>
      </c>
      <c r="DZ160" s="38">
        <v>0</v>
      </c>
      <c r="EA160" s="38">
        <v>0</v>
      </c>
      <c r="EB160" s="38">
        <v>0</v>
      </c>
      <c r="EC160" s="38">
        <v>1.9</v>
      </c>
      <c r="ED160" s="38">
        <v>13457</v>
      </c>
      <c r="EE160" s="38">
        <v>0</v>
      </c>
      <c r="EF160" s="38">
        <v>0</v>
      </c>
      <c r="EG160" s="38">
        <v>0</v>
      </c>
      <c r="EH160" s="38">
        <v>269365</v>
      </c>
      <c r="EI160" s="38">
        <v>0</v>
      </c>
      <c r="EJ160" s="38">
        <v>0</v>
      </c>
      <c r="EK160" s="38">
        <v>12.061</v>
      </c>
      <c r="EL160" s="38">
        <v>0</v>
      </c>
      <c r="EM160" s="38">
        <v>0</v>
      </c>
      <c r="EN160" s="38">
        <v>1.5109999999999999</v>
      </c>
      <c r="EO160" s="38">
        <v>0</v>
      </c>
      <c r="EP160" s="38">
        <v>0</v>
      </c>
      <c r="EQ160" s="38">
        <v>13.571999999999999</v>
      </c>
      <c r="ER160" s="38">
        <v>0</v>
      </c>
      <c r="ES160" s="38">
        <v>43.738</v>
      </c>
      <c r="ET160" s="38">
        <v>0</v>
      </c>
      <c r="EU160" s="38">
        <v>0</v>
      </c>
      <c r="EV160" s="38">
        <v>0</v>
      </c>
      <c r="EW160" s="38">
        <v>0</v>
      </c>
      <c r="EX160" s="38">
        <v>0</v>
      </c>
      <c r="EZ160" s="38">
        <v>9265329</v>
      </c>
      <c r="FA160" s="38">
        <v>0</v>
      </c>
      <c r="FB160" s="38">
        <v>9471311</v>
      </c>
      <c r="FC160" s="38">
        <v>0</v>
      </c>
      <c r="FD160" s="38">
        <v>0</v>
      </c>
      <c r="FE160" s="38">
        <v>890240</v>
      </c>
      <c r="FF160" s="38">
        <v>192975</v>
      </c>
      <c r="FG160" s="38">
        <v>5.8744999999999999E-2</v>
      </c>
      <c r="FH160" s="38">
        <v>2.5468000000000001E-2</v>
      </c>
      <c r="FI160" s="38">
        <v>0</v>
      </c>
      <c r="FJ160" s="38">
        <v>0</v>
      </c>
      <c r="FK160" s="38">
        <v>1537.5730000000001</v>
      </c>
      <c r="FL160" s="38">
        <v>10781460</v>
      </c>
      <c r="FM160" s="38">
        <v>0</v>
      </c>
      <c r="FN160" s="38">
        <v>0</v>
      </c>
      <c r="FO160" s="38">
        <v>0</v>
      </c>
      <c r="FP160" s="38">
        <v>0</v>
      </c>
      <c r="FQ160" s="38">
        <v>0</v>
      </c>
      <c r="FR160" s="38">
        <v>0</v>
      </c>
      <c r="FS160" s="38">
        <v>0</v>
      </c>
      <c r="FT160" s="38">
        <v>0</v>
      </c>
      <c r="FU160" s="38">
        <v>0</v>
      </c>
      <c r="FV160" s="38">
        <v>0</v>
      </c>
      <c r="FW160" s="38">
        <v>0</v>
      </c>
      <c r="FX160" s="38">
        <v>0</v>
      </c>
      <c r="FY160" s="38">
        <v>0</v>
      </c>
      <c r="FZ160" s="38">
        <v>0</v>
      </c>
      <c r="GA160" s="38">
        <v>0</v>
      </c>
      <c r="GB160" s="38">
        <v>243745</v>
      </c>
      <c r="GC160" s="38">
        <v>243745</v>
      </c>
      <c r="GD160" s="38">
        <v>29.317</v>
      </c>
      <c r="GF160" s="38">
        <v>0</v>
      </c>
      <c r="GG160" s="38">
        <v>0</v>
      </c>
      <c r="GH160" s="38">
        <v>0</v>
      </c>
      <c r="GI160" s="38">
        <v>0</v>
      </c>
      <c r="GJ160" s="38">
        <v>0</v>
      </c>
      <c r="GK160" s="38">
        <v>4971</v>
      </c>
      <c r="GL160" s="38">
        <v>0</v>
      </c>
      <c r="GM160" s="38">
        <v>0</v>
      </c>
      <c r="GN160" s="38">
        <v>0</v>
      </c>
      <c r="GO160" s="38">
        <v>0</v>
      </c>
      <c r="GP160" s="38">
        <v>0</v>
      </c>
      <c r="GQ160" s="38">
        <v>0</v>
      </c>
      <c r="GR160" s="38">
        <v>0</v>
      </c>
      <c r="GS160" s="38">
        <v>0</v>
      </c>
      <c r="GT160" s="38">
        <v>0</v>
      </c>
      <c r="HB160" s="38">
        <v>260701385</v>
      </c>
      <c r="HC160" s="38">
        <v>5.0967999999999999E-2</v>
      </c>
      <c r="HD160" s="38">
        <v>226934</v>
      </c>
      <c r="HE160" s="38">
        <v>0</v>
      </c>
      <c r="HF160" s="38">
        <v>1177866</v>
      </c>
      <c r="HG160" s="38">
        <v>26301</v>
      </c>
      <c r="HH160" s="38">
        <v>43110</v>
      </c>
      <c r="HI160" s="38">
        <v>0</v>
      </c>
      <c r="HJ160" s="38">
        <v>11218</v>
      </c>
      <c r="HK160" s="38">
        <v>2573</v>
      </c>
      <c r="HL160" s="38">
        <v>808</v>
      </c>
      <c r="HM160" s="38">
        <v>33000</v>
      </c>
      <c r="HN160" s="38">
        <v>0</v>
      </c>
      <c r="HO160" s="38">
        <v>0</v>
      </c>
      <c r="HP160" s="38">
        <v>0</v>
      </c>
      <c r="HQ160" s="38">
        <v>0</v>
      </c>
      <c r="HR160" s="38">
        <v>0</v>
      </c>
      <c r="HS160" s="38">
        <v>9263945</v>
      </c>
      <c r="HT160" s="38">
        <v>0</v>
      </c>
      <c r="HU160" s="38">
        <v>0</v>
      </c>
      <c r="HV160" s="38">
        <v>0</v>
      </c>
      <c r="HW160" s="38">
        <v>0</v>
      </c>
      <c r="HX160" s="38">
        <v>97</v>
      </c>
      <c r="HY160" s="38">
        <v>73</v>
      </c>
      <c r="HZ160" s="38">
        <v>125</v>
      </c>
      <c r="IA160" s="38">
        <v>115</v>
      </c>
      <c r="IB160" s="38">
        <v>84</v>
      </c>
      <c r="IC160" s="38">
        <v>494</v>
      </c>
      <c r="ID160" s="38">
        <v>0</v>
      </c>
      <c r="IE160" s="38">
        <v>0</v>
      </c>
      <c r="IF160" s="38">
        <v>0</v>
      </c>
      <c r="IG160" s="38">
        <v>42.706000000000003</v>
      </c>
      <c r="IH160" s="38">
        <v>70</v>
      </c>
      <c r="II160" s="38">
        <v>0</v>
      </c>
      <c r="IJ160" s="38">
        <v>74.727999999999994</v>
      </c>
      <c r="IK160" s="38">
        <v>0</v>
      </c>
      <c r="IL160" s="38">
        <v>0</v>
      </c>
      <c r="IM160" s="38">
        <v>0</v>
      </c>
      <c r="IN160" s="38">
        <v>0</v>
      </c>
      <c r="IO160" s="38">
        <v>0</v>
      </c>
      <c r="IP160" s="38">
        <v>0</v>
      </c>
      <c r="IQ160" s="38">
        <v>74.727999999999994</v>
      </c>
      <c r="IR160" s="38">
        <v>46022</v>
      </c>
      <c r="IS160" s="38">
        <v>0</v>
      </c>
      <c r="IT160" s="38">
        <v>0</v>
      </c>
      <c r="IU160" s="38">
        <v>0</v>
      </c>
      <c r="IV160" s="38">
        <v>0</v>
      </c>
      <c r="IW160" s="38">
        <v>6159</v>
      </c>
      <c r="IX160" s="38">
        <v>0</v>
      </c>
      <c r="IY160" s="38">
        <v>0</v>
      </c>
      <c r="IZ160" s="38">
        <v>0</v>
      </c>
      <c r="JA160" s="38">
        <v>0</v>
      </c>
    </row>
    <row r="161" spans="1:261" x14ac:dyDescent="0.2">
      <c r="A161" s="38">
        <v>101845</v>
      </c>
      <c r="B161" s="38">
        <v>27549</v>
      </c>
      <c r="C161" s="38">
        <v>9</v>
      </c>
      <c r="D161" s="38">
        <v>2020</v>
      </c>
      <c r="E161" s="38">
        <v>6159</v>
      </c>
      <c r="F161" s="38">
        <v>0</v>
      </c>
      <c r="G161" s="38">
        <v>11520.267</v>
      </c>
      <c r="H161" s="38">
        <v>10741.223</v>
      </c>
      <c r="I161" s="38">
        <v>10741.223</v>
      </c>
      <c r="J161" s="38">
        <v>11520.267</v>
      </c>
      <c r="K161" s="38">
        <v>0</v>
      </c>
      <c r="L161" s="38">
        <v>6159</v>
      </c>
      <c r="M161" s="38">
        <v>0</v>
      </c>
      <c r="N161" s="38">
        <v>0</v>
      </c>
      <c r="P161" s="38">
        <v>10937.347</v>
      </c>
      <c r="Q161" s="38">
        <v>0</v>
      </c>
      <c r="R161" s="38">
        <v>2835037</v>
      </c>
      <c r="S161" s="38">
        <v>259.20699999999999</v>
      </c>
      <c r="U161" s="38">
        <v>1837686</v>
      </c>
      <c r="V161" s="38">
        <v>3255.5819999999999</v>
      </c>
      <c r="W161" s="38">
        <v>2004986</v>
      </c>
      <c r="X161" s="38">
        <v>2004986</v>
      </c>
      <c r="Z161" s="38">
        <v>0</v>
      </c>
      <c r="AA161" s="38">
        <v>0</v>
      </c>
      <c r="AB161" s="38">
        <v>0</v>
      </c>
      <c r="AC161" s="38">
        <v>0</v>
      </c>
      <c r="AD161" s="38" t="s">
        <v>303</v>
      </c>
      <c r="AE161" s="38">
        <v>0</v>
      </c>
      <c r="AH161" s="38">
        <v>0</v>
      </c>
      <c r="AI161" s="38">
        <v>0</v>
      </c>
      <c r="AJ161" s="38">
        <v>6159</v>
      </c>
      <c r="AK161" s="38">
        <v>1</v>
      </c>
      <c r="AL161" s="38" t="s">
        <v>101</v>
      </c>
      <c r="AM161" s="38">
        <v>0</v>
      </c>
      <c r="AN161" s="38">
        <v>0</v>
      </c>
      <c r="AO161" s="38">
        <v>0</v>
      </c>
      <c r="AP161" s="38">
        <v>0</v>
      </c>
      <c r="AQ161" s="38">
        <v>0</v>
      </c>
      <c r="AR161" s="38">
        <v>0</v>
      </c>
      <c r="AS161" s="38">
        <v>0</v>
      </c>
      <c r="AT161" s="38">
        <v>0</v>
      </c>
      <c r="AU161" s="38">
        <v>0</v>
      </c>
      <c r="AV161" s="38">
        <v>0</v>
      </c>
      <c r="AW161" s="38">
        <v>122792287</v>
      </c>
      <c r="AX161" s="38">
        <v>119864909</v>
      </c>
      <c r="AY161" s="38">
        <v>81182643</v>
      </c>
      <c r="AZ161" s="38">
        <v>2835037</v>
      </c>
      <c r="BA161" s="38">
        <v>422.25</v>
      </c>
      <c r="BB161" s="38">
        <v>0</v>
      </c>
      <c r="BC161" s="38">
        <v>0</v>
      </c>
      <c r="BD161" s="38">
        <v>0</v>
      </c>
      <c r="BE161" s="38">
        <v>1601</v>
      </c>
      <c r="BF161" s="38">
        <v>108822049</v>
      </c>
      <c r="BG161" s="38">
        <v>0</v>
      </c>
      <c r="BH161" s="38">
        <v>0</v>
      </c>
      <c r="BI161" s="38">
        <v>0</v>
      </c>
      <c r="BJ161" s="38">
        <v>12</v>
      </c>
      <c r="BK161" s="38">
        <v>0</v>
      </c>
      <c r="BL161" s="38">
        <v>0</v>
      </c>
      <c r="BM161" s="38">
        <v>0</v>
      </c>
      <c r="BN161" s="38">
        <v>0</v>
      </c>
      <c r="BO161" s="38">
        <v>0</v>
      </c>
      <c r="BP161" s="38">
        <v>0</v>
      </c>
      <c r="BQ161" s="38">
        <v>0</v>
      </c>
      <c r="BR161" s="38">
        <v>0</v>
      </c>
      <c r="BS161" s="38">
        <v>0</v>
      </c>
      <c r="BT161" s="38">
        <v>0</v>
      </c>
      <c r="BU161" s="38">
        <v>0</v>
      </c>
      <c r="BV161" s="38">
        <v>0</v>
      </c>
      <c r="BW161" s="38">
        <v>0</v>
      </c>
      <c r="BX161" s="38">
        <v>0</v>
      </c>
      <c r="BY161" s="38">
        <v>0</v>
      </c>
      <c r="BZ161" s="38">
        <v>0</v>
      </c>
      <c r="CA161" s="38">
        <v>281.13</v>
      </c>
      <c r="CB161" s="38">
        <v>281130</v>
      </c>
      <c r="CC161" s="38">
        <v>0</v>
      </c>
      <c r="CD161" s="38">
        <v>0</v>
      </c>
      <c r="CE161" s="38">
        <v>0</v>
      </c>
      <c r="CF161" s="38">
        <v>0</v>
      </c>
      <c r="CG161" s="38">
        <v>0</v>
      </c>
      <c r="CH161" s="38">
        <v>2956236</v>
      </c>
      <c r="CI161" s="38">
        <v>0</v>
      </c>
      <c r="CJ161" s="38">
        <v>4</v>
      </c>
      <c r="CK161" s="38">
        <v>0</v>
      </c>
      <c r="CL161" s="38">
        <v>0</v>
      </c>
      <c r="CN161" s="38">
        <v>0</v>
      </c>
      <c r="CO161" s="38">
        <v>1</v>
      </c>
      <c r="CP161" s="38">
        <v>2.31</v>
      </c>
      <c r="CQ161" s="38">
        <v>18.5</v>
      </c>
      <c r="CR161" s="38">
        <v>10872.768</v>
      </c>
      <c r="CS161" s="38">
        <v>0</v>
      </c>
      <c r="CT161" s="38">
        <v>0</v>
      </c>
      <c r="CU161" s="38">
        <v>0</v>
      </c>
      <c r="CV161" s="38">
        <v>0</v>
      </c>
      <c r="CW161" s="38">
        <v>0</v>
      </c>
      <c r="CX161" s="38">
        <v>0</v>
      </c>
      <c r="CY161" s="38">
        <v>0</v>
      </c>
      <c r="CZ161" s="38">
        <v>0</v>
      </c>
      <c r="DA161" s="38">
        <v>1</v>
      </c>
      <c r="DB161" s="38">
        <v>65803360</v>
      </c>
      <c r="DC161" s="38">
        <v>0</v>
      </c>
      <c r="DD161" s="38">
        <v>0</v>
      </c>
      <c r="DE161" s="38">
        <v>17222628</v>
      </c>
      <c r="DF161" s="38">
        <v>17256914</v>
      </c>
      <c r="DG161" s="38">
        <v>2796.5129999999999</v>
      </c>
      <c r="DH161" s="38">
        <v>0</v>
      </c>
      <c r="DI161" s="38">
        <v>34286</v>
      </c>
      <c r="DK161" s="38">
        <v>0</v>
      </c>
      <c r="DL161" s="38">
        <v>0</v>
      </c>
      <c r="DM161" s="38">
        <v>6503419</v>
      </c>
      <c r="DN161" s="38">
        <v>27257</v>
      </c>
      <c r="DO161" s="38">
        <v>0</v>
      </c>
      <c r="DP161" s="38">
        <v>0</v>
      </c>
      <c r="DQ161" s="38">
        <v>0</v>
      </c>
      <c r="DR161" s="38">
        <v>0</v>
      </c>
      <c r="DS161" s="38">
        <v>0</v>
      </c>
      <c r="DT161" s="38">
        <v>0</v>
      </c>
      <c r="DU161" s="38">
        <v>0</v>
      </c>
      <c r="DV161" s="38">
        <v>0</v>
      </c>
      <c r="DW161" s="38">
        <v>0</v>
      </c>
      <c r="DX161" s="38">
        <v>0</v>
      </c>
      <c r="DY161" s="38">
        <v>0</v>
      </c>
      <c r="DZ161" s="38">
        <v>0</v>
      </c>
      <c r="EA161" s="38">
        <v>0.108</v>
      </c>
      <c r="EB161" s="38">
        <v>0</v>
      </c>
      <c r="EC161" s="38">
        <v>120.05800000000001</v>
      </c>
      <c r="ED161" s="38">
        <v>850299</v>
      </c>
      <c r="EE161" s="38">
        <v>0</v>
      </c>
      <c r="EF161" s="38">
        <v>0</v>
      </c>
      <c r="EG161" s="38">
        <v>0</v>
      </c>
      <c r="EH161" s="38">
        <v>5332740</v>
      </c>
      <c r="EI161" s="38">
        <v>0</v>
      </c>
      <c r="EJ161" s="38">
        <v>0</v>
      </c>
      <c r="EK161" s="38">
        <v>259.45699999999999</v>
      </c>
      <c r="EL161" s="38">
        <v>0</v>
      </c>
      <c r="EM161" s="38">
        <v>17.808</v>
      </c>
      <c r="EN161" s="38">
        <v>6.7130000000000001</v>
      </c>
      <c r="EO161" s="38">
        <v>0</v>
      </c>
      <c r="EP161" s="38">
        <v>0</v>
      </c>
      <c r="EQ161" s="38">
        <v>284.08600000000001</v>
      </c>
      <c r="ER161" s="38">
        <v>0</v>
      </c>
      <c r="ES161" s="38">
        <v>865.9</v>
      </c>
      <c r="ET161" s="38">
        <v>0</v>
      </c>
      <c r="EU161" s="38">
        <v>0</v>
      </c>
      <c r="EV161" s="38">
        <v>0</v>
      </c>
      <c r="EW161" s="38">
        <v>0</v>
      </c>
      <c r="EX161" s="38">
        <v>0</v>
      </c>
      <c r="EZ161" s="38">
        <v>107416512</v>
      </c>
      <c r="FA161" s="38">
        <v>0</v>
      </c>
      <c r="FB161" s="38">
        <v>110222691</v>
      </c>
      <c r="FC161" s="38">
        <v>0</v>
      </c>
      <c r="FD161" s="38">
        <v>0</v>
      </c>
      <c r="FE161" s="38">
        <v>10230712</v>
      </c>
      <c r="FF161" s="38">
        <v>2217685</v>
      </c>
      <c r="FG161" s="38">
        <v>5.8744999999999999E-2</v>
      </c>
      <c r="FH161" s="38">
        <v>2.5468000000000001E-2</v>
      </c>
      <c r="FI161" s="38">
        <v>0</v>
      </c>
      <c r="FJ161" s="38">
        <v>0</v>
      </c>
      <c r="FK161" s="38">
        <v>17669.905999999999</v>
      </c>
      <c r="FL161" s="38">
        <v>125627324</v>
      </c>
      <c r="FM161" s="38">
        <v>0</v>
      </c>
      <c r="FN161" s="38">
        <v>0</v>
      </c>
      <c r="FO161" s="38">
        <v>1058155</v>
      </c>
      <c r="FP161" s="38">
        <v>0</v>
      </c>
      <c r="FQ161" s="38">
        <v>1058155</v>
      </c>
      <c r="FR161" s="38">
        <v>1058155</v>
      </c>
      <c r="FS161" s="38">
        <v>0</v>
      </c>
      <c r="FT161" s="38">
        <v>0</v>
      </c>
      <c r="FU161" s="38">
        <v>0</v>
      </c>
      <c r="FV161" s="38">
        <v>0</v>
      </c>
      <c r="FW161" s="38">
        <v>0</v>
      </c>
      <c r="FX161" s="38">
        <v>0</v>
      </c>
      <c r="FY161" s="38">
        <v>0</v>
      </c>
      <c r="FZ161" s="38">
        <v>0</v>
      </c>
      <c r="GA161" s="38">
        <v>0</v>
      </c>
      <c r="GB161" s="38">
        <v>4115142</v>
      </c>
      <c r="GC161" s="38">
        <v>4115142</v>
      </c>
      <c r="GD161" s="38">
        <v>494.95800000000003</v>
      </c>
      <c r="GF161" s="38">
        <v>0</v>
      </c>
      <c r="GG161" s="38">
        <v>0</v>
      </c>
      <c r="GH161" s="38">
        <v>0</v>
      </c>
      <c r="GI161" s="38">
        <v>0</v>
      </c>
      <c r="GJ161" s="38">
        <v>0</v>
      </c>
      <c r="GK161" s="38">
        <v>5294</v>
      </c>
      <c r="GL161" s="38">
        <v>84870</v>
      </c>
      <c r="GM161" s="38">
        <v>0</v>
      </c>
      <c r="GN161" s="38">
        <v>466563</v>
      </c>
      <c r="GO161" s="38">
        <v>0</v>
      </c>
      <c r="GP161" s="38">
        <v>0</v>
      </c>
      <c r="GQ161" s="38">
        <v>0</v>
      </c>
      <c r="GR161" s="38">
        <v>0</v>
      </c>
      <c r="GS161" s="38">
        <v>0</v>
      </c>
      <c r="GT161" s="38">
        <v>0</v>
      </c>
      <c r="HB161" s="38">
        <v>260701385</v>
      </c>
      <c r="HC161" s="38">
        <v>5.0967999999999999E-2</v>
      </c>
      <c r="HD161" s="38">
        <v>2265293</v>
      </c>
      <c r="HE161" s="38">
        <v>0</v>
      </c>
      <c r="HF161" s="38">
        <v>11385696</v>
      </c>
      <c r="HG161" s="38">
        <v>94298</v>
      </c>
      <c r="HH161" s="38">
        <v>0</v>
      </c>
      <c r="HI161" s="38">
        <v>0</v>
      </c>
      <c r="HJ161" s="38">
        <v>111977</v>
      </c>
      <c r="HK161" s="38">
        <v>70455</v>
      </c>
      <c r="HL161" s="38">
        <v>19760</v>
      </c>
      <c r="HM161" s="38">
        <v>1519000</v>
      </c>
      <c r="HN161" s="38">
        <v>0</v>
      </c>
      <c r="HO161" s="38">
        <v>0</v>
      </c>
      <c r="HP161" s="38">
        <v>0</v>
      </c>
      <c r="HQ161" s="38">
        <v>0</v>
      </c>
      <c r="HR161" s="38">
        <v>0</v>
      </c>
      <c r="HS161" s="38">
        <v>107387654</v>
      </c>
      <c r="HT161" s="38">
        <v>0</v>
      </c>
      <c r="HU161" s="38">
        <v>690943</v>
      </c>
      <c r="HV161" s="38">
        <v>0</v>
      </c>
      <c r="HW161" s="38">
        <v>0</v>
      </c>
      <c r="HX161" s="38">
        <v>491</v>
      </c>
      <c r="HY161" s="38">
        <v>1096</v>
      </c>
      <c r="HZ161" s="38">
        <v>1496</v>
      </c>
      <c r="IA161" s="38">
        <v>3171</v>
      </c>
      <c r="IB161" s="38">
        <v>4434</v>
      </c>
      <c r="IC161" s="38">
        <v>10688</v>
      </c>
      <c r="ID161" s="38">
        <v>0</v>
      </c>
      <c r="IE161" s="38">
        <v>0</v>
      </c>
      <c r="IF161" s="38">
        <v>0</v>
      </c>
      <c r="IG161" s="38">
        <v>153.11500000000001</v>
      </c>
      <c r="IH161" s="38">
        <v>0</v>
      </c>
      <c r="II161" s="38">
        <v>0</v>
      </c>
      <c r="IJ161" s="38">
        <v>3255.5819999999999</v>
      </c>
      <c r="IK161" s="38">
        <v>0</v>
      </c>
      <c r="IL161" s="38">
        <v>0</v>
      </c>
      <c r="IM161" s="38">
        <v>0</v>
      </c>
      <c r="IN161" s="38">
        <v>0</v>
      </c>
      <c r="IO161" s="38">
        <v>0</v>
      </c>
      <c r="IP161" s="38">
        <v>0</v>
      </c>
      <c r="IQ161" s="38">
        <v>3255.5819999999999</v>
      </c>
      <c r="IR161" s="38">
        <v>2004986</v>
      </c>
      <c r="IS161" s="38">
        <v>0</v>
      </c>
      <c r="IT161" s="38">
        <v>0</v>
      </c>
      <c r="IU161" s="38">
        <v>0</v>
      </c>
      <c r="IV161" s="38">
        <v>0</v>
      </c>
      <c r="IW161" s="38">
        <v>6159</v>
      </c>
      <c r="IX161" s="38">
        <v>0</v>
      </c>
      <c r="IY161" s="38">
        <v>0</v>
      </c>
      <c r="IZ161" s="38">
        <v>0</v>
      </c>
      <c r="JA161" s="38">
        <v>0</v>
      </c>
    </row>
    <row r="162" spans="1:261" x14ac:dyDescent="0.2">
      <c r="A162" s="38">
        <v>57846</v>
      </c>
      <c r="B162" s="38">
        <v>27549</v>
      </c>
      <c r="C162" s="38">
        <v>9</v>
      </c>
      <c r="D162" s="38">
        <v>2020</v>
      </c>
      <c r="E162" s="38">
        <v>6159</v>
      </c>
      <c r="F162" s="38">
        <v>0</v>
      </c>
      <c r="G162" s="38">
        <v>1503.25</v>
      </c>
      <c r="H162" s="38">
        <v>1390.404</v>
      </c>
      <c r="I162" s="38">
        <v>1390.404</v>
      </c>
      <c r="J162" s="38">
        <v>1503.25</v>
      </c>
      <c r="K162" s="38">
        <v>0</v>
      </c>
      <c r="L162" s="38">
        <v>6159</v>
      </c>
      <c r="M162" s="38">
        <v>0</v>
      </c>
      <c r="N162" s="38">
        <v>0</v>
      </c>
      <c r="P162" s="38">
        <v>1331.9670000000001</v>
      </c>
      <c r="Q162" s="38">
        <v>0</v>
      </c>
      <c r="R162" s="38">
        <v>345255</v>
      </c>
      <c r="S162" s="38">
        <v>259.20699999999999</v>
      </c>
      <c r="U162" s="38">
        <v>223795</v>
      </c>
      <c r="V162" s="38">
        <v>428.66699999999997</v>
      </c>
      <c r="W162" s="38">
        <v>263999</v>
      </c>
      <c r="X162" s="38">
        <v>263999</v>
      </c>
      <c r="Z162" s="38">
        <v>0</v>
      </c>
      <c r="AA162" s="38">
        <v>0</v>
      </c>
      <c r="AB162" s="38">
        <v>0</v>
      </c>
      <c r="AC162" s="38">
        <v>0</v>
      </c>
      <c r="AD162" s="38" t="s">
        <v>303</v>
      </c>
      <c r="AE162" s="38">
        <v>0</v>
      </c>
      <c r="AH162" s="38">
        <v>0</v>
      </c>
      <c r="AI162" s="38">
        <v>0</v>
      </c>
      <c r="AJ162" s="38">
        <v>6159</v>
      </c>
      <c r="AK162" s="38">
        <v>1</v>
      </c>
      <c r="AL162" s="38" t="s">
        <v>103</v>
      </c>
      <c r="AM162" s="38">
        <v>0</v>
      </c>
      <c r="AN162" s="38">
        <v>0</v>
      </c>
      <c r="AO162" s="38">
        <v>0</v>
      </c>
      <c r="AP162" s="38">
        <v>0</v>
      </c>
      <c r="AQ162" s="38">
        <v>0</v>
      </c>
      <c r="AR162" s="38">
        <v>0</v>
      </c>
      <c r="AS162" s="38">
        <v>0</v>
      </c>
      <c r="AT162" s="38">
        <v>0</v>
      </c>
      <c r="AU162" s="38">
        <v>0</v>
      </c>
      <c r="AV162" s="38">
        <v>0</v>
      </c>
      <c r="AW162" s="38">
        <v>15722735</v>
      </c>
      <c r="AX162" s="38">
        <v>15431082</v>
      </c>
      <c r="AY162" s="38">
        <v>10286834</v>
      </c>
      <c r="AZ162" s="38">
        <v>345255</v>
      </c>
      <c r="BA162" s="38">
        <v>0</v>
      </c>
      <c r="BB162" s="38">
        <v>0</v>
      </c>
      <c r="BC162" s="38">
        <v>0</v>
      </c>
      <c r="BD162" s="38">
        <v>0</v>
      </c>
      <c r="BE162" s="38">
        <v>206</v>
      </c>
      <c r="BF162" s="38">
        <v>14150460</v>
      </c>
      <c r="BG162" s="38">
        <v>0</v>
      </c>
      <c r="BH162" s="38">
        <v>0</v>
      </c>
      <c r="BI162" s="38">
        <v>0</v>
      </c>
      <c r="BJ162" s="38">
        <v>12</v>
      </c>
      <c r="BK162" s="38">
        <v>0</v>
      </c>
      <c r="BL162" s="38">
        <v>0</v>
      </c>
      <c r="BM162" s="38">
        <v>0</v>
      </c>
      <c r="BN162" s="38">
        <v>0</v>
      </c>
      <c r="BO162" s="38">
        <v>0</v>
      </c>
      <c r="BP162" s="38">
        <v>0</v>
      </c>
      <c r="BQ162" s="38">
        <v>556</v>
      </c>
      <c r="BR162" s="38">
        <v>0</v>
      </c>
      <c r="BS162" s="38">
        <v>0</v>
      </c>
      <c r="BT162" s="38">
        <v>0</v>
      </c>
      <c r="BU162" s="38">
        <v>0</v>
      </c>
      <c r="BV162" s="38">
        <v>0</v>
      </c>
      <c r="BW162" s="38">
        <v>0</v>
      </c>
      <c r="BX162" s="38">
        <v>0</v>
      </c>
      <c r="BY162" s="38">
        <v>0</v>
      </c>
      <c r="BZ162" s="38">
        <v>0</v>
      </c>
      <c r="CA162" s="38">
        <v>0</v>
      </c>
      <c r="CB162" s="38">
        <v>0</v>
      </c>
      <c r="CC162" s="38">
        <v>0</v>
      </c>
      <c r="CD162" s="38">
        <v>0</v>
      </c>
      <c r="CE162" s="38">
        <v>0</v>
      </c>
      <c r="CF162" s="38">
        <v>0</v>
      </c>
      <c r="CG162" s="38">
        <v>0</v>
      </c>
      <c r="CH162" s="38">
        <v>295592</v>
      </c>
      <c r="CI162" s="38">
        <v>0</v>
      </c>
      <c r="CJ162" s="38">
        <v>4</v>
      </c>
      <c r="CK162" s="38">
        <v>0</v>
      </c>
      <c r="CL162" s="38">
        <v>0</v>
      </c>
      <c r="CN162" s="38">
        <v>0</v>
      </c>
      <c r="CO162" s="38">
        <v>1</v>
      </c>
      <c r="CP162" s="38">
        <v>0.03</v>
      </c>
      <c r="CQ162" s="38">
        <v>0</v>
      </c>
      <c r="CR162" s="38">
        <v>1328.595</v>
      </c>
      <c r="CS162" s="38">
        <v>0</v>
      </c>
      <c r="CT162" s="38">
        <v>0</v>
      </c>
      <c r="CU162" s="38">
        <v>0</v>
      </c>
      <c r="CV162" s="38">
        <v>0</v>
      </c>
      <c r="CW162" s="38">
        <v>0</v>
      </c>
      <c r="CX162" s="38">
        <v>0</v>
      </c>
      <c r="CY162" s="38">
        <v>0</v>
      </c>
      <c r="CZ162" s="38">
        <v>0</v>
      </c>
      <c r="DA162" s="38">
        <v>1</v>
      </c>
      <c r="DB162" s="38">
        <v>8531084</v>
      </c>
      <c r="DC162" s="38">
        <v>0</v>
      </c>
      <c r="DD162" s="38">
        <v>0</v>
      </c>
      <c r="DE162" s="38">
        <v>1881147</v>
      </c>
      <c r="DF162" s="38">
        <v>1881592</v>
      </c>
      <c r="DG162" s="38">
        <v>305.45</v>
      </c>
      <c r="DH162" s="38">
        <v>0</v>
      </c>
      <c r="DI162" s="38">
        <v>445</v>
      </c>
      <c r="DK162" s="38">
        <v>516</v>
      </c>
      <c r="DL162" s="38">
        <v>0</v>
      </c>
      <c r="DM162" s="38">
        <v>875039</v>
      </c>
      <c r="DN162" s="38">
        <v>3733</v>
      </c>
      <c r="DO162" s="38">
        <v>0</v>
      </c>
      <c r="DP162" s="38">
        <v>0</v>
      </c>
      <c r="DQ162" s="38">
        <v>0</v>
      </c>
      <c r="DR162" s="38">
        <v>0</v>
      </c>
      <c r="DS162" s="38">
        <v>0</v>
      </c>
      <c r="DT162" s="38">
        <v>0</v>
      </c>
      <c r="DU162" s="38">
        <v>0</v>
      </c>
      <c r="DV162" s="38">
        <v>0</v>
      </c>
      <c r="DW162" s="38">
        <v>0</v>
      </c>
      <c r="DX162" s="38">
        <v>0</v>
      </c>
      <c r="DY162" s="38">
        <v>0</v>
      </c>
      <c r="DZ162" s="38">
        <v>0</v>
      </c>
      <c r="EA162" s="38">
        <v>0</v>
      </c>
      <c r="EB162" s="38">
        <v>0</v>
      </c>
      <c r="EC162" s="38">
        <v>64.566999999999993</v>
      </c>
      <c r="ED162" s="38">
        <v>457289</v>
      </c>
      <c r="EE162" s="38">
        <v>0</v>
      </c>
      <c r="EF162" s="38">
        <v>0</v>
      </c>
      <c r="EG162" s="38">
        <v>0</v>
      </c>
      <c r="EH162" s="38">
        <v>389612</v>
      </c>
      <c r="EI162" s="38">
        <v>0</v>
      </c>
      <c r="EJ162" s="38">
        <v>0</v>
      </c>
      <c r="EK162" s="38">
        <v>18.158000000000001</v>
      </c>
      <c r="EL162" s="38">
        <v>0</v>
      </c>
      <c r="EM162" s="38">
        <v>0.40799999999999997</v>
      </c>
      <c r="EN162" s="38">
        <v>1.5129999999999999</v>
      </c>
      <c r="EO162" s="38">
        <v>0</v>
      </c>
      <c r="EP162" s="38">
        <v>0</v>
      </c>
      <c r="EQ162" s="38">
        <v>20.079000000000001</v>
      </c>
      <c r="ER162" s="38">
        <v>0</v>
      </c>
      <c r="ES162" s="38">
        <v>63.262999999999998</v>
      </c>
      <c r="ET162" s="38">
        <v>0</v>
      </c>
      <c r="EU162" s="38">
        <v>0</v>
      </c>
      <c r="EV162" s="38">
        <v>0</v>
      </c>
      <c r="EW162" s="38">
        <v>0</v>
      </c>
      <c r="EX162" s="38">
        <v>0</v>
      </c>
      <c r="EZ162" s="38">
        <v>13812380</v>
      </c>
      <c r="FA162" s="38">
        <v>0</v>
      </c>
      <c r="FB162" s="38">
        <v>14153696</v>
      </c>
      <c r="FC162" s="38">
        <v>0</v>
      </c>
      <c r="FD162" s="38">
        <v>0</v>
      </c>
      <c r="FE162" s="38">
        <v>1330330</v>
      </c>
      <c r="FF162" s="38">
        <v>288372</v>
      </c>
      <c r="FG162" s="38">
        <v>5.8744999999999999E-2</v>
      </c>
      <c r="FH162" s="38">
        <v>2.5468000000000001E-2</v>
      </c>
      <c r="FI162" s="38">
        <v>0</v>
      </c>
      <c r="FJ162" s="38">
        <v>0</v>
      </c>
      <c r="FK162" s="38">
        <v>2297.6709999999998</v>
      </c>
      <c r="FL162" s="38">
        <v>16067990</v>
      </c>
      <c r="FM162" s="38">
        <v>0</v>
      </c>
      <c r="FN162" s="38">
        <v>0</v>
      </c>
      <c r="FO162" s="38">
        <v>0</v>
      </c>
      <c r="FP162" s="38">
        <v>0</v>
      </c>
      <c r="FQ162" s="38">
        <v>0</v>
      </c>
      <c r="FR162" s="38">
        <v>0</v>
      </c>
      <c r="FS162" s="38">
        <v>0</v>
      </c>
      <c r="FT162" s="38">
        <v>0</v>
      </c>
      <c r="FU162" s="38">
        <v>0</v>
      </c>
      <c r="FV162" s="38">
        <v>0</v>
      </c>
      <c r="FW162" s="38">
        <v>0</v>
      </c>
      <c r="FX162" s="38">
        <v>0</v>
      </c>
      <c r="FY162" s="38">
        <v>0</v>
      </c>
      <c r="FZ162" s="38">
        <v>25624</v>
      </c>
      <c r="GA162" s="38">
        <v>0</v>
      </c>
      <c r="GB162" s="38">
        <v>796900</v>
      </c>
      <c r="GC162" s="38">
        <v>796900</v>
      </c>
      <c r="GD162" s="38">
        <v>92.766999999999996</v>
      </c>
      <c r="GF162" s="38">
        <v>0</v>
      </c>
      <c r="GG162" s="38">
        <v>0</v>
      </c>
      <c r="GH162" s="38">
        <v>0</v>
      </c>
      <c r="GI162" s="38">
        <v>0</v>
      </c>
      <c r="GJ162" s="38">
        <v>0</v>
      </c>
      <c r="GK162" s="38">
        <v>4971</v>
      </c>
      <c r="GL162" s="38">
        <v>0</v>
      </c>
      <c r="GM162" s="38">
        <v>0</v>
      </c>
      <c r="GN162" s="38">
        <v>0</v>
      </c>
      <c r="GO162" s="38">
        <v>0</v>
      </c>
      <c r="GP162" s="38">
        <v>0</v>
      </c>
      <c r="GQ162" s="38">
        <v>0</v>
      </c>
      <c r="GR162" s="38">
        <v>0</v>
      </c>
      <c r="GS162" s="38">
        <v>0</v>
      </c>
      <c r="GT162" s="38">
        <v>0</v>
      </c>
      <c r="HB162" s="38">
        <v>260701385</v>
      </c>
      <c r="HC162" s="38">
        <v>5.0967999999999999E-2</v>
      </c>
      <c r="HD162" s="38">
        <v>295592</v>
      </c>
      <c r="HE162" s="38">
        <v>0</v>
      </c>
      <c r="HF162" s="38">
        <v>1473828</v>
      </c>
      <c r="HG162" s="38">
        <v>28225</v>
      </c>
      <c r="HH162" s="38">
        <v>281448</v>
      </c>
      <c r="HI162" s="38">
        <v>0</v>
      </c>
      <c r="HJ162" s="38">
        <v>14612</v>
      </c>
      <c r="HK162" s="38">
        <v>3728</v>
      </c>
      <c r="HL162" s="38">
        <v>3447</v>
      </c>
      <c r="HM162" s="38">
        <v>0</v>
      </c>
      <c r="HN162" s="38">
        <v>0</v>
      </c>
      <c r="HO162" s="38">
        <v>0</v>
      </c>
      <c r="HP162" s="38">
        <v>0</v>
      </c>
      <c r="HQ162" s="38">
        <v>0</v>
      </c>
      <c r="HR162" s="38">
        <v>0</v>
      </c>
      <c r="HS162" s="38">
        <v>13808441</v>
      </c>
      <c r="HT162" s="38">
        <v>0</v>
      </c>
      <c r="HU162" s="38">
        <v>0</v>
      </c>
      <c r="HV162" s="38">
        <v>0</v>
      </c>
      <c r="HW162" s="38">
        <v>0</v>
      </c>
      <c r="HX162" s="38">
        <v>1</v>
      </c>
      <c r="HY162" s="38">
        <v>1</v>
      </c>
      <c r="HZ162" s="38">
        <v>1209</v>
      </c>
      <c r="IA162" s="38">
        <v>1</v>
      </c>
      <c r="IB162" s="38">
        <v>9</v>
      </c>
      <c r="IC162" s="38">
        <v>1221</v>
      </c>
      <c r="ID162" s="38">
        <v>0</v>
      </c>
      <c r="IE162" s="38">
        <v>0</v>
      </c>
      <c r="IF162" s="38">
        <v>0</v>
      </c>
      <c r="IG162" s="38">
        <v>45.83</v>
      </c>
      <c r="IH162" s="38">
        <v>457</v>
      </c>
      <c r="II162" s="38">
        <v>0</v>
      </c>
      <c r="IJ162" s="38">
        <v>428.66699999999997</v>
      </c>
      <c r="IK162" s="38">
        <v>0</v>
      </c>
      <c r="IL162" s="38">
        <v>0</v>
      </c>
      <c r="IM162" s="38">
        <v>0</v>
      </c>
      <c r="IN162" s="38">
        <v>0</v>
      </c>
      <c r="IO162" s="38">
        <v>0</v>
      </c>
      <c r="IP162" s="38">
        <v>0</v>
      </c>
      <c r="IQ162" s="38">
        <v>428.66699999999997</v>
      </c>
      <c r="IR162" s="38">
        <v>263999</v>
      </c>
      <c r="IS162" s="38">
        <v>0</v>
      </c>
      <c r="IT162" s="38">
        <v>0</v>
      </c>
      <c r="IU162" s="38">
        <v>0</v>
      </c>
      <c r="IV162" s="38">
        <v>0</v>
      </c>
      <c r="IW162" s="38">
        <v>6159</v>
      </c>
      <c r="IX162" s="38">
        <v>0</v>
      </c>
      <c r="IY162" s="38">
        <v>0</v>
      </c>
      <c r="IZ162" s="38">
        <v>0</v>
      </c>
      <c r="JA162" s="38">
        <v>0</v>
      </c>
    </row>
    <row r="163" spans="1:261" x14ac:dyDescent="0.2">
      <c r="A163" s="38">
        <v>101846</v>
      </c>
      <c r="B163" s="38">
        <v>27549</v>
      </c>
      <c r="C163" s="38">
        <v>9</v>
      </c>
      <c r="D163" s="38">
        <v>2020</v>
      </c>
      <c r="E163" s="38">
        <v>6159</v>
      </c>
      <c r="F163" s="38">
        <v>0</v>
      </c>
      <c r="G163" s="38">
        <v>3294.6849999999999</v>
      </c>
      <c r="H163" s="38">
        <v>2973.1039999999998</v>
      </c>
      <c r="I163" s="38">
        <v>2973.1039999999998</v>
      </c>
      <c r="J163" s="38">
        <v>3294.6849999999999</v>
      </c>
      <c r="K163" s="38">
        <v>0</v>
      </c>
      <c r="L163" s="38">
        <v>6159</v>
      </c>
      <c r="M163" s="38">
        <v>0</v>
      </c>
      <c r="N163" s="38">
        <v>0</v>
      </c>
      <c r="P163" s="38">
        <v>3189.4609999999998</v>
      </c>
      <c r="Q163" s="38">
        <v>0</v>
      </c>
      <c r="R163" s="38">
        <v>826731</v>
      </c>
      <c r="S163" s="38">
        <v>259.20699999999999</v>
      </c>
      <c r="U163" s="38">
        <v>535892</v>
      </c>
      <c r="V163" s="38">
        <v>1080.3389999999999</v>
      </c>
      <c r="W163" s="38">
        <v>665339</v>
      </c>
      <c r="X163" s="38">
        <v>665339</v>
      </c>
      <c r="Z163" s="38">
        <v>0</v>
      </c>
      <c r="AA163" s="38">
        <v>0</v>
      </c>
      <c r="AB163" s="38">
        <v>0</v>
      </c>
      <c r="AC163" s="38">
        <v>0</v>
      </c>
      <c r="AD163" s="38" t="s">
        <v>303</v>
      </c>
      <c r="AE163" s="38">
        <v>0</v>
      </c>
      <c r="AH163" s="38">
        <v>0</v>
      </c>
      <c r="AI163" s="38">
        <v>0</v>
      </c>
      <c r="AJ163" s="38">
        <v>6159</v>
      </c>
      <c r="AK163" s="38">
        <v>1</v>
      </c>
      <c r="AL163" s="38" t="s">
        <v>32</v>
      </c>
      <c r="AM163" s="38">
        <v>0</v>
      </c>
      <c r="AN163" s="38">
        <v>0</v>
      </c>
      <c r="AO163" s="38">
        <v>0</v>
      </c>
      <c r="AP163" s="38">
        <v>0</v>
      </c>
      <c r="AQ163" s="38">
        <v>0</v>
      </c>
      <c r="AR163" s="38">
        <v>0</v>
      </c>
      <c r="AS163" s="38">
        <v>0</v>
      </c>
      <c r="AT163" s="38">
        <v>0</v>
      </c>
      <c r="AU163" s="38">
        <v>0</v>
      </c>
      <c r="AV163" s="38">
        <v>0</v>
      </c>
      <c r="AW163" s="38">
        <v>35364633</v>
      </c>
      <c r="AX163" s="38">
        <v>34727860</v>
      </c>
      <c r="AY163" s="38">
        <v>23491709</v>
      </c>
      <c r="AZ163" s="38">
        <v>826731</v>
      </c>
      <c r="BA163" s="38">
        <v>74</v>
      </c>
      <c r="BB163" s="38">
        <v>0</v>
      </c>
      <c r="BC163" s="38">
        <v>0</v>
      </c>
      <c r="BD163" s="38">
        <v>0</v>
      </c>
      <c r="BE163" s="38">
        <v>463</v>
      </c>
      <c r="BF163" s="38">
        <v>31883376</v>
      </c>
      <c r="BG163" s="38">
        <v>0</v>
      </c>
      <c r="BH163" s="38">
        <v>0</v>
      </c>
      <c r="BI163" s="38">
        <v>0</v>
      </c>
      <c r="BJ163" s="38">
        <v>12</v>
      </c>
      <c r="BK163" s="38">
        <v>0</v>
      </c>
      <c r="BL163" s="38">
        <v>0</v>
      </c>
      <c r="BM163" s="38">
        <v>0</v>
      </c>
      <c r="BN163" s="38">
        <v>0</v>
      </c>
      <c r="BO163" s="38">
        <v>0</v>
      </c>
      <c r="BP163" s="38">
        <v>0</v>
      </c>
      <c r="BQ163" s="38">
        <v>312</v>
      </c>
      <c r="BR163" s="38">
        <v>0</v>
      </c>
      <c r="BS163" s="38">
        <v>0</v>
      </c>
      <c r="BT163" s="38">
        <v>0</v>
      </c>
      <c r="BU163" s="38">
        <v>0</v>
      </c>
      <c r="BV163" s="38">
        <v>0</v>
      </c>
      <c r="BW163" s="38">
        <v>0</v>
      </c>
      <c r="BX163" s="38">
        <v>0</v>
      </c>
      <c r="BY163" s="38">
        <v>0</v>
      </c>
      <c r="BZ163" s="38">
        <v>0</v>
      </c>
      <c r="CA163" s="38">
        <v>0</v>
      </c>
      <c r="CB163" s="38">
        <v>0</v>
      </c>
      <c r="CC163" s="38">
        <v>0</v>
      </c>
      <c r="CD163" s="38">
        <v>0</v>
      </c>
      <c r="CE163" s="38">
        <v>0</v>
      </c>
      <c r="CF163" s="38">
        <v>0</v>
      </c>
      <c r="CG163" s="38">
        <v>0</v>
      </c>
      <c r="CH163" s="38">
        <v>647852</v>
      </c>
      <c r="CI163" s="38">
        <v>0</v>
      </c>
      <c r="CJ163" s="38">
        <v>4</v>
      </c>
      <c r="CK163" s="38">
        <v>0</v>
      </c>
      <c r="CL163" s="38">
        <v>0</v>
      </c>
      <c r="CN163" s="38">
        <v>0</v>
      </c>
      <c r="CO163" s="38">
        <v>1</v>
      </c>
      <c r="CP163" s="38">
        <v>0</v>
      </c>
      <c r="CQ163" s="38">
        <v>0</v>
      </c>
      <c r="CR163" s="38">
        <v>3165.2579999999998</v>
      </c>
      <c r="CS163" s="38">
        <v>0</v>
      </c>
      <c r="CT163" s="38">
        <v>0</v>
      </c>
      <c r="CU163" s="38">
        <v>0</v>
      </c>
      <c r="CV163" s="38">
        <v>0</v>
      </c>
      <c r="CW163" s="38">
        <v>0</v>
      </c>
      <c r="CX163" s="38">
        <v>0</v>
      </c>
      <c r="CY163" s="38">
        <v>0</v>
      </c>
      <c r="CZ163" s="38">
        <v>0</v>
      </c>
      <c r="DA163" s="38">
        <v>1</v>
      </c>
      <c r="DB163" s="38">
        <v>18178160</v>
      </c>
      <c r="DC163" s="38">
        <v>0</v>
      </c>
      <c r="DD163" s="38">
        <v>0</v>
      </c>
      <c r="DE163" s="38">
        <v>4473460</v>
      </c>
      <c r="DF163" s="38">
        <v>4473460</v>
      </c>
      <c r="DG163" s="38">
        <v>726.375</v>
      </c>
      <c r="DH163" s="38">
        <v>0</v>
      </c>
      <c r="DI163" s="38">
        <v>0</v>
      </c>
      <c r="DK163" s="38">
        <v>0</v>
      </c>
      <c r="DL163" s="38">
        <v>0</v>
      </c>
      <c r="DM163" s="38">
        <v>2529514</v>
      </c>
      <c r="DN163" s="38">
        <v>10616</v>
      </c>
      <c r="DO163" s="38">
        <v>0</v>
      </c>
      <c r="DP163" s="38">
        <v>0</v>
      </c>
      <c r="DQ163" s="38">
        <v>0</v>
      </c>
      <c r="DR163" s="38">
        <v>0</v>
      </c>
      <c r="DS163" s="38">
        <v>0</v>
      </c>
      <c r="DT163" s="38">
        <v>0</v>
      </c>
      <c r="DU163" s="38">
        <v>0</v>
      </c>
      <c r="DV163" s="38">
        <v>0</v>
      </c>
      <c r="DW163" s="38">
        <v>0</v>
      </c>
      <c r="DX163" s="38">
        <v>0</v>
      </c>
      <c r="DY163" s="38">
        <v>0</v>
      </c>
      <c r="DZ163" s="38">
        <v>0</v>
      </c>
      <c r="EA163" s="38">
        <v>0</v>
      </c>
      <c r="EB163" s="38">
        <v>0</v>
      </c>
      <c r="EC163" s="38">
        <v>57.048000000000002</v>
      </c>
      <c r="ED163" s="38">
        <v>404037</v>
      </c>
      <c r="EE163" s="38">
        <v>0</v>
      </c>
      <c r="EF163" s="38">
        <v>0</v>
      </c>
      <c r="EG163" s="38">
        <v>0</v>
      </c>
      <c r="EH163" s="38">
        <v>2004067</v>
      </c>
      <c r="EI163" s="38">
        <v>0</v>
      </c>
      <c r="EJ163" s="38">
        <v>0</v>
      </c>
      <c r="EK163" s="38">
        <v>86.929000000000002</v>
      </c>
      <c r="EL163" s="38">
        <v>0</v>
      </c>
      <c r="EM163" s="38">
        <v>14.119</v>
      </c>
      <c r="EN163" s="38">
        <v>4.4530000000000003</v>
      </c>
      <c r="EO163" s="38">
        <v>0</v>
      </c>
      <c r="EP163" s="38">
        <v>0</v>
      </c>
      <c r="EQ163" s="38">
        <v>105.501</v>
      </c>
      <c r="ER163" s="38">
        <v>0</v>
      </c>
      <c r="ES163" s="38">
        <v>325.40899999999999</v>
      </c>
      <c r="ET163" s="38">
        <v>0</v>
      </c>
      <c r="EU163" s="38">
        <v>0</v>
      </c>
      <c r="EV163" s="38">
        <v>0</v>
      </c>
      <c r="EW163" s="38">
        <v>0</v>
      </c>
      <c r="EX163" s="38">
        <v>0</v>
      </c>
      <c r="EZ163" s="38">
        <v>31080650</v>
      </c>
      <c r="FA163" s="38">
        <v>0</v>
      </c>
      <c r="FB163" s="38">
        <v>31896302</v>
      </c>
      <c r="FC163" s="38">
        <v>0</v>
      </c>
      <c r="FD163" s="38">
        <v>0</v>
      </c>
      <c r="FE163" s="38">
        <v>2997459</v>
      </c>
      <c r="FF163" s="38">
        <v>649751</v>
      </c>
      <c r="FG163" s="38">
        <v>5.8744999999999999E-2</v>
      </c>
      <c r="FH163" s="38">
        <v>2.5468000000000001E-2</v>
      </c>
      <c r="FI163" s="38">
        <v>0</v>
      </c>
      <c r="FJ163" s="38">
        <v>0</v>
      </c>
      <c r="FK163" s="38">
        <v>5177.0410000000002</v>
      </c>
      <c r="FL163" s="38">
        <v>36191364</v>
      </c>
      <c r="FM163" s="38">
        <v>0</v>
      </c>
      <c r="FN163" s="38">
        <v>0</v>
      </c>
      <c r="FO163" s="38">
        <v>0</v>
      </c>
      <c r="FP163" s="38">
        <v>0</v>
      </c>
      <c r="FQ163" s="38">
        <v>0</v>
      </c>
      <c r="FR163" s="38">
        <v>0</v>
      </c>
      <c r="FS163" s="38">
        <v>0</v>
      </c>
      <c r="FT163" s="38">
        <v>0</v>
      </c>
      <c r="FU163" s="38">
        <v>0</v>
      </c>
      <c r="FV163" s="38">
        <v>0</v>
      </c>
      <c r="FW163" s="38">
        <v>0</v>
      </c>
      <c r="FX163" s="38">
        <v>0</v>
      </c>
      <c r="FY163" s="38">
        <v>0</v>
      </c>
      <c r="FZ163" s="38">
        <v>0</v>
      </c>
      <c r="GA163" s="38">
        <v>0</v>
      </c>
      <c r="GB163" s="38">
        <v>1796516</v>
      </c>
      <c r="GC163" s="38">
        <v>1796516</v>
      </c>
      <c r="GD163" s="38">
        <v>216.08</v>
      </c>
      <c r="GF163" s="38">
        <v>0</v>
      </c>
      <c r="GG163" s="38">
        <v>0</v>
      </c>
      <c r="GH163" s="38">
        <v>0</v>
      </c>
      <c r="GI163" s="38">
        <v>0</v>
      </c>
      <c r="GJ163" s="38">
        <v>0</v>
      </c>
      <c r="GK163" s="38">
        <v>5152.9530000000004</v>
      </c>
      <c r="GL163" s="38">
        <v>46024</v>
      </c>
      <c r="GM163" s="38">
        <v>0</v>
      </c>
      <c r="GN163" s="38">
        <v>0</v>
      </c>
      <c r="GO163" s="38">
        <v>0</v>
      </c>
      <c r="GP163" s="38">
        <v>0</v>
      </c>
      <c r="GQ163" s="38">
        <v>0</v>
      </c>
      <c r="GR163" s="38">
        <v>0</v>
      </c>
      <c r="GS163" s="38">
        <v>0</v>
      </c>
      <c r="GT163" s="38">
        <v>0</v>
      </c>
      <c r="HB163" s="38">
        <v>260701385</v>
      </c>
      <c r="HC163" s="38">
        <v>5.0967999999999999E-2</v>
      </c>
      <c r="HD163" s="38">
        <v>647852</v>
      </c>
      <c r="HE163" s="38">
        <v>0</v>
      </c>
      <c r="HF163" s="38">
        <v>3151490</v>
      </c>
      <c r="HG163" s="38">
        <v>34640</v>
      </c>
      <c r="HH163" s="38">
        <v>598617</v>
      </c>
      <c r="HI163" s="38">
        <v>0</v>
      </c>
      <c r="HJ163" s="38">
        <v>32024</v>
      </c>
      <c r="HK163" s="38">
        <v>16363</v>
      </c>
      <c r="HL163" s="38">
        <v>7642</v>
      </c>
      <c r="HM163" s="38">
        <v>413000</v>
      </c>
      <c r="HN163" s="38">
        <v>0</v>
      </c>
      <c r="HO163" s="38">
        <v>0</v>
      </c>
      <c r="HP163" s="38">
        <v>0</v>
      </c>
      <c r="HQ163" s="38">
        <v>0</v>
      </c>
      <c r="HR163" s="38">
        <v>0</v>
      </c>
      <c r="HS163" s="38">
        <v>31069571</v>
      </c>
      <c r="HT163" s="38">
        <v>0</v>
      </c>
      <c r="HU163" s="38">
        <v>0</v>
      </c>
      <c r="HV163" s="38">
        <v>0</v>
      </c>
      <c r="HW163" s="38">
        <v>0</v>
      </c>
      <c r="HX163" s="38">
        <v>257</v>
      </c>
      <c r="HY163" s="38">
        <v>519</v>
      </c>
      <c r="HZ163" s="38">
        <v>604</v>
      </c>
      <c r="IA163" s="38">
        <v>665</v>
      </c>
      <c r="IB163" s="38">
        <v>799</v>
      </c>
      <c r="IC163" s="38">
        <v>2844</v>
      </c>
      <c r="ID163" s="38">
        <v>0</v>
      </c>
      <c r="IE163" s="38">
        <v>0</v>
      </c>
      <c r="IF163" s="38">
        <v>0</v>
      </c>
      <c r="IG163" s="38">
        <v>56.246000000000002</v>
      </c>
      <c r="IH163" s="38">
        <v>972</v>
      </c>
      <c r="II163" s="38">
        <v>0</v>
      </c>
      <c r="IJ163" s="38">
        <v>1080.3389999999999</v>
      </c>
      <c r="IK163" s="38">
        <v>0</v>
      </c>
      <c r="IL163" s="38">
        <v>0</v>
      </c>
      <c r="IM163" s="38">
        <v>0</v>
      </c>
      <c r="IN163" s="38">
        <v>0</v>
      </c>
      <c r="IO163" s="38">
        <v>0</v>
      </c>
      <c r="IP163" s="38">
        <v>0</v>
      </c>
      <c r="IQ163" s="38">
        <v>1080.3389999999999</v>
      </c>
      <c r="IR163" s="38">
        <v>665339</v>
      </c>
      <c r="IS163" s="38">
        <v>0</v>
      </c>
      <c r="IT163" s="38">
        <v>0</v>
      </c>
      <c r="IU163" s="38">
        <v>0</v>
      </c>
      <c r="IV163" s="38">
        <v>0</v>
      </c>
      <c r="IW163" s="38">
        <v>6159</v>
      </c>
      <c r="IX163" s="38">
        <v>0</v>
      </c>
      <c r="IY163" s="38">
        <v>0</v>
      </c>
      <c r="IZ163" s="38">
        <v>0</v>
      </c>
      <c r="JA163" s="38">
        <v>0</v>
      </c>
    </row>
    <row r="164" spans="1:261" x14ac:dyDescent="0.2">
      <c r="A164" s="38">
        <v>57847</v>
      </c>
      <c r="B164" s="38">
        <v>27549</v>
      </c>
      <c r="C164" s="38">
        <v>9</v>
      </c>
      <c r="D164" s="38">
        <v>2020</v>
      </c>
      <c r="E164" s="38">
        <v>6159</v>
      </c>
      <c r="F164" s="38">
        <v>0</v>
      </c>
      <c r="G164" s="38">
        <v>1105.5830000000001</v>
      </c>
      <c r="H164" s="38">
        <v>1024.011</v>
      </c>
      <c r="I164" s="38">
        <v>1024.011</v>
      </c>
      <c r="J164" s="38">
        <v>1105.5830000000001</v>
      </c>
      <c r="K164" s="38">
        <v>0</v>
      </c>
      <c r="L164" s="38">
        <v>6159</v>
      </c>
      <c r="M164" s="38">
        <v>0</v>
      </c>
      <c r="N164" s="38">
        <v>0</v>
      </c>
      <c r="P164" s="38">
        <v>1014.367</v>
      </c>
      <c r="Q164" s="38">
        <v>0</v>
      </c>
      <c r="R164" s="38">
        <v>262931</v>
      </c>
      <c r="S164" s="38">
        <v>259.20699999999999</v>
      </c>
      <c r="U164" s="38">
        <v>170433</v>
      </c>
      <c r="V164" s="38">
        <v>27.016999999999999</v>
      </c>
      <c r="W164" s="38">
        <v>16639</v>
      </c>
      <c r="X164" s="38">
        <v>16639</v>
      </c>
      <c r="Z164" s="38">
        <v>0</v>
      </c>
      <c r="AA164" s="38">
        <v>0</v>
      </c>
      <c r="AB164" s="38">
        <v>0</v>
      </c>
      <c r="AC164" s="38">
        <v>0</v>
      </c>
      <c r="AD164" s="38" t="s">
        <v>303</v>
      </c>
      <c r="AE164" s="38">
        <v>0</v>
      </c>
      <c r="AH164" s="38">
        <v>0</v>
      </c>
      <c r="AI164" s="38">
        <v>0</v>
      </c>
      <c r="AJ164" s="38">
        <v>6159</v>
      </c>
      <c r="AK164" s="38">
        <v>1</v>
      </c>
      <c r="AL164" s="38" t="s">
        <v>321</v>
      </c>
      <c r="AM164" s="38">
        <v>0</v>
      </c>
      <c r="AN164" s="38">
        <v>0</v>
      </c>
      <c r="AO164" s="38">
        <v>0</v>
      </c>
      <c r="AP164" s="38">
        <v>0</v>
      </c>
      <c r="AQ164" s="38">
        <v>0</v>
      </c>
      <c r="AR164" s="38">
        <v>0</v>
      </c>
      <c r="AS164" s="38">
        <v>0</v>
      </c>
      <c r="AT164" s="38">
        <v>0</v>
      </c>
      <c r="AU164" s="38">
        <v>0</v>
      </c>
      <c r="AV164" s="38">
        <v>0</v>
      </c>
      <c r="AW164" s="38">
        <v>10358708</v>
      </c>
      <c r="AX164" s="38">
        <v>10143078</v>
      </c>
      <c r="AY164" s="38">
        <v>7519174</v>
      </c>
      <c r="AZ164" s="38">
        <v>262931</v>
      </c>
      <c r="BA164" s="38">
        <v>0</v>
      </c>
      <c r="BB164" s="38">
        <v>0</v>
      </c>
      <c r="BC164" s="38">
        <v>0</v>
      </c>
      <c r="BD164" s="38">
        <v>0</v>
      </c>
      <c r="BE164" s="38">
        <v>136</v>
      </c>
      <c r="BF164" s="38">
        <v>9271742</v>
      </c>
      <c r="BG164" s="38">
        <v>0</v>
      </c>
      <c r="BH164" s="38">
        <v>0</v>
      </c>
      <c r="BI164" s="38">
        <v>0</v>
      </c>
      <c r="BJ164" s="38">
        <v>12</v>
      </c>
      <c r="BK164" s="38">
        <v>0</v>
      </c>
      <c r="BL164" s="38">
        <v>0</v>
      </c>
      <c r="BM164" s="38">
        <v>0</v>
      </c>
      <c r="BN164" s="38">
        <v>0</v>
      </c>
      <c r="BO164" s="38">
        <v>0</v>
      </c>
      <c r="BP164" s="38">
        <v>0</v>
      </c>
      <c r="BQ164" s="38">
        <v>612</v>
      </c>
      <c r="BR164" s="38">
        <v>0</v>
      </c>
      <c r="BS164" s="38">
        <v>0</v>
      </c>
      <c r="BT164" s="38">
        <v>0</v>
      </c>
      <c r="BU164" s="38">
        <v>0</v>
      </c>
      <c r="BV164" s="38">
        <v>0</v>
      </c>
      <c r="BW164" s="38">
        <v>0</v>
      </c>
      <c r="BX164" s="38">
        <v>0</v>
      </c>
      <c r="BY164" s="38">
        <v>0</v>
      </c>
      <c r="BZ164" s="38">
        <v>0</v>
      </c>
      <c r="CA164" s="38">
        <v>68.850999999999999</v>
      </c>
      <c r="CB164" s="38">
        <v>68851</v>
      </c>
      <c r="CC164" s="38">
        <v>0</v>
      </c>
      <c r="CD164" s="38">
        <v>0</v>
      </c>
      <c r="CE164" s="38">
        <v>0</v>
      </c>
      <c r="CF164" s="38">
        <v>0</v>
      </c>
      <c r="CG164" s="38">
        <v>0</v>
      </c>
      <c r="CH164" s="38">
        <v>217397</v>
      </c>
      <c r="CI164" s="38">
        <v>0</v>
      </c>
      <c r="CJ164" s="38">
        <v>5</v>
      </c>
      <c r="CK164" s="38">
        <v>0</v>
      </c>
      <c r="CL164" s="38">
        <v>0</v>
      </c>
      <c r="CN164" s="38">
        <v>0</v>
      </c>
      <c r="CO164" s="38">
        <v>1</v>
      </c>
      <c r="CP164" s="38">
        <v>0</v>
      </c>
      <c r="CQ164" s="38">
        <v>0</v>
      </c>
      <c r="CR164" s="38">
        <v>1007.2140000000001</v>
      </c>
      <c r="CS164" s="38">
        <v>0</v>
      </c>
      <c r="CT164" s="38">
        <v>0</v>
      </c>
      <c r="CU164" s="38">
        <v>0</v>
      </c>
      <c r="CV164" s="38">
        <v>0</v>
      </c>
      <c r="CW164" s="38">
        <v>0</v>
      </c>
      <c r="CX164" s="38">
        <v>0</v>
      </c>
      <c r="CY164" s="38">
        <v>0</v>
      </c>
      <c r="CZ164" s="38">
        <v>0</v>
      </c>
      <c r="DA164" s="38">
        <v>1</v>
      </c>
      <c r="DB164" s="38">
        <v>6289693</v>
      </c>
      <c r="DC164" s="38">
        <v>0</v>
      </c>
      <c r="DD164" s="38">
        <v>0</v>
      </c>
      <c r="DE164" s="38">
        <v>823098</v>
      </c>
      <c r="DF164" s="38">
        <v>823098</v>
      </c>
      <c r="DG164" s="38">
        <v>133.65</v>
      </c>
      <c r="DH164" s="38">
        <v>0</v>
      </c>
      <c r="DI164" s="38">
        <v>0</v>
      </c>
      <c r="DK164" s="38">
        <v>1419</v>
      </c>
      <c r="DL164" s="38">
        <v>0</v>
      </c>
      <c r="DM164" s="38">
        <v>385267</v>
      </c>
      <c r="DN164" s="38">
        <v>1632</v>
      </c>
      <c r="DO164" s="38">
        <v>0</v>
      </c>
      <c r="DP164" s="38">
        <v>0</v>
      </c>
      <c r="DQ164" s="38">
        <v>0</v>
      </c>
      <c r="DR164" s="38">
        <v>0</v>
      </c>
      <c r="DS164" s="38">
        <v>0</v>
      </c>
      <c r="DT164" s="38">
        <v>0</v>
      </c>
      <c r="DU164" s="38">
        <v>0</v>
      </c>
      <c r="DV164" s="38">
        <v>0</v>
      </c>
      <c r="DW164" s="38">
        <v>0</v>
      </c>
      <c r="DX164" s="38">
        <v>0</v>
      </c>
      <c r="DY164" s="38">
        <v>0</v>
      </c>
      <c r="DZ164" s="38">
        <v>0</v>
      </c>
      <c r="EA164" s="38">
        <v>0</v>
      </c>
      <c r="EB164" s="38">
        <v>0</v>
      </c>
      <c r="EC164" s="38">
        <v>19.466999999999999</v>
      </c>
      <c r="ED164" s="38">
        <v>137873</v>
      </c>
      <c r="EE164" s="38">
        <v>0</v>
      </c>
      <c r="EF164" s="38">
        <v>0</v>
      </c>
      <c r="EG164" s="38">
        <v>0</v>
      </c>
      <c r="EH164" s="38">
        <v>232235</v>
      </c>
      <c r="EI164" s="38">
        <v>0</v>
      </c>
      <c r="EJ164" s="38">
        <v>0</v>
      </c>
      <c r="EK164" s="38">
        <v>10.468</v>
      </c>
      <c r="EL164" s="38">
        <v>0</v>
      </c>
      <c r="EM164" s="38">
        <v>0.27500000000000002</v>
      </c>
      <c r="EN164" s="38">
        <v>1.0960000000000001</v>
      </c>
      <c r="EO164" s="38">
        <v>0</v>
      </c>
      <c r="EP164" s="38">
        <v>0</v>
      </c>
      <c r="EQ164" s="38">
        <v>11.839</v>
      </c>
      <c r="ER164" s="38">
        <v>0</v>
      </c>
      <c r="ES164" s="38">
        <v>37.709000000000003</v>
      </c>
      <c r="ET164" s="38">
        <v>0</v>
      </c>
      <c r="EU164" s="38">
        <v>0</v>
      </c>
      <c r="EV164" s="38">
        <v>0</v>
      </c>
      <c r="EW164" s="38">
        <v>0</v>
      </c>
      <c r="EX164" s="38">
        <v>0</v>
      </c>
      <c r="EZ164" s="38">
        <v>9082463</v>
      </c>
      <c r="FA164" s="38">
        <v>0</v>
      </c>
      <c r="FB164" s="38">
        <v>9343627</v>
      </c>
      <c r="FC164" s="38">
        <v>0</v>
      </c>
      <c r="FD164" s="38">
        <v>0</v>
      </c>
      <c r="FE164" s="38">
        <v>871666</v>
      </c>
      <c r="FF164" s="38">
        <v>188949</v>
      </c>
      <c r="FG164" s="38">
        <v>5.8744999999999999E-2</v>
      </c>
      <c r="FH164" s="38">
        <v>2.5468000000000001E-2</v>
      </c>
      <c r="FI164" s="38">
        <v>0</v>
      </c>
      <c r="FJ164" s="38">
        <v>0</v>
      </c>
      <c r="FK164" s="38">
        <v>1505.4929999999999</v>
      </c>
      <c r="FL164" s="38">
        <v>10621639</v>
      </c>
      <c r="FM164" s="38">
        <v>0</v>
      </c>
      <c r="FN164" s="38">
        <v>0</v>
      </c>
      <c r="FO164" s="38">
        <v>0</v>
      </c>
      <c r="FP164" s="38">
        <v>0</v>
      </c>
      <c r="FQ164" s="38">
        <v>0</v>
      </c>
      <c r="FR164" s="38">
        <v>0</v>
      </c>
      <c r="FS164" s="38">
        <v>0</v>
      </c>
      <c r="FT164" s="38">
        <v>0</v>
      </c>
      <c r="FU164" s="38">
        <v>0</v>
      </c>
      <c r="FV164" s="38">
        <v>0</v>
      </c>
      <c r="FW164" s="38">
        <v>0</v>
      </c>
      <c r="FX164" s="38">
        <v>0</v>
      </c>
      <c r="FY164" s="38">
        <v>0</v>
      </c>
      <c r="FZ164" s="38">
        <v>0</v>
      </c>
      <c r="GA164" s="38">
        <v>0</v>
      </c>
      <c r="GB164" s="38">
        <v>579769</v>
      </c>
      <c r="GC164" s="38">
        <v>579769</v>
      </c>
      <c r="GD164" s="38">
        <v>69.733000000000004</v>
      </c>
      <c r="GF164" s="38">
        <v>0</v>
      </c>
      <c r="GG164" s="38">
        <v>0</v>
      </c>
      <c r="GH164" s="38">
        <v>0</v>
      </c>
      <c r="GI164" s="38">
        <v>0</v>
      </c>
      <c r="GJ164" s="38">
        <v>0</v>
      </c>
      <c r="GK164" s="38">
        <v>4971</v>
      </c>
      <c r="GL164" s="38">
        <v>0</v>
      </c>
      <c r="GM164" s="38">
        <v>0</v>
      </c>
      <c r="GN164" s="38">
        <v>0</v>
      </c>
      <c r="GO164" s="38">
        <v>0</v>
      </c>
      <c r="GP164" s="38">
        <v>0</v>
      </c>
      <c r="GQ164" s="38">
        <v>0</v>
      </c>
      <c r="GR164" s="38">
        <v>0</v>
      </c>
      <c r="GS164" s="38">
        <v>0</v>
      </c>
      <c r="GT164" s="38">
        <v>0</v>
      </c>
      <c r="HB164" s="38">
        <v>260701385</v>
      </c>
      <c r="HC164" s="38">
        <v>5.0967999999999999E-2</v>
      </c>
      <c r="HD164" s="38">
        <v>217397</v>
      </c>
      <c r="HE164" s="38">
        <v>0</v>
      </c>
      <c r="HF164" s="38">
        <v>1085452</v>
      </c>
      <c r="HG164" s="38">
        <v>0</v>
      </c>
      <c r="HH164" s="38">
        <v>79446</v>
      </c>
      <c r="HI164" s="38">
        <v>0</v>
      </c>
      <c r="HJ164" s="38">
        <v>10746</v>
      </c>
      <c r="HK164" s="38">
        <v>2818</v>
      </c>
      <c r="HL164" s="38">
        <v>1983</v>
      </c>
      <c r="HM164" s="38">
        <v>0</v>
      </c>
      <c r="HN164" s="38">
        <v>0</v>
      </c>
      <c r="HO164" s="38">
        <v>0</v>
      </c>
      <c r="HP164" s="38">
        <v>0</v>
      </c>
      <c r="HQ164" s="38">
        <v>0</v>
      </c>
      <c r="HR164" s="38">
        <v>0</v>
      </c>
      <c r="HS164" s="38">
        <v>9080696</v>
      </c>
      <c r="HT164" s="38">
        <v>0</v>
      </c>
      <c r="HU164" s="38">
        <v>0</v>
      </c>
      <c r="HV164" s="38">
        <v>0</v>
      </c>
      <c r="HW164" s="38">
        <v>0</v>
      </c>
      <c r="HX164" s="38">
        <v>151</v>
      </c>
      <c r="HY164" s="38">
        <v>167</v>
      </c>
      <c r="HZ164" s="38">
        <v>100</v>
      </c>
      <c r="IA164" s="38">
        <v>103</v>
      </c>
      <c r="IB164" s="38">
        <v>29</v>
      </c>
      <c r="IC164" s="38">
        <v>550</v>
      </c>
      <c r="ID164" s="38">
        <v>0</v>
      </c>
      <c r="IE164" s="38">
        <v>0</v>
      </c>
      <c r="IF164" s="38">
        <v>0</v>
      </c>
      <c r="IG164" s="38">
        <v>0</v>
      </c>
      <c r="IH164" s="38">
        <v>129</v>
      </c>
      <c r="II164" s="38">
        <v>0</v>
      </c>
      <c r="IJ164" s="38">
        <v>27.016999999999999</v>
      </c>
      <c r="IK164" s="38">
        <v>0</v>
      </c>
      <c r="IL164" s="38">
        <v>0</v>
      </c>
      <c r="IM164" s="38">
        <v>0</v>
      </c>
      <c r="IN164" s="38">
        <v>0</v>
      </c>
      <c r="IO164" s="38">
        <v>0</v>
      </c>
      <c r="IP164" s="38">
        <v>0</v>
      </c>
      <c r="IQ164" s="38">
        <v>27.016999999999999</v>
      </c>
      <c r="IR164" s="38">
        <v>16639</v>
      </c>
      <c r="IS164" s="38">
        <v>0</v>
      </c>
      <c r="IT164" s="38">
        <v>0</v>
      </c>
      <c r="IU164" s="38">
        <v>0</v>
      </c>
      <c r="IV164" s="38">
        <v>0</v>
      </c>
      <c r="IW164" s="38">
        <v>6159</v>
      </c>
      <c r="IX164" s="38">
        <v>0</v>
      </c>
      <c r="IY164" s="38">
        <v>0</v>
      </c>
      <c r="IZ164" s="38">
        <v>0</v>
      </c>
      <c r="JA164" s="38">
        <v>0</v>
      </c>
    </row>
    <row r="165" spans="1:261" x14ac:dyDescent="0.2">
      <c r="A165" s="38">
        <v>101847</v>
      </c>
      <c r="B165" s="38">
        <v>27549</v>
      </c>
      <c r="C165" s="38">
        <v>9</v>
      </c>
      <c r="D165" s="38">
        <v>2020</v>
      </c>
      <c r="E165" s="38">
        <v>6159</v>
      </c>
      <c r="F165" s="38">
        <v>0</v>
      </c>
      <c r="G165" s="38">
        <v>456.66699999999997</v>
      </c>
      <c r="H165" s="38">
        <v>456.31299999999999</v>
      </c>
      <c r="I165" s="38">
        <v>456.31299999999999</v>
      </c>
      <c r="J165" s="38">
        <v>456.66699999999997</v>
      </c>
      <c r="K165" s="38">
        <v>0</v>
      </c>
      <c r="L165" s="38">
        <v>6159</v>
      </c>
      <c r="M165" s="38">
        <v>0</v>
      </c>
      <c r="N165" s="38">
        <v>0</v>
      </c>
      <c r="P165" s="38">
        <v>434.11700000000002</v>
      </c>
      <c r="Q165" s="38">
        <v>0</v>
      </c>
      <c r="R165" s="38">
        <v>112526</v>
      </c>
      <c r="S165" s="38">
        <v>259.20699999999999</v>
      </c>
      <c r="U165" s="38">
        <v>72941</v>
      </c>
      <c r="V165" s="38">
        <v>0</v>
      </c>
      <c r="W165" s="38">
        <v>0</v>
      </c>
      <c r="X165" s="38">
        <v>0</v>
      </c>
      <c r="Z165" s="38">
        <v>0</v>
      </c>
      <c r="AA165" s="38">
        <v>0</v>
      </c>
      <c r="AB165" s="38">
        <v>0</v>
      </c>
      <c r="AC165" s="38">
        <v>0</v>
      </c>
      <c r="AD165" s="38" t="s">
        <v>303</v>
      </c>
      <c r="AE165" s="38">
        <v>0</v>
      </c>
      <c r="AH165" s="38">
        <v>0</v>
      </c>
      <c r="AI165" s="38">
        <v>0</v>
      </c>
      <c r="AJ165" s="38">
        <v>6159</v>
      </c>
      <c r="AK165" s="38">
        <v>1</v>
      </c>
      <c r="AL165" s="38" t="s">
        <v>33</v>
      </c>
      <c r="AM165" s="38">
        <v>0</v>
      </c>
      <c r="AN165" s="38">
        <v>0</v>
      </c>
      <c r="AO165" s="38">
        <v>0</v>
      </c>
      <c r="AP165" s="38">
        <v>0</v>
      </c>
      <c r="AQ165" s="38">
        <v>0</v>
      </c>
      <c r="AR165" s="38">
        <v>0</v>
      </c>
      <c r="AS165" s="38">
        <v>0</v>
      </c>
      <c r="AT165" s="38">
        <v>0</v>
      </c>
      <c r="AU165" s="38">
        <v>0</v>
      </c>
      <c r="AV165" s="38">
        <v>0</v>
      </c>
      <c r="AW165" s="38">
        <v>4543591</v>
      </c>
      <c r="AX165" s="38">
        <v>4454610</v>
      </c>
      <c r="AY165" s="38">
        <v>2995639</v>
      </c>
      <c r="AZ165" s="38">
        <v>112526</v>
      </c>
      <c r="BA165" s="38">
        <v>9.6669999999999998</v>
      </c>
      <c r="BB165" s="38">
        <v>0</v>
      </c>
      <c r="BC165" s="38">
        <v>0</v>
      </c>
      <c r="BD165" s="38">
        <v>0</v>
      </c>
      <c r="BE165" s="38">
        <v>60</v>
      </c>
      <c r="BF165" s="38">
        <v>4098037</v>
      </c>
      <c r="BG165" s="38">
        <v>0</v>
      </c>
      <c r="BH165" s="38">
        <v>0</v>
      </c>
      <c r="BI165" s="38">
        <v>0</v>
      </c>
      <c r="BJ165" s="38">
        <v>12</v>
      </c>
      <c r="BK165" s="38">
        <v>0</v>
      </c>
      <c r="BL165" s="38">
        <v>0</v>
      </c>
      <c r="BM165" s="38">
        <v>0</v>
      </c>
      <c r="BN165" s="38">
        <v>0</v>
      </c>
      <c r="BO165" s="38">
        <v>0</v>
      </c>
      <c r="BP165" s="38">
        <v>0</v>
      </c>
      <c r="BQ165" s="38">
        <v>700</v>
      </c>
      <c r="BR165" s="38">
        <v>0</v>
      </c>
      <c r="BS165" s="38">
        <v>0</v>
      </c>
      <c r="BT165" s="38">
        <v>0</v>
      </c>
      <c r="BU165" s="38">
        <v>0</v>
      </c>
      <c r="BV165" s="38">
        <v>0</v>
      </c>
      <c r="BW165" s="38">
        <v>0</v>
      </c>
      <c r="BX165" s="38">
        <v>0</v>
      </c>
      <c r="BY165" s="38">
        <v>0</v>
      </c>
      <c r="BZ165" s="38">
        <v>0</v>
      </c>
      <c r="CA165" s="38">
        <v>0</v>
      </c>
      <c r="CB165" s="38">
        <v>0</v>
      </c>
      <c r="CC165" s="38">
        <v>0</v>
      </c>
      <c r="CD165" s="38">
        <v>0</v>
      </c>
      <c r="CE165" s="38">
        <v>0</v>
      </c>
      <c r="CF165" s="38">
        <v>0</v>
      </c>
      <c r="CG165" s="38">
        <v>0</v>
      </c>
      <c r="CH165" s="38">
        <v>89797</v>
      </c>
      <c r="CI165" s="38">
        <v>0</v>
      </c>
      <c r="CJ165" s="38">
        <v>4</v>
      </c>
      <c r="CK165" s="38">
        <v>0</v>
      </c>
      <c r="CL165" s="38">
        <v>0</v>
      </c>
      <c r="CN165" s="38">
        <v>0</v>
      </c>
      <c r="CO165" s="38">
        <v>1</v>
      </c>
      <c r="CP165" s="38">
        <v>0</v>
      </c>
      <c r="CQ165" s="38">
        <v>0</v>
      </c>
      <c r="CR165" s="38">
        <v>439.96699999999998</v>
      </c>
      <c r="CS165" s="38">
        <v>0</v>
      </c>
      <c r="CT165" s="38">
        <v>0</v>
      </c>
      <c r="CU165" s="38">
        <v>0</v>
      </c>
      <c r="CV165" s="38">
        <v>0</v>
      </c>
      <c r="CW165" s="38">
        <v>0</v>
      </c>
      <c r="CX165" s="38">
        <v>0</v>
      </c>
      <c r="CY165" s="38">
        <v>0</v>
      </c>
      <c r="CZ165" s="38">
        <v>0</v>
      </c>
      <c r="DA165" s="38">
        <v>1</v>
      </c>
      <c r="DB165" s="38">
        <v>2806941</v>
      </c>
      <c r="DC165" s="38">
        <v>0</v>
      </c>
      <c r="DD165" s="38">
        <v>0</v>
      </c>
      <c r="DE165" s="38">
        <v>523405</v>
      </c>
      <c r="DF165" s="38">
        <v>523405</v>
      </c>
      <c r="DG165" s="38">
        <v>84.988</v>
      </c>
      <c r="DH165" s="38">
        <v>0</v>
      </c>
      <c r="DI165" s="38">
        <v>0</v>
      </c>
      <c r="DK165" s="38">
        <v>2818</v>
      </c>
      <c r="DL165" s="38">
        <v>0</v>
      </c>
      <c r="DM165" s="38">
        <v>174108</v>
      </c>
      <c r="DN165" s="38">
        <v>756</v>
      </c>
      <c r="DO165" s="38">
        <v>0</v>
      </c>
      <c r="DP165" s="38">
        <v>0</v>
      </c>
      <c r="DQ165" s="38">
        <v>0</v>
      </c>
      <c r="DR165" s="38">
        <v>0</v>
      </c>
      <c r="DS165" s="38">
        <v>0</v>
      </c>
      <c r="DT165" s="38">
        <v>0</v>
      </c>
      <c r="DU165" s="38">
        <v>0</v>
      </c>
      <c r="DV165" s="38">
        <v>0</v>
      </c>
      <c r="DW165" s="38">
        <v>0</v>
      </c>
      <c r="DX165" s="38">
        <v>0</v>
      </c>
      <c r="DY165" s="38">
        <v>0</v>
      </c>
      <c r="DZ165" s="38">
        <v>0</v>
      </c>
      <c r="EA165" s="38">
        <v>0</v>
      </c>
      <c r="EB165" s="38">
        <v>0</v>
      </c>
      <c r="EC165" s="38">
        <v>22.683</v>
      </c>
      <c r="ED165" s="38">
        <v>160650</v>
      </c>
      <c r="EE165" s="38">
        <v>0</v>
      </c>
      <c r="EF165" s="38">
        <v>0</v>
      </c>
      <c r="EG165" s="38">
        <v>0</v>
      </c>
      <c r="EH165" s="38">
        <v>10901</v>
      </c>
      <c r="EI165" s="38">
        <v>0</v>
      </c>
      <c r="EJ165" s="38">
        <v>0</v>
      </c>
      <c r="EK165" s="38">
        <v>0</v>
      </c>
      <c r="EL165" s="38">
        <v>0</v>
      </c>
      <c r="EM165" s="38">
        <v>0</v>
      </c>
      <c r="EN165" s="38">
        <v>0.35399999999999998</v>
      </c>
      <c r="EO165" s="38">
        <v>0</v>
      </c>
      <c r="EP165" s="38">
        <v>0</v>
      </c>
      <c r="EQ165" s="38">
        <v>0.35399999999999998</v>
      </c>
      <c r="ER165" s="38">
        <v>0</v>
      </c>
      <c r="ES165" s="38">
        <v>1.77</v>
      </c>
      <c r="ET165" s="38">
        <v>0</v>
      </c>
      <c r="EU165" s="38">
        <v>0</v>
      </c>
      <c r="EV165" s="38">
        <v>0</v>
      </c>
      <c r="EW165" s="38">
        <v>0</v>
      </c>
      <c r="EX165" s="38">
        <v>0</v>
      </c>
      <c r="EZ165" s="38">
        <v>3985826</v>
      </c>
      <c r="FA165" s="38">
        <v>0</v>
      </c>
      <c r="FB165" s="38">
        <v>4097536</v>
      </c>
      <c r="FC165" s="38">
        <v>0</v>
      </c>
      <c r="FD165" s="38">
        <v>0</v>
      </c>
      <c r="FE165" s="38">
        <v>385270</v>
      </c>
      <c r="FF165" s="38">
        <v>83514</v>
      </c>
      <c r="FG165" s="38">
        <v>5.8744999999999999E-2</v>
      </c>
      <c r="FH165" s="38">
        <v>2.5468000000000001E-2</v>
      </c>
      <c r="FI165" s="38">
        <v>0</v>
      </c>
      <c r="FJ165" s="38">
        <v>0</v>
      </c>
      <c r="FK165" s="38">
        <v>665.41600000000005</v>
      </c>
      <c r="FL165" s="38">
        <v>4656117</v>
      </c>
      <c r="FM165" s="38">
        <v>0</v>
      </c>
      <c r="FN165" s="38">
        <v>0</v>
      </c>
      <c r="FO165" s="38">
        <v>0</v>
      </c>
      <c r="FP165" s="38">
        <v>0</v>
      </c>
      <c r="FQ165" s="38">
        <v>0</v>
      </c>
      <c r="FR165" s="38">
        <v>0</v>
      </c>
      <c r="FS165" s="38">
        <v>0</v>
      </c>
      <c r="FT165" s="38">
        <v>0</v>
      </c>
      <c r="FU165" s="38">
        <v>0</v>
      </c>
      <c r="FV165" s="38">
        <v>0</v>
      </c>
      <c r="FW165" s="38">
        <v>0</v>
      </c>
      <c r="FX165" s="38">
        <v>0</v>
      </c>
      <c r="FY165" s="38">
        <v>0</v>
      </c>
      <c r="FZ165" s="38">
        <v>0</v>
      </c>
      <c r="GA165" s="38">
        <v>0</v>
      </c>
      <c r="GB165" s="38">
        <v>0</v>
      </c>
      <c r="GC165" s="38">
        <v>0</v>
      </c>
      <c r="GD165" s="38">
        <v>0</v>
      </c>
      <c r="GF165" s="38">
        <v>0</v>
      </c>
      <c r="GG165" s="38">
        <v>0</v>
      </c>
      <c r="GH165" s="38">
        <v>0</v>
      </c>
      <c r="GI165" s="38">
        <v>0</v>
      </c>
      <c r="GJ165" s="38">
        <v>0</v>
      </c>
      <c r="GK165" s="38">
        <v>5060</v>
      </c>
      <c r="GL165" s="38">
        <v>12838</v>
      </c>
      <c r="GM165" s="38">
        <v>0</v>
      </c>
      <c r="GN165" s="38">
        <v>0</v>
      </c>
      <c r="GO165" s="38">
        <v>0</v>
      </c>
      <c r="GP165" s="38">
        <v>0</v>
      </c>
      <c r="GQ165" s="38">
        <v>0</v>
      </c>
      <c r="GR165" s="38">
        <v>0</v>
      </c>
      <c r="GS165" s="38">
        <v>0</v>
      </c>
      <c r="GT165" s="38">
        <v>0</v>
      </c>
      <c r="HB165" s="38">
        <v>260701385</v>
      </c>
      <c r="HC165" s="38">
        <v>5.0967999999999999E-2</v>
      </c>
      <c r="HD165" s="38">
        <v>89797</v>
      </c>
      <c r="HE165" s="38">
        <v>0</v>
      </c>
      <c r="HF165" s="38">
        <v>483692</v>
      </c>
      <c r="HG165" s="38">
        <v>0</v>
      </c>
      <c r="HH165" s="38">
        <v>104696</v>
      </c>
      <c r="HI165" s="38">
        <v>0</v>
      </c>
      <c r="HJ165" s="38">
        <v>4439</v>
      </c>
      <c r="HK165" s="38">
        <v>0</v>
      </c>
      <c r="HL165" s="38">
        <v>315</v>
      </c>
      <c r="HM165" s="38">
        <v>0</v>
      </c>
      <c r="HN165" s="38">
        <v>0</v>
      </c>
      <c r="HO165" s="38">
        <v>0</v>
      </c>
      <c r="HP165" s="38">
        <v>0</v>
      </c>
      <c r="HQ165" s="38">
        <v>0</v>
      </c>
      <c r="HR165" s="38">
        <v>0</v>
      </c>
      <c r="HS165" s="38">
        <v>3985010</v>
      </c>
      <c r="HT165" s="38">
        <v>0</v>
      </c>
      <c r="HU165" s="38">
        <v>0</v>
      </c>
      <c r="HV165" s="38">
        <v>0</v>
      </c>
      <c r="HW165" s="38">
        <v>0</v>
      </c>
      <c r="HX165" s="38">
        <v>42</v>
      </c>
      <c r="HY165" s="38">
        <v>47</v>
      </c>
      <c r="HZ165" s="38">
        <v>48</v>
      </c>
      <c r="IA165" s="38">
        <v>78</v>
      </c>
      <c r="IB165" s="38">
        <v>116</v>
      </c>
      <c r="IC165" s="38">
        <v>331</v>
      </c>
      <c r="ID165" s="38">
        <v>0</v>
      </c>
      <c r="IE165" s="38">
        <v>0</v>
      </c>
      <c r="IF165" s="38">
        <v>0</v>
      </c>
      <c r="IG165" s="38">
        <v>0</v>
      </c>
      <c r="IH165" s="38">
        <v>170</v>
      </c>
      <c r="II165" s="38">
        <v>0</v>
      </c>
      <c r="IJ165" s="38">
        <v>0</v>
      </c>
      <c r="IK165" s="38">
        <v>0</v>
      </c>
      <c r="IL165" s="38">
        <v>0</v>
      </c>
      <c r="IM165" s="38">
        <v>0</v>
      </c>
      <c r="IN165" s="38">
        <v>0</v>
      </c>
      <c r="IO165" s="38">
        <v>0</v>
      </c>
      <c r="IP165" s="38">
        <v>0</v>
      </c>
      <c r="IQ165" s="38">
        <v>0</v>
      </c>
      <c r="IR165" s="38">
        <v>0</v>
      </c>
      <c r="IS165" s="38">
        <v>0</v>
      </c>
      <c r="IT165" s="38">
        <v>0</v>
      </c>
      <c r="IU165" s="38">
        <v>0</v>
      </c>
      <c r="IV165" s="38">
        <v>0</v>
      </c>
      <c r="IW165" s="38">
        <v>6159</v>
      </c>
      <c r="IX165" s="38">
        <v>0</v>
      </c>
      <c r="IY165" s="38">
        <v>0</v>
      </c>
      <c r="IZ165" s="38">
        <v>0</v>
      </c>
      <c r="JA165" s="38">
        <v>0</v>
      </c>
    </row>
    <row r="166" spans="1:261" x14ac:dyDescent="0.2">
      <c r="A166" s="38">
        <v>57848</v>
      </c>
      <c r="B166" s="38">
        <v>27549</v>
      </c>
      <c r="C166" s="38">
        <v>9</v>
      </c>
      <c r="D166" s="38">
        <v>2020</v>
      </c>
      <c r="E166" s="38">
        <v>6159</v>
      </c>
      <c r="F166" s="38">
        <v>0</v>
      </c>
      <c r="G166" s="38">
        <v>18400.133000000002</v>
      </c>
      <c r="H166" s="38">
        <v>17351.509999999998</v>
      </c>
      <c r="I166" s="38">
        <v>17351.509999999998</v>
      </c>
      <c r="J166" s="38">
        <v>18400.133000000002</v>
      </c>
      <c r="K166" s="38">
        <v>0</v>
      </c>
      <c r="L166" s="38">
        <v>6159</v>
      </c>
      <c r="M166" s="38">
        <v>0</v>
      </c>
      <c r="N166" s="38">
        <v>0</v>
      </c>
      <c r="P166" s="38">
        <v>17686.717000000001</v>
      </c>
      <c r="Q166" s="38">
        <v>0</v>
      </c>
      <c r="R166" s="38">
        <v>4584521</v>
      </c>
      <c r="S166" s="38">
        <v>259.20699999999999</v>
      </c>
      <c r="U166" s="38">
        <v>2971709</v>
      </c>
      <c r="V166" s="38">
        <v>5814.55</v>
      </c>
      <c r="W166" s="38">
        <v>3580954</v>
      </c>
      <c r="X166" s="38">
        <v>3580954</v>
      </c>
      <c r="Z166" s="38">
        <v>0</v>
      </c>
      <c r="AA166" s="38">
        <v>0</v>
      </c>
      <c r="AB166" s="38">
        <v>0</v>
      </c>
      <c r="AC166" s="38">
        <v>0</v>
      </c>
      <c r="AD166" s="38" t="s">
        <v>303</v>
      </c>
      <c r="AE166" s="38">
        <v>0</v>
      </c>
      <c r="AH166" s="38">
        <v>0</v>
      </c>
      <c r="AI166" s="38">
        <v>0</v>
      </c>
      <c r="AJ166" s="38">
        <v>6159</v>
      </c>
      <c r="AK166" s="38">
        <v>1</v>
      </c>
      <c r="AL166" s="38" t="s">
        <v>475</v>
      </c>
      <c r="AM166" s="38">
        <v>0</v>
      </c>
      <c r="AN166" s="38">
        <v>0</v>
      </c>
      <c r="AO166" s="38">
        <v>0</v>
      </c>
      <c r="AP166" s="38">
        <v>0</v>
      </c>
      <c r="AQ166" s="38">
        <v>0</v>
      </c>
      <c r="AR166" s="38">
        <v>0</v>
      </c>
      <c r="AS166" s="38">
        <v>0</v>
      </c>
      <c r="AT166" s="38">
        <v>0</v>
      </c>
      <c r="AU166" s="38">
        <v>0</v>
      </c>
      <c r="AV166" s="38">
        <v>0</v>
      </c>
      <c r="AW166" s="38">
        <v>184967527</v>
      </c>
      <c r="AX166" s="38">
        <v>181384304</v>
      </c>
      <c r="AY166" s="38">
        <v>133964709</v>
      </c>
      <c r="AZ166" s="38">
        <v>4584521</v>
      </c>
      <c r="BA166" s="38">
        <v>0</v>
      </c>
      <c r="BB166" s="38">
        <v>0</v>
      </c>
      <c r="BC166" s="38">
        <v>0</v>
      </c>
      <c r="BD166" s="38">
        <v>0</v>
      </c>
      <c r="BE166" s="38">
        <v>2425</v>
      </c>
      <c r="BF166" s="38">
        <v>166163001</v>
      </c>
      <c r="BG166" s="38">
        <v>0</v>
      </c>
      <c r="BH166" s="38">
        <v>0</v>
      </c>
      <c r="BI166" s="38">
        <v>0</v>
      </c>
      <c r="BJ166" s="38">
        <v>12</v>
      </c>
      <c r="BK166" s="38">
        <v>0</v>
      </c>
      <c r="BL166" s="38">
        <v>0</v>
      </c>
      <c r="BM166" s="38">
        <v>0</v>
      </c>
      <c r="BN166" s="38">
        <v>0</v>
      </c>
      <c r="BO166" s="38">
        <v>0</v>
      </c>
      <c r="BP166" s="38">
        <v>0</v>
      </c>
      <c r="BQ166" s="38">
        <v>0</v>
      </c>
      <c r="BR166" s="38">
        <v>0</v>
      </c>
      <c r="BS166" s="38">
        <v>0</v>
      </c>
      <c r="BT166" s="38">
        <v>0</v>
      </c>
      <c r="BU166" s="38">
        <v>0</v>
      </c>
      <c r="BV166" s="38">
        <v>0</v>
      </c>
      <c r="BW166" s="38">
        <v>0</v>
      </c>
      <c r="BX166" s="38">
        <v>0</v>
      </c>
      <c r="BY166" s="38">
        <v>0</v>
      </c>
      <c r="BZ166" s="38">
        <v>0</v>
      </c>
      <c r="CA166" s="38">
        <v>736.00699999999995</v>
      </c>
      <c r="CB166" s="38">
        <v>736007</v>
      </c>
      <c r="CC166" s="38">
        <v>0</v>
      </c>
      <c r="CD166" s="38">
        <v>0</v>
      </c>
      <c r="CE166" s="38">
        <v>0</v>
      </c>
      <c r="CF166" s="38">
        <v>0</v>
      </c>
      <c r="CG166" s="38">
        <v>0</v>
      </c>
      <c r="CH166" s="38">
        <v>3618118</v>
      </c>
      <c r="CI166" s="38">
        <v>0</v>
      </c>
      <c r="CJ166" s="38">
        <v>5</v>
      </c>
      <c r="CK166" s="38">
        <v>0</v>
      </c>
      <c r="CL166" s="38">
        <v>0</v>
      </c>
      <c r="CN166" s="38">
        <v>0</v>
      </c>
      <c r="CO166" s="38">
        <v>1</v>
      </c>
      <c r="CP166" s="38">
        <v>0.249</v>
      </c>
      <c r="CQ166" s="38">
        <v>0</v>
      </c>
      <c r="CR166" s="38">
        <v>17643.937999999998</v>
      </c>
      <c r="CS166" s="38">
        <v>0</v>
      </c>
      <c r="CT166" s="38">
        <v>0</v>
      </c>
      <c r="CU166" s="38">
        <v>0</v>
      </c>
      <c r="CV166" s="38">
        <v>0</v>
      </c>
      <c r="CW166" s="38">
        <v>0</v>
      </c>
      <c r="CX166" s="38">
        <v>0</v>
      </c>
      <c r="CY166" s="38">
        <v>0</v>
      </c>
      <c r="CZ166" s="38">
        <v>0</v>
      </c>
      <c r="DA166" s="38">
        <v>1</v>
      </c>
      <c r="DB166" s="38">
        <v>106466728</v>
      </c>
      <c r="DC166" s="38">
        <v>0</v>
      </c>
      <c r="DD166" s="38">
        <v>0</v>
      </c>
      <c r="DE166" s="38">
        <v>19592230</v>
      </c>
      <c r="DF166" s="38">
        <v>19595926</v>
      </c>
      <c r="DG166" s="38">
        <v>3181.2750000000001</v>
      </c>
      <c r="DH166" s="38">
        <v>0</v>
      </c>
      <c r="DI166" s="38">
        <v>3696</v>
      </c>
      <c r="DK166" s="38">
        <v>0</v>
      </c>
      <c r="DL166" s="38">
        <v>0</v>
      </c>
      <c r="DM166" s="38">
        <v>7727490</v>
      </c>
      <c r="DN166" s="38">
        <v>32470</v>
      </c>
      <c r="DO166" s="38">
        <v>0</v>
      </c>
      <c r="DP166" s="38">
        <v>0</v>
      </c>
      <c r="DQ166" s="38">
        <v>0</v>
      </c>
      <c r="DR166" s="38">
        <v>0</v>
      </c>
      <c r="DS166" s="38">
        <v>0</v>
      </c>
      <c r="DT166" s="38">
        <v>0</v>
      </c>
      <c r="DU166" s="38">
        <v>0</v>
      </c>
      <c r="DV166" s="38">
        <v>0</v>
      </c>
      <c r="DW166" s="38">
        <v>0</v>
      </c>
      <c r="DX166" s="38">
        <v>0</v>
      </c>
      <c r="DY166" s="38">
        <v>0</v>
      </c>
      <c r="DZ166" s="38">
        <v>0</v>
      </c>
      <c r="EA166" s="38">
        <v>3.5000000000000003E-2</v>
      </c>
      <c r="EB166" s="38">
        <v>0</v>
      </c>
      <c r="EC166" s="38">
        <v>203.15</v>
      </c>
      <c r="ED166" s="38">
        <v>1438790</v>
      </c>
      <c r="EE166" s="38">
        <v>0</v>
      </c>
      <c r="EF166" s="38">
        <v>0</v>
      </c>
      <c r="EG166" s="38">
        <v>0</v>
      </c>
      <c r="EH166" s="38">
        <v>5926725</v>
      </c>
      <c r="EI166" s="38">
        <v>0</v>
      </c>
      <c r="EJ166" s="38">
        <v>0</v>
      </c>
      <c r="EK166" s="38">
        <v>245.97300000000001</v>
      </c>
      <c r="EL166" s="38">
        <v>0</v>
      </c>
      <c r="EM166" s="38">
        <v>36.743000000000002</v>
      </c>
      <c r="EN166" s="38">
        <v>22.805</v>
      </c>
      <c r="EO166" s="38">
        <v>0</v>
      </c>
      <c r="EP166" s="38">
        <v>0</v>
      </c>
      <c r="EQ166" s="38">
        <v>305.55599999999998</v>
      </c>
      <c r="ER166" s="38">
        <v>0</v>
      </c>
      <c r="ES166" s="38">
        <v>962.34799999999996</v>
      </c>
      <c r="ET166" s="38">
        <v>0</v>
      </c>
      <c r="EU166" s="38">
        <v>0</v>
      </c>
      <c r="EV166" s="38">
        <v>0</v>
      </c>
      <c r="EW166" s="38">
        <v>0</v>
      </c>
      <c r="EX166" s="38">
        <v>0</v>
      </c>
      <c r="EZ166" s="38">
        <v>162376549</v>
      </c>
      <c r="FA166" s="38">
        <v>0</v>
      </c>
      <c r="FB166" s="38">
        <v>166926175</v>
      </c>
      <c r="FC166" s="38">
        <v>0</v>
      </c>
      <c r="FD166" s="38">
        <v>0</v>
      </c>
      <c r="FE166" s="38">
        <v>15621519</v>
      </c>
      <c r="FF166" s="38">
        <v>3386236</v>
      </c>
      <c r="FG166" s="38">
        <v>5.8744999999999999E-2</v>
      </c>
      <c r="FH166" s="38">
        <v>2.5468000000000001E-2</v>
      </c>
      <c r="FI166" s="38">
        <v>0</v>
      </c>
      <c r="FJ166" s="38">
        <v>0</v>
      </c>
      <c r="FK166" s="38">
        <v>26980.603999999999</v>
      </c>
      <c r="FL166" s="38">
        <v>189552048</v>
      </c>
      <c r="FM166" s="38">
        <v>0</v>
      </c>
      <c r="FN166" s="38">
        <v>0</v>
      </c>
      <c r="FO166" s="38">
        <v>22392</v>
      </c>
      <c r="FP166" s="38">
        <v>0</v>
      </c>
      <c r="FQ166" s="38">
        <v>22392</v>
      </c>
      <c r="FR166" s="38">
        <v>22392</v>
      </c>
      <c r="FS166" s="38">
        <v>0</v>
      </c>
      <c r="FT166" s="38">
        <v>0</v>
      </c>
      <c r="FU166" s="38">
        <v>0</v>
      </c>
      <c r="FV166" s="38">
        <v>0</v>
      </c>
      <c r="FW166" s="38">
        <v>0</v>
      </c>
      <c r="FX166" s="38">
        <v>0</v>
      </c>
      <c r="FY166" s="38">
        <v>0</v>
      </c>
      <c r="FZ166" s="38">
        <v>0</v>
      </c>
      <c r="GA166" s="38">
        <v>0</v>
      </c>
      <c r="GB166" s="38">
        <v>6177950</v>
      </c>
      <c r="GC166" s="38">
        <v>6177950</v>
      </c>
      <c r="GD166" s="38">
        <v>743.06700000000001</v>
      </c>
      <c r="GF166" s="38">
        <v>0</v>
      </c>
      <c r="GG166" s="38">
        <v>0</v>
      </c>
      <c r="GH166" s="38">
        <v>0</v>
      </c>
      <c r="GI166" s="38">
        <v>0</v>
      </c>
      <c r="GJ166" s="38">
        <v>0</v>
      </c>
      <c r="GK166" s="38">
        <v>4971</v>
      </c>
      <c r="GL166" s="38">
        <v>0</v>
      </c>
      <c r="GM166" s="38">
        <v>0</v>
      </c>
      <c r="GN166" s="38">
        <v>0</v>
      </c>
      <c r="GO166" s="38">
        <v>0</v>
      </c>
      <c r="GP166" s="38">
        <v>0</v>
      </c>
      <c r="GQ166" s="38">
        <v>0</v>
      </c>
      <c r="GR166" s="38">
        <v>0</v>
      </c>
      <c r="GS166" s="38">
        <v>0</v>
      </c>
      <c r="GT166" s="38">
        <v>0</v>
      </c>
      <c r="HB166" s="38">
        <v>260701385</v>
      </c>
      <c r="HC166" s="38">
        <v>5.0967999999999999E-2</v>
      </c>
      <c r="HD166" s="38">
        <v>3618118</v>
      </c>
      <c r="HE166" s="38">
        <v>0</v>
      </c>
      <c r="HF166" s="38">
        <v>18392601</v>
      </c>
      <c r="HG166" s="38">
        <v>157805</v>
      </c>
      <c r="HH166" s="38">
        <v>3775228</v>
      </c>
      <c r="HI166" s="38">
        <v>0</v>
      </c>
      <c r="HJ166" s="38">
        <v>178849</v>
      </c>
      <c r="HK166" s="38">
        <v>24080</v>
      </c>
      <c r="HL166" s="38">
        <v>15590</v>
      </c>
      <c r="HM166" s="38">
        <v>77000</v>
      </c>
      <c r="HN166" s="38">
        <v>0</v>
      </c>
      <c r="HO166" s="38">
        <v>0</v>
      </c>
      <c r="HP166" s="38">
        <v>0</v>
      </c>
      <c r="HQ166" s="38">
        <v>0</v>
      </c>
      <c r="HR166" s="38">
        <v>0</v>
      </c>
      <c r="HS166" s="38">
        <v>162341654</v>
      </c>
      <c r="HT166" s="38">
        <v>0</v>
      </c>
      <c r="HU166" s="38">
        <v>0</v>
      </c>
      <c r="HV166" s="38">
        <v>0</v>
      </c>
      <c r="HW166" s="38">
        <v>0</v>
      </c>
      <c r="HX166" s="38">
        <v>2956</v>
      </c>
      <c r="HY166" s="38">
        <v>2771</v>
      </c>
      <c r="HZ166" s="38">
        <v>2467</v>
      </c>
      <c r="IA166" s="38">
        <v>2357</v>
      </c>
      <c r="IB166" s="38">
        <v>2264</v>
      </c>
      <c r="IC166" s="38">
        <v>12815</v>
      </c>
      <c r="ID166" s="38">
        <v>0</v>
      </c>
      <c r="IE166" s="38">
        <v>0</v>
      </c>
      <c r="IF166" s="38">
        <v>0</v>
      </c>
      <c r="IG166" s="38">
        <v>256.23399999999998</v>
      </c>
      <c r="IH166" s="38">
        <v>6130</v>
      </c>
      <c r="II166" s="38">
        <v>0</v>
      </c>
      <c r="IJ166" s="38">
        <v>5814.55</v>
      </c>
      <c r="IK166" s="38">
        <v>0</v>
      </c>
      <c r="IL166" s="38">
        <v>0</v>
      </c>
      <c r="IM166" s="38">
        <v>0</v>
      </c>
      <c r="IN166" s="38">
        <v>0</v>
      </c>
      <c r="IO166" s="38">
        <v>0</v>
      </c>
      <c r="IP166" s="38">
        <v>0</v>
      </c>
      <c r="IQ166" s="38">
        <v>5814.55</v>
      </c>
      <c r="IR166" s="38">
        <v>3580954</v>
      </c>
      <c r="IS166" s="38">
        <v>0</v>
      </c>
      <c r="IT166" s="38">
        <v>0</v>
      </c>
      <c r="IU166" s="38">
        <v>0</v>
      </c>
      <c r="IV166" s="38">
        <v>0</v>
      </c>
      <c r="IW166" s="38">
        <v>6159</v>
      </c>
      <c r="IX166" s="38">
        <v>0</v>
      </c>
      <c r="IY166" s="38">
        <v>0</v>
      </c>
      <c r="IZ166" s="38">
        <v>0</v>
      </c>
      <c r="JA166" s="38">
        <v>0</v>
      </c>
    </row>
    <row r="167" spans="1:261" x14ac:dyDescent="0.2">
      <c r="A167" s="38">
        <v>101849</v>
      </c>
      <c r="B167" s="38">
        <v>27549</v>
      </c>
      <c r="C167" s="38">
        <v>9</v>
      </c>
      <c r="D167" s="38">
        <v>2020</v>
      </c>
      <c r="E167" s="38">
        <v>6159</v>
      </c>
      <c r="F167" s="38">
        <v>0</v>
      </c>
      <c r="G167" s="38">
        <v>226.40700000000001</v>
      </c>
      <c r="H167" s="38">
        <v>225.392</v>
      </c>
      <c r="I167" s="38">
        <v>225.392</v>
      </c>
      <c r="J167" s="38">
        <v>226.40700000000001</v>
      </c>
      <c r="K167" s="38">
        <v>0</v>
      </c>
      <c r="L167" s="38">
        <v>6159</v>
      </c>
      <c r="M167" s="38">
        <v>0</v>
      </c>
      <c r="N167" s="38">
        <v>0</v>
      </c>
      <c r="P167" s="38">
        <v>221.75299999999999</v>
      </c>
      <c r="Q167" s="38">
        <v>0</v>
      </c>
      <c r="R167" s="38">
        <v>57480</v>
      </c>
      <c r="S167" s="38">
        <v>259.20699999999999</v>
      </c>
      <c r="U167" s="38">
        <v>37259</v>
      </c>
      <c r="V167" s="38">
        <v>72.754000000000005</v>
      </c>
      <c r="W167" s="38">
        <v>44806</v>
      </c>
      <c r="X167" s="38">
        <v>44806</v>
      </c>
      <c r="Z167" s="38">
        <v>0</v>
      </c>
      <c r="AA167" s="38">
        <v>0</v>
      </c>
      <c r="AB167" s="38">
        <v>0</v>
      </c>
      <c r="AC167" s="38">
        <v>0</v>
      </c>
      <c r="AD167" s="38" t="s">
        <v>303</v>
      </c>
      <c r="AE167" s="38">
        <v>0</v>
      </c>
      <c r="AH167" s="38">
        <v>0</v>
      </c>
      <c r="AI167" s="38">
        <v>0</v>
      </c>
      <c r="AJ167" s="38">
        <v>6159</v>
      </c>
      <c r="AK167" s="38">
        <v>1</v>
      </c>
      <c r="AL167" s="38" t="s">
        <v>15</v>
      </c>
      <c r="AM167" s="38">
        <v>0</v>
      </c>
      <c r="AN167" s="38">
        <v>0</v>
      </c>
      <c r="AO167" s="38">
        <v>0</v>
      </c>
      <c r="AP167" s="38">
        <v>0</v>
      </c>
      <c r="AQ167" s="38">
        <v>0</v>
      </c>
      <c r="AR167" s="38">
        <v>0</v>
      </c>
      <c r="AS167" s="38">
        <v>0</v>
      </c>
      <c r="AT167" s="38">
        <v>0</v>
      </c>
      <c r="AU167" s="38">
        <v>0</v>
      </c>
      <c r="AV167" s="38">
        <v>0</v>
      </c>
      <c r="AW167" s="38">
        <v>2417600</v>
      </c>
      <c r="AX167" s="38">
        <v>2373240</v>
      </c>
      <c r="AY167" s="38">
        <v>1597286</v>
      </c>
      <c r="AZ167" s="38">
        <v>57480</v>
      </c>
      <c r="BA167" s="38">
        <v>18.25</v>
      </c>
      <c r="BB167" s="38">
        <v>0</v>
      </c>
      <c r="BC167" s="38">
        <v>0</v>
      </c>
      <c r="BD167" s="38">
        <v>0</v>
      </c>
      <c r="BE167" s="38">
        <v>32</v>
      </c>
      <c r="BF167" s="38">
        <v>2181207</v>
      </c>
      <c r="BG167" s="38">
        <v>0</v>
      </c>
      <c r="BH167" s="38">
        <v>0</v>
      </c>
      <c r="BI167" s="38">
        <v>0</v>
      </c>
      <c r="BJ167" s="38">
        <v>12</v>
      </c>
      <c r="BK167" s="38">
        <v>0</v>
      </c>
      <c r="BL167" s="38">
        <v>0</v>
      </c>
      <c r="BM167" s="38">
        <v>0</v>
      </c>
      <c r="BN167" s="38">
        <v>0</v>
      </c>
      <c r="BO167" s="38">
        <v>0</v>
      </c>
      <c r="BP167" s="38">
        <v>0</v>
      </c>
      <c r="BQ167" s="38">
        <v>735</v>
      </c>
      <c r="BR167" s="38">
        <v>0</v>
      </c>
      <c r="BS167" s="38">
        <v>0</v>
      </c>
      <c r="BT167" s="38">
        <v>0</v>
      </c>
      <c r="BU167" s="38">
        <v>0</v>
      </c>
      <c r="BV167" s="38">
        <v>0</v>
      </c>
      <c r="BW167" s="38">
        <v>0</v>
      </c>
      <c r="BX167" s="38">
        <v>0</v>
      </c>
      <c r="BY167" s="38">
        <v>0</v>
      </c>
      <c r="BZ167" s="38">
        <v>0</v>
      </c>
      <c r="CA167" s="38">
        <v>0</v>
      </c>
      <c r="CB167" s="38">
        <v>0</v>
      </c>
      <c r="CC167" s="38">
        <v>0</v>
      </c>
      <c r="CD167" s="38">
        <v>0</v>
      </c>
      <c r="CE167" s="38">
        <v>0</v>
      </c>
      <c r="CF167" s="38">
        <v>0</v>
      </c>
      <c r="CG167" s="38">
        <v>0</v>
      </c>
      <c r="CH167" s="38">
        <v>44520</v>
      </c>
      <c r="CI167" s="38">
        <v>0</v>
      </c>
      <c r="CJ167" s="38">
        <v>4</v>
      </c>
      <c r="CK167" s="38">
        <v>0</v>
      </c>
      <c r="CL167" s="38">
        <v>0</v>
      </c>
      <c r="CN167" s="38">
        <v>0</v>
      </c>
      <c r="CO167" s="38">
        <v>1</v>
      </c>
      <c r="CP167" s="38">
        <v>0</v>
      </c>
      <c r="CQ167" s="38">
        <v>0</v>
      </c>
      <c r="CR167" s="38">
        <v>222.72200000000001</v>
      </c>
      <c r="CS167" s="38">
        <v>0</v>
      </c>
      <c r="CT167" s="38">
        <v>0</v>
      </c>
      <c r="CU167" s="38">
        <v>0</v>
      </c>
      <c r="CV167" s="38">
        <v>0</v>
      </c>
      <c r="CW167" s="38">
        <v>0</v>
      </c>
      <c r="CX167" s="38">
        <v>0</v>
      </c>
      <c r="CY167" s="38">
        <v>0</v>
      </c>
      <c r="CZ167" s="38">
        <v>0</v>
      </c>
      <c r="DA167" s="38">
        <v>1</v>
      </c>
      <c r="DB167" s="38">
        <v>1386655</v>
      </c>
      <c r="DC167" s="38">
        <v>0</v>
      </c>
      <c r="DD167" s="38">
        <v>0</v>
      </c>
      <c r="DE167" s="38">
        <v>362203</v>
      </c>
      <c r="DF167" s="38">
        <v>362203</v>
      </c>
      <c r="DG167" s="38">
        <v>58.813000000000002</v>
      </c>
      <c r="DH167" s="38">
        <v>0</v>
      </c>
      <c r="DI167" s="38">
        <v>0</v>
      </c>
      <c r="DK167" s="38">
        <v>3386</v>
      </c>
      <c r="DL167" s="38">
        <v>0</v>
      </c>
      <c r="DM167" s="38">
        <v>30515</v>
      </c>
      <c r="DN167" s="38">
        <v>129</v>
      </c>
      <c r="DO167" s="38">
        <v>0</v>
      </c>
      <c r="DP167" s="38">
        <v>0</v>
      </c>
      <c r="DQ167" s="38">
        <v>0</v>
      </c>
      <c r="DR167" s="38">
        <v>0</v>
      </c>
      <c r="DS167" s="38">
        <v>0</v>
      </c>
      <c r="DT167" s="38">
        <v>0</v>
      </c>
      <c r="DU167" s="38">
        <v>0</v>
      </c>
      <c r="DV167" s="38">
        <v>0</v>
      </c>
      <c r="DW167" s="38">
        <v>0</v>
      </c>
      <c r="DX167" s="38">
        <v>0</v>
      </c>
      <c r="DY167" s="38">
        <v>0</v>
      </c>
      <c r="DZ167" s="38">
        <v>0</v>
      </c>
      <c r="EA167" s="38">
        <v>0</v>
      </c>
      <c r="EB167" s="38">
        <v>0</v>
      </c>
      <c r="EC167" s="38">
        <v>1.167</v>
      </c>
      <c r="ED167" s="38">
        <v>8265</v>
      </c>
      <c r="EE167" s="38">
        <v>0</v>
      </c>
      <c r="EF167" s="38">
        <v>0</v>
      </c>
      <c r="EG167" s="38">
        <v>0</v>
      </c>
      <c r="EH167" s="38">
        <v>20933</v>
      </c>
      <c r="EI167" s="38">
        <v>0</v>
      </c>
      <c r="EJ167" s="38">
        <v>0</v>
      </c>
      <c r="EK167" s="38">
        <v>0.83799999999999997</v>
      </c>
      <c r="EL167" s="38">
        <v>0</v>
      </c>
      <c r="EM167" s="38">
        <v>0</v>
      </c>
      <c r="EN167" s="38">
        <v>0.17699999999999999</v>
      </c>
      <c r="EO167" s="38">
        <v>0</v>
      </c>
      <c r="EP167" s="38">
        <v>0</v>
      </c>
      <c r="EQ167" s="38">
        <v>1.0149999999999999</v>
      </c>
      <c r="ER167" s="38">
        <v>0</v>
      </c>
      <c r="ES167" s="38">
        <v>3.399</v>
      </c>
      <c r="ET167" s="38">
        <v>0</v>
      </c>
      <c r="EU167" s="38">
        <v>0</v>
      </c>
      <c r="EV167" s="38">
        <v>0</v>
      </c>
      <c r="EW167" s="38">
        <v>0</v>
      </c>
      <c r="EX167" s="38">
        <v>0</v>
      </c>
      <c r="EZ167" s="38">
        <v>2123727</v>
      </c>
      <c r="FA167" s="38">
        <v>0</v>
      </c>
      <c r="FB167" s="38">
        <v>2181047</v>
      </c>
      <c r="FC167" s="38">
        <v>0</v>
      </c>
      <c r="FD167" s="38">
        <v>0</v>
      </c>
      <c r="FE167" s="38">
        <v>205062</v>
      </c>
      <c r="FF167" s="38">
        <v>44451</v>
      </c>
      <c r="FG167" s="38">
        <v>5.8744999999999999E-2</v>
      </c>
      <c r="FH167" s="38">
        <v>2.5468000000000001E-2</v>
      </c>
      <c r="FI167" s="38">
        <v>0</v>
      </c>
      <c r="FJ167" s="38">
        <v>0</v>
      </c>
      <c r="FK167" s="38">
        <v>354.17200000000003</v>
      </c>
      <c r="FL167" s="38">
        <v>2475080</v>
      </c>
      <c r="FM167" s="38">
        <v>0</v>
      </c>
      <c r="FN167" s="38">
        <v>0</v>
      </c>
      <c r="FO167" s="38">
        <v>0</v>
      </c>
      <c r="FP167" s="38">
        <v>0</v>
      </c>
      <c r="FQ167" s="38">
        <v>0</v>
      </c>
      <c r="FR167" s="38">
        <v>0</v>
      </c>
      <c r="FS167" s="38">
        <v>0</v>
      </c>
      <c r="FT167" s="38">
        <v>0</v>
      </c>
      <c r="FU167" s="38">
        <v>0</v>
      </c>
      <c r="FV167" s="38">
        <v>0</v>
      </c>
      <c r="FW167" s="38">
        <v>0</v>
      </c>
      <c r="FX167" s="38">
        <v>0</v>
      </c>
      <c r="FY167" s="38">
        <v>0</v>
      </c>
      <c r="FZ167" s="38">
        <v>0</v>
      </c>
      <c r="GA167" s="38">
        <v>0</v>
      </c>
      <c r="GB167" s="38">
        <v>0</v>
      </c>
      <c r="GC167" s="38">
        <v>0</v>
      </c>
      <c r="GD167" s="38">
        <v>0</v>
      </c>
      <c r="GF167" s="38">
        <v>0</v>
      </c>
      <c r="GG167" s="38">
        <v>0</v>
      </c>
      <c r="GH167" s="38">
        <v>0</v>
      </c>
      <c r="GI167" s="38">
        <v>0</v>
      </c>
      <c r="GJ167" s="38">
        <v>0</v>
      </c>
      <c r="GK167" s="38">
        <v>5145</v>
      </c>
      <c r="GL167" s="38">
        <v>17296</v>
      </c>
      <c r="GM167" s="38">
        <v>0</v>
      </c>
      <c r="GN167" s="38">
        <v>26516</v>
      </c>
      <c r="GO167" s="38">
        <v>0</v>
      </c>
      <c r="GP167" s="38">
        <v>0</v>
      </c>
      <c r="GQ167" s="38">
        <v>0</v>
      </c>
      <c r="GR167" s="38">
        <v>0</v>
      </c>
      <c r="GS167" s="38">
        <v>0</v>
      </c>
      <c r="GT167" s="38">
        <v>0</v>
      </c>
      <c r="HB167" s="38">
        <v>260701385</v>
      </c>
      <c r="HC167" s="38">
        <v>5.0967999999999999E-2</v>
      </c>
      <c r="HD167" s="38">
        <v>44520</v>
      </c>
      <c r="HE167" s="38">
        <v>0</v>
      </c>
      <c r="HF167" s="38">
        <v>238916</v>
      </c>
      <c r="HG167" s="38">
        <v>0</v>
      </c>
      <c r="HH167" s="38">
        <v>115782</v>
      </c>
      <c r="HI167" s="38">
        <v>0</v>
      </c>
      <c r="HJ167" s="38">
        <v>2201</v>
      </c>
      <c r="HK167" s="38">
        <v>0</v>
      </c>
      <c r="HL167" s="38">
        <v>0</v>
      </c>
      <c r="HM167" s="38">
        <v>0</v>
      </c>
      <c r="HN167" s="38">
        <v>0</v>
      </c>
      <c r="HO167" s="38">
        <v>0</v>
      </c>
      <c r="HP167" s="38">
        <v>0</v>
      </c>
      <c r="HQ167" s="38">
        <v>0</v>
      </c>
      <c r="HR167" s="38">
        <v>0</v>
      </c>
      <c r="HS167" s="38">
        <v>2123567</v>
      </c>
      <c r="HT167" s="38">
        <v>0</v>
      </c>
      <c r="HU167" s="38">
        <v>0</v>
      </c>
      <c r="HV167" s="38">
        <v>0</v>
      </c>
      <c r="HW167" s="38">
        <v>0</v>
      </c>
      <c r="HX167" s="38">
        <v>28</v>
      </c>
      <c r="HY167" s="38">
        <v>73</v>
      </c>
      <c r="HZ167" s="38">
        <v>58</v>
      </c>
      <c r="IA167" s="38">
        <v>40</v>
      </c>
      <c r="IB167" s="38">
        <v>37</v>
      </c>
      <c r="IC167" s="38">
        <v>236</v>
      </c>
      <c r="ID167" s="38">
        <v>0</v>
      </c>
      <c r="IE167" s="38">
        <v>0</v>
      </c>
      <c r="IF167" s="38">
        <v>0</v>
      </c>
      <c r="IG167" s="38">
        <v>0</v>
      </c>
      <c r="IH167" s="38">
        <v>188</v>
      </c>
      <c r="II167" s="38">
        <v>0</v>
      </c>
      <c r="IJ167" s="38">
        <v>72.754000000000005</v>
      </c>
      <c r="IK167" s="38">
        <v>0</v>
      </c>
      <c r="IL167" s="38">
        <v>0</v>
      </c>
      <c r="IM167" s="38">
        <v>0</v>
      </c>
      <c r="IN167" s="38">
        <v>0</v>
      </c>
      <c r="IO167" s="38">
        <v>0</v>
      </c>
      <c r="IP167" s="38">
        <v>0</v>
      </c>
      <c r="IQ167" s="38">
        <v>72.754000000000005</v>
      </c>
      <c r="IR167" s="38">
        <v>44806</v>
      </c>
      <c r="IS167" s="38">
        <v>0</v>
      </c>
      <c r="IT167" s="38">
        <v>0</v>
      </c>
      <c r="IU167" s="38">
        <v>0</v>
      </c>
      <c r="IV167" s="38">
        <v>0</v>
      </c>
      <c r="IW167" s="38">
        <v>6159</v>
      </c>
      <c r="IX167" s="38">
        <v>0</v>
      </c>
      <c r="IY167" s="38">
        <v>0</v>
      </c>
      <c r="IZ167" s="38">
        <v>0</v>
      </c>
      <c r="JA167" s="38">
        <v>0</v>
      </c>
    </row>
    <row r="168" spans="1:261" x14ac:dyDescent="0.2">
      <c r="A168" s="38">
        <v>57850</v>
      </c>
      <c r="B168" s="38">
        <v>27549</v>
      </c>
      <c r="C168" s="38">
        <v>9</v>
      </c>
      <c r="D168" s="38">
        <v>2020</v>
      </c>
      <c r="E168" s="38">
        <v>6159</v>
      </c>
      <c r="F168" s="38">
        <v>0</v>
      </c>
      <c r="G168" s="38">
        <v>1220.0999999999999</v>
      </c>
      <c r="H168" s="38">
        <v>1132.0830000000001</v>
      </c>
      <c r="I168" s="38">
        <v>1132.0830000000001</v>
      </c>
      <c r="J168" s="38">
        <v>1220.0999999999999</v>
      </c>
      <c r="K168" s="38">
        <v>0</v>
      </c>
      <c r="L168" s="38">
        <v>6159</v>
      </c>
      <c r="M168" s="38">
        <v>0</v>
      </c>
      <c r="N168" s="38">
        <v>0</v>
      </c>
      <c r="P168" s="38">
        <v>586.66700000000003</v>
      </c>
      <c r="Q168" s="38">
        <v>0</v>
      </c>
      <c r="R168" s="38">
        <v>152068</v>
      </c>
      <c r="S168" s="38">
        <v>259.20699999999999</v>
      </c>
      <c r="U168" s="38">
        <v>98570</v>
      </c>
      <c r="V168" s="38">
        <v>237.9</v>
      </c>
      <c r="W168" s="38">
        <v>146513</v>
      </c>
      <c r="X168" s="38">
        <v>146513</v>
      </c>
      <c r="Z168" s="38">
        <v>0</v>
      </c>
      <c r="AA168" s="38">
        <v>0</v>
      </c>
      <c r="AB168" s="38">
        <v>0</v>
      </c>
      <c r="AC168" s="38">
        <v>0</v>
      </c>
      <c r="AD168" s="38" t="s">
        <v>303</v>
      </c>
      <c r="AE168" s="38">
        <v>0</v>
      </c>
      <c r="AH168" s="38">
        <v>0</v>
      </c>
      <c r="AI168" s="38">
        <v>0</v>
      </c>
      <c r="AJ168" s="38">
        <v>6159</v>
      </c>
      <c r="AK168" s="38">
        <v>1</v>
      </c>
      <c r="AL168" s="38" t="s">
        <v>376</v>
      </c>
      <c r="AM168" s="38">
        <v>0</v>
      </c>
      <c r="AN168" s="38">
        <v>0</v>
      </c>
      <c r="AO168" s="38">
        <v>0</v>
      </c>
      <c r="AP168" s="38">
        <v>0</v>
      </c>
      <c r="AQ168" s="38">
        <v>0</v>
      </c>
      <c r="AR168" s="38">
        <v>0</v>
      </c>
      <c r="AS168" s="38">
        <v>0</v>
      </c>
      <c r="AT168" s="38">
        <v>0</v>
      </c>
      <c r="AU168" s="38">
        <v>0</v>
      </c>
      <c r="AV168" s="38">
        <v>-25148</v>
      </c>
      <c r="AW168" s="38">
        <v>11746447</v>
      </c>
      <c r="AX168" s="38">
        <v>11507387</v>
      </c>
      <c r="AY168" s="38">
        <v>7893870</v>
      </c>
      <c r="AZ168" s="38">
        <v>152068</v>
      </c>
      <c r="BA168" s="38">
        <v>0</v>
      </c>
      <c r="BB168" s="38">
        <v>0</v>
      </c>
      <c r="BC168" s="38">
        <v>0</v>
      </c>
      <c r="BD168" s="38">
        <v>0</v>
      </c>
      <c r="BE168" s="38">
        <v>153</v>
      </c>
      <c r="BF168" s="38">
        <v>10103892</v>
      </c>
      <c r="BG168" s="38">
        <v>0</v>
      </c>
      <c r="BH168" s="38">
        <v>0</v>
      </c>
      <c r="BI168" s="38">
        <v>0</v>
      </c>
      <c r="BJ168" s="38">
        <v>12</v>
      </c>
      <c r="BK168" s="38">
        <v>0</v>
      </c>
      <c r="BL168" s="38">
        <v>0</v>
      </c>
      <c r="BM168" s="38">
        <v>0</v>
      </c>
      <c r="BN168" s="38">
        <v>0</v>
      </c>
      <c r="BO168" s="38">
        <v>0</v>
      </c>
      <c r="BP168" s="38">
        <v>0</v>
      </c>
      <c r="BQ168" s="38">
        <v>596</v>
      </c>
      <c r="BR168" s="38">
        <v>0</v>
      </c>
      <c r="BS168" s="38">
        <v>0</v>
      </c>
      <c r="BT168" s="38">
        <v>0</v>
      </c>
      <c r="BU168" s="38">
        <v>0</v>
      </c>
      <c r="BV168" s="38">
        <v>0</v>
      </c>
      <c r="BW168" s="38">
        <v>0</v>
      </c>
      <c r="BX168" s="38">
        <v>0</v>
      </c>
      <c r="BY168" s="38">
        <v>0</v>
      </c>
      <c r="BZ168" s="38">
        <v>0</v>
      </c>
      <c r="CA168" s="38">
        <v>398.45400000000001</v>
      </c>
      <c r="CB168" s="38">
        <v>398454</v>
      </c>
      <c r="CC168" s="38">
        <v>0</v>
      </c>
      <c r="CD168" s="38">
        <v>0</v>
      </c>
      <c r="CE168" s="38">
        <v>0</v>
      </c>
      <c r="CF168" s="38">
        <v>0</v>
      </c>
      <c r="CG168" s="38">
        <v>0</v>
      </c>
      <c r="CH168" s="38">
        <v>239915</v>
      </c>
      <c r="CI168" s="38">
        <v>0</v>
      </c>
      <c r="CJ168" s="38">
        <v>4</v>
      </c>
      <c r="CK168" s="38">
        <v>0</v>
      </c>
      <c r="CL168" s="38">
        <v>0</v>
      </c>
      <c r="CN168" s="38">
        <v>0</v>
      </c>
      <c r="CO168" s="38">
        <v>1</v>
      </c>
      <c r="CP168" s="38">
        <v>0</v>
      </c>
      <c r="CQ168" s="38">
        <v>0</v>
      </c>
      <c r="CR168" s="38">
        <v>586.25199999999995</v>
      </c>
      <c r="CS168" s="38">
        <v>0</v>
      </c>
      <c r="CT168" s="38">
        <v>0</v>
      </c>
      <c r="CU168" s="38">
        <v>0</v>
      </c>
      <c r="CV168" s="38">
        <v>0</v>
      </c>
      <c r="CW168" s="38">
        <v>0</v>
      </c>
      <c r="CX168" s="38">
        <v>0</v>
      </c>
      <c r="CY168" s="38">
        <v>0</v>
      </c>
      <c r="CZ168" s="38">
        <v>0</v>
      </c>
      <c r="DA168" s="38">
        <v>1</v>
      </c>
      <c r="DB168" s="38">
        <v>6968853</v>
      </c>
      <c r="DC168" s="38">
        <v>0</v>
      </c>
      <c r="DD168" s="38">
        <v>0</v>
      </c>
      <c r="DE168" s="38">
        <v>870981</v>
      </c>
      <c r="DF168" s="38">
        <v>870981</v>
      </c>
      <c r="DG168" s="38">
        <v>141.42500000000001</v>
      </c>
      <c r="DH168" s="38">
        <v>0</v>
      </c>
      <c r="DI168" s="38">
        <v>0</v>
      </c>
      <c r="DK168" s="38">
        <v>1153</v>
      </c>
      <c r="DL168" s="38">
        <v>0</v>
      </c>
      <c r="DM168" s="38">
        <v>161948</v>
      </c>
      <c r="DN168" s="38">
        <v>703</v>
      </c>
      <c r="DO168" s="38">
        <v>0</v>
      </c>
      <c r="DP168" s="38">
        <v>0</v>
      </c>
      <c r="DQ168" s="38">
        <v>0</v>
      </c>
      <c r="DR168" s="38">
        <v>0</v>
      </c>
      <c r="DS168" s="38">
        <v>0</v>
      </c>
      <c r="DT168" s="38">
        <v>0</v>
      </c>
      <c r="DU168" s="38">
        <v>0</v>
      </c>
      <c r="DV168" s="38">
        <v>0</v>
      </c>
      <c r="DW168" s="38">
        <v>0</v>
      </c>
      <c r="DX168" s="38">
        <v>0</v>
      </c>
      <c r="DY168" s="38">
        <v>0</v>
      </c>
      <c r="DZ168" s="38">
        <v>0</v>
      </c>
      <c r="EA168" s="38">
        <v>0</v>
      </c>
      <c r="EB168" s="38">
        <v>0</v>
      </c>
      <c r="EC168" s="38">
        <v>20.7</v>
      </c>
      <c r="ED168" s="38">
        <v>146606</v>
      </c>
      <c r="EE168" s="38">
        <v>0</v>
      </c>
      <c r="EF168" s="38">
        <v>0</v>
      </c>
      <c r="EG168" s="38">
        <v>0</v>
      </c>
      <c r="EH168" s="38">
        <v>12841</v>
      </c>
      <c r="EI168" s="38">
        <v>0</v>
      </c>
      <c r="EJ168" s="38">
        <v>0</v>
      </c>
      <c r="EK168" s="38">
        <v>0</v>
      </c>
      <c r="EL168" s="38">
        <v>0</v>
      </c>
      <c r="EM168" s="38">
        <v>0</v>
      </c>
      <c r="EN168" s="38">
        <v>0.41699999999999998</v>
      </c>
      <c r="EO168" s="38">
        <v>0</v>
      </c>
      <c r="EP168" s="38">
        <v>0</v>
      </c>
      <c r="EQ168" s="38">
        <v>0.41699999999999998</v>
      </c>
      <c r="ER168" s="38">
        <v>0</v>
      </c>
      <c r="ES168" s="38">
        <v>2.085</v>
      </c>
      <c r="ET168" s="38">
        <v>0</v>
      </c>
      <c r="EU168" s="38">
        <v>0</v>
      </c>
      <c r="EV168" s="38">
        <v>0</v>
      </c>
      <c r="EW168" s="38">
        <v>0</v>
      </c>
      <c r="EX168" s="38">
        <v>0</v>
      </c>
      <c r="EZ168" s="38">
        <v>10351580</v>
      </c>
      <c r="FA168" s="38">
        <v>0</v>
      </c>
      <c r="FB168" s="38">
        <v>10502793</v>
      </c>
      <c r="FC168" s="38">
        <v>0</v>
      </c>
      <c r="FD168" s="38">
        <v>0</v>
      </c>
      <c r="FE168" s="38">
        <v>949900</v>
      </c>
      <c r="FF168" s="38">
        <v>205907</v>
      </c>
      <c r="FG168" s="38">
        <v>5.8744999999999999E-2</v>
      </c>
      <c r="FH168" s="38">
        <v>2.5468000000000001E-2</v>
      </c>
      <c r="FI168" s="38">
        <v>0</v>
      </c>
      <c r="FJ168" s="38">
        <v>0</v>
      </c>
      <c r="FK168" s="38">
        <v>1640.6130000000001</v>
      </c>
      <c r="FL168" s="38">
        <v>11898515</v>
      </c>
      <c r="FM168" s="38">
        <v>0</v>
      </c>
      <c r="FN168" s="38">
        <v>0</v>
      </c>
      <c r="FO168" s="38">
        <v>0</v>
      </c>
      <c r="FP168" s="38">
        <v>0</v>
      </c>
      <c r="FQ168" s="38">
        <v>0</v>
      </c>
      <c r="FR168" s="38">
        <v>0</v>
      </c>
      <c r="FS168" s="38">
        <v>0</v>
      </c>
      <c r="FT168" s="38">
        <v>0</v>
      </c>
      <c r="FU168" s="38">
        <v>0</v>
      </c>
      <c r="FV168" s="38">
        <v>0</v>
      </c>
      <c r="FW168" s="38">
        <v>0</v>
      </c>
      <c r="FX168" s="38">
        <v>0</v>
      </c>
      <c r="FY168" s="38">
        <v>0</v>
      </c>
      <c r="FZ168" s="38">
        <v>14710</v>
      </c>
      <c r="GA168" s="38">
        <v>0</v>
      </c>
      <c r="GB168" s="38">
        <v>743027</v>
      </c>
      <c r="GC168" s="38">
        <v>743027</v>
      </c>
      <c r="GD168" s="38">
        <v>87.6</v>
      </c>
      <c r="GF168" s="38">
        <v>0</v>
      </c>
      <c r="GG168" s="38">
        <v>0</v>
      </c>
      <c r="GH168" s="38">
        <v>0</v>
      </c>
      <c r="GI168" s="38">
        <v>0</v>
      </c>
      <c r="GJ168" s="38">
        <v>0</v>
      </c>
      <c r="GK168" s="38">
        <v>0</v>
      </c>
      <c r="GL168" s="38">
        <v>0</v>
      </c>
      <c r="GM168" s="38">
        <v>0</v>
      </c>
      <c r="GN168" s="38">
        <v>0</v>
      </c>
      <c r="GO168" s="38">
        <v>0</v>
      </c>
      <c r="GP168" s="38">
        <v>0</v>
      </c>
      <c r="GQ168" s="38">
        <v>0</v>
      </c>
      <c r="GR168" s="38">
        <v>0</v>
      </c>
      <c r="GS168" s="38">
        <v>0</v>
      </c>
      <c r="GT168" s="38">
        <v>0</v>
      </c>
      <c r="HB168" s="38">
        <v>260701385</v>
      </c>
      <c r="HC168" s="38">
        <v>5.0967999999999999E-2</v>
      </c>
      <c r="HD168" s="38">
        <v>239915</v>
      </c>
      <c r="HE168" s="38">
        <v>0</v>
      </c>
      <c r="HF168" s="38">
        <v>1200008</v>
      </c>
      <c r="HG168" s="38">
        <v>0</v>
      </c>
      <c r="HH168" s="38">
        <v>0</v>
      </c>
      <c r="HI168" s="38">
        <v>0</v>
      </c>
      <c r="HJ168" s="38">
        <v>11859</v>
      </c>
      <c r="HK168" s="38">
        <v>630</v>
      </c>
      <c r="HL168" s="38">
        <v>672</v>
      </c>
      <c r="HM168" s="38">
        <v>0</v>
      </c>
      <c r="HN168" s="38">
        <v>0</v>
      </c>
      <c r="HO168" s="38">
        <v>0</v>
      </c>
      <c r="HP168" s="38">
        <v>0</v>
      </c>
      <c r="HQ168" s="38">
        <v>0</v>
      </c>
      <c r="HR168" s="38">
        <v>0</v>
      </c>
      <c r="HS168" s="38">
        <v>10350725</v>
      </c>
      <c r="HT168" s="38">
        <v>0</v>
      </c>
      <c r="HU168" s="38">
        <v>0</v>
      </c>
      <c r="HV168" s="38">
        <v>0</v>
      </c>
      <c r="HW168" s="38">
        <v>0</v>
      </c>
      <c r="HX168" s="38">
        <v>149</v>
      </c>
      <c r="HY168" s="38">
        <v>111</v>
      </c>
      <c r="HZ168" s="38">
        <v>99</v>
      </c>
      <c r="IA168" s="38">
        <v>121</v>
      </c>
      <c r="IB168" s="38">
        <v>91</v>
      </c>
      <c r="IC168" s="38">
        <v>571</v>
      </c>
      <c r="ID168" s="38">
        <v>0</v>
      </c>
      <c r="IE168" s="38">
        <v>0</v>
      </c>
      <c r="IF168" s="38">
        <v>0</v>
      </c>
      <c r="IG168" s="38">
        <v>0</v>
      </c>
      <c r="IH168" s="38">
        <v>0</v>
      </c>
      <c r="II168" s="38">
        <v>0</v>
      </c>
      <c r="IJ168" s="38">
        <v>237.9</v>
      </c>
      <c r="IK168" s="38">
        <v>0</v>
      </c>
      <c r="IL168" s="38">
        <v>0</v>
      </c>
      <c r="IM168" s="38">
        <v>0</v>
      </c>
      <c r="IN168" s="38">
        <v>0</v>
      </c>
      <c r="IO168" s="38">
        <v>0</v>
      </c>
      <c r="IP168" s="38">
        <v>0</v>
      </c>
      <c r="IQ168" s="38">
        <v>237.9</v>
      </c>
      <c r="IR168" s="38">
        <v>146513</v>
      </c>
      <c r="IS168" s="38">
        <v>0</v>
      </c>
      <c r="IT168" s="38">
        <v>0</v>
      </c>
      <c r="IU168" s="38">
        <v>0</v>
      </c>
      <c r="IV168" s="38">
        <v>0</v>
      </c>
      <c r="IW168" s="38">
        <v>6159</v>
      </c>
      <c r="IX168" s="38">
        <v>0</v>
      </c>
      <c r="IY168" s="38">
        <v>0</v>
      </c>
      <c r="IZ168" s="38">
        <v>0</v>
      </c>
      <c r="JA168" s="38">
        <v>0</v>
      </c>
    </row>
    <row r="169" spans="1:261" x14ac:dyDescent="0.2">
      <c r="A169" s="38">
        <v>57851</v>
      </c>
      <c r="B169" s="38">
        <v>27549</v>
      </c>
      <c r="C169" s="38">
        <v>9</v>
      </c>
      <c r="D169" s="38">
        <v>2020</v>
      </c>
      <c r="E169" s="38">
        <v>6159</v>
      </c>
      <c r="F169" s="38">
        <v>0</v>
      </c>
      <c r="G169" s="38">
        <v>49.817999999999998</v>
      </c>
      <c r="H169" s="38">
        <v>45.042999999999999</v>
      </c>
      <c r="I169" s="38">
        <v>45.042999999999999</v>
      </c>
      <c r="J169" s="38">
        <v>49.817999999999998</v>
      </c>
      <c r="K169" s="38">
        <v>0</v>
      </c>
      <c r="L169" s="38">
        <v>6159</v>
      </c>
      <c r="M169" s="38">
        <v>0</v>
      </c>
      <c r="N169" s="38">
        <v>0</v>
      </c>
      <c r="P169" s="38">
        <v>14.37</v>
      </c>
      <c r="Q169" s="38">
        <v>0</v>
      </c>
      <c r="R169" s="38">
        <v>3725</v>
      </c>
      <c r="S169" s="38">
        <v>259.20699999999999</v>
      </c>
      <c r="U169" s="38">
        <v>2415</v>
      </c>
      <c r="V169" s="38">
        <v>5.05</v>
      </c>
      <c r="W169" s="38">
        <v>3110</v>
      </c>
      <c r="X169" s="38">
        <v>3110</v>
      </c>
      <c r="Z169" s="38">
        <v>0</v>
      </c>
      <c r="AA169" s="38">
        <v>0</v>
      </c>
      <c r="AB169" s="38">
        <v>0</v>
      </c>
      <c r="AC169" s="38">
        <v>0</v>
      </c>
      <c r="AD169" s="38" t="s">
        <v>303</v>
      </c>
      <c r="AE169" s="38">
        <v>0</v>
      </c>
      <c r="AH169" s="38">
        <v>0</v>
      </c>
      <c r="AI169" s="38">
        <v>0</v>
      </c>
      <c r="AJ169" s="38">
        <v>6159</v>
      </c>
      <c r="AK169" s="38">
        <v>1</v>
      </c>
      <c r="AL169" s="38" t="s">
        <v>406</v>
      </c>
      <c r="AM169" s="38">
        <v>0</v>
      </c>
      <c r="AN169" s="38">
        <v>0</v>
      </c>
      <c r="AO169" s="38">
        <v>0</v>
      </c>
      <c r="AP169" s="38">
        <v>0</v>
      </c>
      <c r="AQ169" s="38">
        <v>0</v>
      </c>
      <c r="AR169" s="38">
        <v>0</v>
      </c>
      <c r="AS169" s="38">
        <v>0</v>
      </c>
      <c r="AT169" s="38">
        <v>0</v>
      </c>
      <c r="AU169" s="38">
        <v>0</v>
      </c>
      <c r="AV169" s="38">
        <v>0</v>
      </c>
      <c r="AW169" s="38">
        <v>548374</v>
      </c>
      <c r="AX169" s="38">
        <v>548818</v>
      </c>
      <c r="AY169" s="38">
        <v>370808</v>
      </c>
      <c r="AZ169" s="38">
        <v>3725</v>
      </c>
      <c r="BA169" s="38">
        <v>0</v>
      </c>
      <c r="BB169" s="38">
        <v>0</v>
      </c>
      <c r="BC169" s="38">
        <v>0</v>
      </c>
      <c r="BD169" s="38">
        <v>0</v>
      </c>
      <c r="BE169" s="38">
        <v>7</v>
      </c>
      <c r="BF169" s="38">
        <v>495825</v>
      </c>
      <c r="BG169" s="38">
        <v>0</v>
      </c>
      <c r="BH169" s="38">
        <v>0</v>
      </c>
      <c r="BI169" s="38">
        <v>0</v>
      </c>
      <c r="BJ169" s="38">
        <v>12</v>
      </c>
      <c r="BK169" s="38">
        <v>0</v>
      </c>
      <c r="BL169" s="38">
        <v>0</v>
      </c>
      <c r="BM169" s="38">
        <v>0</v>
      </c>
      <c r="BN169" s="38">
        <v>0</v>
      </c>
      <c r="BO169" s="38">
        <v>0</v>
      </c>
      <c r="BP169" s="38">
        <v>0</v>
      </c>
      <c r="BQ169" s="38">
        <v>763</v>
      </c>
      <c r="BR169" s="38">
        <v>0</v>
      </c>
      <c r="BS169" s="38">
        <v>0</v>
      </c>
      <c r="BT169" s="38">
        <v>0</v>
      </c>
      <c r="BU169" s="38">
        <v>0</v>
      </c>
      <c r="BV169" s="38">
        <v>0</v>
      </c>
      <c r="BW169" s="38">
        <v>0</v>
      </c>
      <c r="BX169" s="38">
        <v>0</v>
      </c>
      <c r="BY169" s="38">
        <v>0</v>
      </c>
      <c r="BZ169" s="38">
        <v>0</v>
      </c>
      <c r="CA169" s="38">
        <v>0</v>
      </c>
      <c r="CB169" s="38">
        <v>0</v>
      </c>
      <c r="CC169" s="38">
        <v>0</v>
      </c>
      <c r="CD169" s="38">
        <v>0</v>
      </c>
      <c r="CE169" s="38">
        <v>0</v>
      </c>
      <c r="CF169" s="38">
        <v>0</v>
      </c>
      <c r="CG169" s="38">
        <v>0</v>
      </c>
      <c r="CH169" s="38">
        <v>0</v>
      </c>
      <c r="CI169" s="38">
        <v>0</v>
      </c>
      <c r="CJ169" s="38">
        <v>4</v>
      </c>
      <c r="CK169" s="38">
        <v>0</v>
      </c>
      <c r="CL169" s="38">
        <v>0</v>
      </c>
      <c r="CN169" s="38">
        <v>0</v>
      </c>
      <c r="CO169" s="38">
        <v>1</v>
      </c>
      <c r="CP169" s="38">
        <v>0</v>
      </c>
      <c r="CQ169" s="38">
        <v>0</v>
      </c>
      <c r="CR169" s="38">
        <v>15.506</v>
      </c>
      <c r="CS169" s="38">
        <v>0</v>
      </c>
      <c r="CT169" s="38">
        <v>0</v>
      </c>
      <c r="CU169" s="38">
        <v>0</v>
      </c>
      <c r="CV169" s="38">
        <v>0</v>
      </c>
      <c r="CW169" s="38">
        <v>0</v>
      </c>
      <c r="CX169" s="38">
        <v>0</v>
      </c>
      <c r="CY169" s="38">
        <v>0</v>
      </c>
      <c r="CZ169" s="38">
        <v>0</v>
      </c>
      <c r="DA169" s="38">
        <v>1</v>
      </c>
      <c r="DB169" s="38">
        <v>271566</v>
      </c>
      <c r="DC169" s="38">
        <v>0</v>
      </c>
      <c r="DD169" s="38">
        <v>0</v>
      </c>
      <c r="DE169" s="38">
        <v>67283</v>
      </c>
      <c r="DF169" s="38">
        <v>67283</v>
      </c>
      <c r="DG169" s="38">
        <v>10.925000000000001</v>
      </c>
      <c r="DH169" s="38">
        <v>0</v>
      </c>
      <c r="DI169" s="38">
        <v>0</v>
      </c>
      <c r="DK169" s="38">
        <v>3831</v>
      </c>
      <c r="DL169" s="38">
        <v>0</v>
      </c>
      <c r="DM169" s="38">
        <v>104557</v>
      </c>
      <c r="DN169" s="38">
        <v>437</v>
      </c>
      <c r="DO169" s="38">
        <v>0</v>
      </c>
      <c r="DP169" s="38">
        <v>0</v>
      </c>
      <c r="DQ169" s="38">
        <v>0</v>
      </c>
      <c r="DR169" s="38">
        <v>0</v>
      </c>
      <c r="DS169" s="38">
        <v>0</v>
      </c>
      <c r="DT169" s="38">
        <v>0</v>
      </c>
      <c r="DU169" s="38">
        <v>0</v>
      </c>
      <c r="DV169" s="38">
        <v>0</v>
      </c>
      <c r="DW169" s="38">
        <v>0</v>
      </c>
      <c r="DX169" s="38">
        <v>0</v>
      </c>
      <c r="DY169" s="38">
        <v>0</v>
      </c>
      <c r="DZ169" s="38">
        <v>0</v>
      </c>
      <c r="EA169" s="38">
        <v>0</v>
      </c>
      <c r="EB169" s="38">
        <v>0</v>
      </c>
      <c r="EC169" s="38">
        <v>1.1319999999999999</v>
      </c>
      <c r="ED169" s="38">
        <v>8017</v>
      </c>
      <c r="EE169" s="38">
        <v>0</v>
      </c>
      <c r="EF169" s="38">
        <v>0</v>
      </c>
      <c r="EG169" s="38">
        <v>0</v>
      </c>
      <c r="EH169" s="38">
        <v>91141</v>
      </c>
      <c r="EI169" s="38">
        <v>0</v>
      </c>
      <c r="EJ169" s="38">
        <v>0</v>
      </c>
      <c r="EK169" s="38">
        <v>4.5380000000000003</v>
      </c>
      <c r="EL169" s="38">
        <v>0</v>
      </c>
      <c r="EM169" s="38">
        <v>0</v>
      </c>
      <c r="EN169" s="38">
        <v>0.23699999999999999</v>
      </c>
      <c r="EO169" s="38">
        <v>0</v>
      </c>
      <c r="EP169" s="38">
        <v>0</v>
      </c>
      <c r="EQ169" s="38">
        <v>4.7750000000000004</v>
      </c>
      <c r="ER169" s="38">
        <v>0</v>
      </c>
      <c r="ES169" s="38">
        <v>14.798999999999999</v>
      </c>
      <c r="ET169" s="38">
        <v>0</v>
      </c>
      <c r="EU169" s="38">
        <v>0</v>
      </c>
      <c r="EV169" s="38">
        <v>0</v>
      </c>
      <c r="EW169" s="38">
        <v>0</v>
      </c>
      <c r="EX169" s="38">
        <v>0</v>
      </c>
      <c r="EZ169" s="38">
        <v>492100</v>
      </c>
      <c r="FA169" s="38">
        <v>0</v>
      </c>
      <c r="FB169" s="38">
        <v>495381</v>
      </c>
      <c r="FC169" s="38">
        <v>0</v>
      </c>
      <c r="FD169" s="38">
        <v>0</v>
      </c>
      <c r="FE169" s="38">
        <v>46614</v>
      </c>
      <c r="FF169" s="38">
        <v>10104</v>
      </c>
      <c r="FG169" s="38">
        <v>5.8744999999999999E-2</v>
      </c>
      <c r="FH169" s="38">
        <v>2.5468000000000001E-2</v>
      </c>
      <c r="FI169" s="38">
        <v>0</v>
      </c>
      <c r="FJ169" s="38">
        <v>0</v>
      </c>
      <c r="FK169" s="38">
        <v>80.509</v>
      </c>
      <c r="FL169" s="38">
        <v>552099</v>
      </c>
      <c r="FM169" s="38">
        <v>0</v>
      </c>
      <c r="FN169" s="38">
        <v>0</v>
      </c>
      <c r="FO169" s="38">
        <v>0</v>
      </c>
      <c r="FP169" s="38">
        <v>0</v>
      </c>
      <c r="FQ169" s="38">
        <v>0</v>
      </c>
      <c r="FR169" s="38">
        <v>0</v>
      </c>
      <c r="FS169" s="38">
        <v>0</v>
      </c>
      <c r="FT169" s="38">
        <v>0</v>
      </c>
      <c r="FU169" s="38">
        <v>0</v>
      </c>
      <c r="FV169" s="38">
        <v>0</v>
      </c>
      <c r="FW169" s="38">
        <v>0</v>
      </c>
      <c r="FX169" s="38">
        <v>0</v>
      </c>
      <c r="FY169" s="38">
        <v>0</v>
      </c>
      <c r="FZ169" s="38">
        <v>0</v>
      </c>
      <c r="GA169" s="38">
        <v>0</v>
      </c>
      <c r="GB169" s="38">
        <v>0</v>
      </c>
      <c r="GC169" s="38">
        <v>0</v>
      </c>
      <c r="GD169" s="38">
        <v>0</v>
      </c>
      <c r="GF169" s="38">
        <v>0</v>
      </c>
      <c r="GG169" s="38">
        <v>0</v>
      </c>
      <c r="GH169" s="38">
        <v>0</v>
      </c>
      <c r="GI169" s="38">
        <v>0</v>
      </c>
      <c r="GJ169" s="38">
        <v>0</v>
      </c>
      <c r="GK169" s="38">
        <v>0</v>
      </c>
      <c r="GL169" s="38">
        <v>0</v>
      </c>
      <c r="GM169" s="38">
        <v>0</v>
      </c>
      <c r="GN169" s="38">
        <v>0</v>
      </c>
      <c r="GO169" s="38">
        <v>0</v>
      </c>
      <c r="GP169" s="38">
        <v>0</v>
      </c>
      <c r="GQ169" s="38">
        <v>0</v>
      </c>
      <c r="GR169" s="38">
        <v>0</v>
      </c>
      <c r="GS169" s="38">
        <v>0</v>
      </c>
      <c r="GT169" s="38">
        <v>0</v>
      </c>
      <c r="HB169" s="38">
        <v>0</v>
      </c>
      <c r="HC169" s="38">
        <v>0</v>
      </c>
      <c r="HD169" s="38">
        <v>0</v>
      </c>
      <c r="HE169" s="38">
        <v>0</v>
      </c>
      <c r="HF169" s="38">
        <v>47746</v>
      </c>
      <c r="HG169" s="38">
        <v>642</v>
      </c>
      <c r="HH169" s="38">
        <v>0</v>
      </c>
      <c r="HI169" s="38">
        <v>0</v>
      </c>
      <c r="HJ169" s="38">
        <v>484</v>
      </c>
      <c r="HK169" s="38">
        <v>0</v>
      </c>
      <c r="HL169" s="38">
        <v>0</v>
      </c>
      <c r="HM169" s="38">
        <v>0</v>
      </c>
      <c r="HN169" s="38">
        <v>0</v>
      </c>
      <c r="HO169" s="38">
        <v>0</v>
      </c>
      <c r="HP169" s="38">
        <v>0</v>
      </c>
      <c r="HQ169" s="38">
        <v>0</v>
      </c>
      <c r="HR169" s="38">
        <v>0</v>
      </c>
      <c r="HS169" s="38">
        <v>491656</v>
      </c>
      <c r="HT169" s="38">
        <v>0</v>
      </c>
      <c r="HU169" s="38">
        <v>0</v>
      </c>
      <c r="HV169" s="38">
        <v>0</v>
      </c>
      <c r="HW169" s="38">
        <v>0</v>
      </c>
      <c r="HX169" s="38">
        <v>6</v>
      </c>
      <c r="HY169" s="38">
        <v>6</v>
      </c>
      <c r="HZ169" s="38">
        <v>2</v>
      </c>
      <c r="IA169" s="38">
        <v>4</v>
      </c>
      <c r="IB169" s="38">
        <v>24</v>
      </c>
      <c r="IC169" s="38">
        <v>42</v>
      </c>
      <c r="ID169" s="38">
        <v>0</v>
      </c>
      <c r="IE169" s="38">
        <v>0</v>
      </c>
      <c r="IF169" s="38">
        <v>0</v>
      </c>
      <c r="IG169" s="38">
        <v>1.042</v>
      </c>
      <c r="IH169" s="38">
        <v>0</v>
      </c>
      <c r="II169" s="38">
        <v>0</v>
      </c>
      <c r="IJ169" s="38">
        <v>5.05</v>
      </c>
      <c r="IK169" s="38">
        <v>0</v>
      </c>
      <c r="IL169" s="38">
        <v>0</v>
      </c>
      <c r="IM169" s="38">
        <v>0</v>
      </c>
      <c r="IN169" s="38">
        <v>0</v>
      </c>
      <c r="IO169" s="38">
        <v>0</v>
      </c>
      <c r="IP169" s="38">
        <v>0</v>
      </c>
      <c r="IQ169" s="38">
        <v>5.05</v>
      </c>
      <c r="IR169" s="38">
        <v>3110</v>
      </c>
      <c r="IS169" s="38">
        <v>0</v>
      </c>
      <c r="IT169" s="38">
        <v>0</v>
      </c>
      <c r="IU169" s="38">
        <v>0</v>
      </c>
      <c r="IV169" s="38">
        <v>0</v>
      </c>
      <c r="IW169" s="38">
        <v>6159</v>
      </c>
      <c r="IX169" s="38">
        <v>0</v>
      </c>
      <c r="IY169" s="38">
        <v>0</v>
      </c>
      <c r="IZ169" s="38">
        <v>0</v>
      </c>
      <c r="JA169" s="38">
        <v>0</v>
      </c>
    </row>
    <row r="170" spans="1:261" x14ac:dyDescent="0.2">
      <c r="A170" s="38">
        <v>101853</v>
      </c>
      <c r="B170" s="38">
        <v>27549</v>
      </c>
      <c r="C170" s="38">
        <v>9</v>
      </c>
      <c r="D170" s="38">
        <v>2020</v>
      </c>
      <c r="E170" s="38">
        <v>6159</v>
      </c>
      <c r="F170" s="38">
        <v>0</v>
      </c>
      <c r="G170" s="38">
        <v>1242.905</v>
      </c>
      <c r="H170" s="38">
        <v>1218.05</v>
      </c>
      <c r="I170" s="38">
        <v>1218.05</v>
      </c>
      <c r="J170" s="38">
        <v>1242.905</v>
      </c>
      <c r="K170" s="38">
        <v>0</v>
      </c>
      <c r="L170" s="38">
        <v>6159</v>
      </c>
      <c r="M170" s="38">
        <v>0</v>
      </c>
      <c r="N170" s="38">
        <v>0</v>
      </c>
      <c r="P170" s="38">
        <v>1270.575</v>
      </c>
      <c r="Q170" s="38">
        <v>0</v>
      </c>
      <c r="R170" s="38">
        <v>329342</v>
      </c>
      <c r="S170" s="38">
        <v>259.20699999999999</v>
      </c>
      <c r="U170" s="38">
        <v>213479</v>
      </c>
      <c r="V170" s="38">
        <v>572.57000000000005</v>
      </c>
      <c r="W170" s="38">
        <v>352623</v>
      </c>
      <c r="X170" s="38">
        <v>352623</v>
      </c>
      <c r="Z170" s="38">
        <v>0</v>
      </c>
      <c r="AA170" s="38">
        <v>0</v>
      </c>
      <c r="AB170" s="38">
        <v>0</v>
      </c>
      <c r="AC170" s="38">
        <v>0</v>
      </c>
      <c r="AD170" s="38" t="s">
        <v>303</v>
      </c>
      <c r="AE170" s="38">
        <v>0</v>
      </c>
      <c r="AH170" s="38">
        <v>0</v>
      </c>
      <c r="AI170" s="38">
        <v>0</v>
      </c>
      <c r="AJ170" s="38">
        <v>6159</v>
      </c>
      <c r="AK170" s="38">
        <v>1</v>
      </c>
      <c r="AL170" s="38" t="s">
        <v>98</v>
      </c>
      <c r="AM170" s="38">
        <v>0</v>
      </c>
      <c r="AN170" s="38">
        <v>0</v>
      </c>
      <c r="AO170" s="38">
        <v>0</v>
      </c>
      <c r="AP170" s="38">
        <v>0</v>
      </c>
      <c r="AQ170" s="38">
        <v>0</v>
      </c>
      <c r="AR170" s="38">
        <v>0</v>
      </c>
      <c r="AS170" s="38">
        <v>0</v>
      </c>
      <c r="AT170" s="38">
        <v>0</v>
      </c>
      <c r="AU170" s="38">
        <v>0</v>
      </c>
      <c r="AV170" s="38">
        <v>0</v>
      </c>
      <c r="AW170" s="38">
        <v>14621418</v>
      </c>
      <c r="AX170" s="38">
        <v>14379763</v>
      </c>
      <c r="AY170" s="38">
        <v>9784910</v>
      </c>
      <c r="AZ170" s="38">
        <v>329342</v>
      </c>
      <c r="BA170" s="38">
        <v>0</v>
      </c>
      <c r="BB170" s="38">
        <v>0</v>
      </c>
      <c r="BC170" s="38">
        <v>0</v>
      </c>
      <c r="BD170" s="38">
        <v>0</v>
      </c>
      <c r="BE170" s="38">
        <v>192</v>
      </c>
      <c r="BF170" s="38">
        <v>13199217</v>
      </c>
      <c r="BG170" s="38">
        <v>0</v>
      </c>
      <c r="BH170" s="38">
        <v>0</v>
      </c>
      <c r="BI170" s="38">
        <v>0</v>
      </c>
      <c r="BJ170" s="38">
        <v>12</v>
      </c>
      <c r="BK170" s="38">
        <v>0</v>
      </c>
      <c r="BL170" s="38">
        <v>0</v>
      </c>
      <c r="BM170" s="38">
        <v>0</v>
      </c>
      <c r="BN170" s="38">
        <v>0</v>
      </c>
      <c r="BO170" s="38">
        <v>0</v>
      </c>
      <c r="BP170" s="38">
        <v>0</v>
      </c>
      <c r="BQ170" s="38">
        <v>582</v>
      </c>
      <c r="BR170" s="38">
        <v>0</v>
      </c>
      <c r="BS170" s="38">
        <v>0</v>
      </c>
      <c r="BT170" s="38">
        <v>0</v>
      </c>
      <c r="BU170" s="38">
        <v>0</v>
      </c>
      <c r="BV170" s="38">
        <v>0</v>
      </c>
      <c r="BW170" s="38">
        <v>0</v>
      </c>
      <c r="BX170" s="38">
        <v>0</v>
      </c>
      <c r="BY170" s="38">
        <v>0</v>
      </c>
      <c r="BZ170" s="38">
        <v>0</v>
      </c>
      <c r="CA170" s="38">
        <v>0</v>
      </c>
      <c r="CB170" s="38">
        <v>0</v>
      </c>
      <c r="CC170" s="38">
        <v>0</v>
      </c>
      <c r="CD170" s="38">
        <v>0</v>
      </c>
      <c r="CE170" s="38">
        <v>0</v>
      </c>
      <c r="CF170" s="38">
        <v>0</v>
      </c>
      <c r="CG170" s="38">
        <v>0</v>
      </c>
      <c r="CH170" s="38">
        <v>244399</v>
      </c>
      <c r="CI170" s="38">
        <v>0</v>
      </c>
      <c r="CJ170" s="38">
        <v>4</v>
      </c>
      <c r="CK170" s="38">
        <v>0</v>
      </c>
      <c r="CL170" s="38">
        <v>0</v>
      </c>
      <c r="CN170" s="38">
        <v>0</v>
      </c>
      <c r="CO170" s="38">
        <v>1</v>
      </c>
      <c r="CP170" s="38">
        <v>0</v>
      </c>
      <c r="CQ170" s="38">
        <v>0</v>
      </c>
      <c r="CR170" s="38">
        <v>1271.059</v>
      </c>
      <c r="CS170" s="38">
        <v>0</v>
      </c>
      <c r="CT170" s="38">
        <v>0</v>
      </c>
      <c r="CU170" s="38">
        <v>0</v>
      </c>
      <c r="CV170" s="38">
        <v>0</v>
      </c>
      <c r="CW170" s="38">
        <v>0</v>
      </c>
      <c r="CX170" s="38">
        <v>0</v>
      </c>
      <c r="CY170" s="38">
        <v>0</v>
      </c>
      <c r="CZ170" s="38">
        <v>0</v>
      </c>
      <c r="DA170" s="38">
        <v>1</v>
      </c>
      <c r="DB170" s="38">
        <v>7468488</v>
      </c>
      <c r="DC170" s="38">
        <v>0</v>
      </c>
      <c r="DD170" s="38">
        <v>0</v>
      </c>
      <c r="DE170" s="38">
        <v>3085309</v>
      </c>
      <c r="DF170" s="38">
        <v>3085309</v>
      </c>
      <c r="DG170" s="38">
        <v>500.97500000000002</v>
      </c>
      <c r="DH170" s="38">
        <v>0</v>
      </c>
      <c r="DI170" s="38">
        <v>0</v>
      </c>
      <c r="DK170" s="38">
        <v>941</v>
      </c>
      <c r="DL170" s="38">
        <v>0</v>
      </c>
      <c r="DM170" s="38">
        <v>609507</v>
      </c>
      <c r="DN170" s="38">
        <v>2553</v>
      </c>
      <c r="DO170" s="38">
        <v>0</v>
      </c>
      <c r="DP170" s="38">
        <v>0</v>
      </c>
      <c r="DQ170" s="38">
        <v>0</v>
      </c>
      <c r="DR170" s="38">
        <v>0</v>
      </c>
      <c r="DS170" s="38">
        <v>0</v>
      </c>
      <c r="DT170" s="38">
        <v>0</v>
      </c>
      <c r="DU170" s="38">
        <v>0</v>
      </c>
      <c r="DV170" s="38">
        <v>0</v>
      </c>
      <c r="DW170" s="38">
        <v>0</v>
      </c>
      <c r="DX170" s="38">
        <v>0</v>
      </c>
      <c r="DY170" s="38">
        <v>0</v>
      </c>
      <c r="DZ170" s="38">
        <v>0</v>
      </c>
      <c r="EA170" s="38">
        <v>0</v>
      </c>
      <c r="EB170" s="38">
        <v>0</v>
      </c>
      <c r="EC170" s="38">
        <v>9.8699999999999992</v>
      </c>
      <c r="ED170" s="38">
        <v>69903</v>
      </c>
      <c r="EE170" s="38">
        <v>0</v>
      </c>
      <c r="EF170" s="38">
        <v>0</v>
      </c>
      <c r="EG170" s="38">
        <v>0</v>
      </c>
      <c r="EH170" s="38">
        <v>509151</v>
      </c>
      <c r="EI170" s="38">
        <v>0</v>
      </c>
      <c r="EJ170" s="38">
        <v>0</v>
      </c>
      <c r="EK170" s="38">
        <v>19.959</v>
      </c>
      <c r="EL170" s="38">
        <v>0</v>
      </c>
      <c r="EM170" s="38">
        <v>0.84199999999999997</v>
      </c>
      <c r="EN170" s="38">
        <v>4.0540000000000003</v>
      </c>
      <c r="EO170" s="38">
        <v>0</v>
      </c>
      <c r="EP170" s="38">
        <v>0</v>
      </c>
      <c r="EQ170" s="38">
        <v>24.855</v>
      </c>
      <c r="ER170" s="38">
        <v>0</v>
      </c>
      <c r="ES170" s="38">
        <v>82.673000000000002</v>
      </c>
      <c r="ET170" s="38">
        <v>0</v>
      </c>
      <c r="EU170" s="38">
        <v>0</v>
      </c>
      <c r="EV170" s="38">
        <v>0</v>
      </c>
      <c r="EW170" s="38">
        <v>0</v>
      </c>
      <c r="EX170" s="38">
        <v>0</v>
      </c>
      <c r="EZ170" s="38">
        <v>12869875</v>
      </c>
      <c r="FA170" s="38">
        <v>0</v>
      </c>
      <c r="FB170" s="38">
        <v>13196473</v>
      </c>
      <c r="FC170" s="38">
        <v>0</v>
      </c>
      <c r="FD170" s="38">
        <v>0</v>
      </c>
      <c r="FE170" s="38">
        <v>1240901</v>
      </c>
      <c r="FF170" s="38">
        <v>268987</v>
      </c>
      <c r="FG170" s="38">
        <v>5.8744999999999999E-2</v>
      </c>
      <c r="FH170" s="38">
        <v>2.5468000000000001E-2</v>
      </c>
      <c r="FI170" s="38">
        <v>0</v>
      </c>
      <c r="FJ170" s="38">
        <v>0</v>
      </c>
      <c r="FK170" s="38">
        <v>2143.2139999999999</v>
      </c>
      <c r="FL170" s="38">
        <v>14950760</v>
      </c>
      <c r="FM170" s="38">
        <v>0</v>
      </c>
      <c r="FN170" s="38">
        <v>0</v>
      </c>
      <c r="FO170" s="38">
        <v>0</v>
      </c>
      <c r="FP170" s="38">
        <v>0</v>
      </c>
      <c r="FQ170" s="38">
        <v>0</v>
      </c>
      <c r="FR170" s="38">
        <v>0</v>
      </c>
      <c r="FS170" s="38">
        <v>0</v>
      </c>
      <c r="FT170" s="38">
        <v>0</v>
      </c>
      <c r="FU170" s="38">
        <v>0</v>
      </c>
      <c r="FV170" s="38">
        <v>0</v>
      </c>
      <c r="FW170" s="38">
        <v>0</v>
      </c>
      <c r="FX170" s="38">
        <v>0</v>
      </c>
      <c r="FY170" s="38">
        <v>0</v>
      </c>
      <c r="FZ170" s="38">
        <v>0</v>
      </c>
      <c r="GA170" s="38">
        <v>0</v>
      </c>
      <c r="GB170" s="38">
        <v>0</v>
      </c>
      <c r="GC170" s="38">
        <v>0</v>
      </c>
      <c r="GD170" s="38">
        <v>0</v>
      </c>
      <c r="GF170" s="38">
        <v>0</v>
      </c>
      <c r="GG170" s="38">
        <v>0</v>
      </c>
      <c r="GH170" s="38">
        <v>0</v>
      </c>
      <c r="GI170" s="38">
        <v>0</v>
      </c>
      <c r="GJ170" s="38">
        <v>0</v>
      </c>
      <c r="GK170" s="38">
        <v>5068</v>
      </c>
      <c r="GL170" s="38">
        <v>32243</v>
      </c>
      <c r="GM170" s="38">
        <v>0</v>
      </c>
      <c r="GN170" s="38">
        <v>0</v>
      </c>
      <c r="GO170" s="38">
        <v>0</v>
      </c>
      <c r="GP170" s="38">
        <v>0</v>
      </c>
      <c r="GQ170" s="38">
        <v>0</v>
      </c>
      <c r="GR170" s="38">
        <v>0</v>
      </c>
      <c r="GS170" s="38">
        <v>0</v>
      </c>
      <c r="GT170" s="38">
        <v>0</v>
      </c>
      <c r="HB170" s="38">
        <v>260701385</v>
      </c>
      <c r="HC170" s="38">
        <v>5.0967999999999999E-2</v>
      </c>
      <c r="HD170" s="38">
        <v>244399</v>
      </c>
      <c r="HE170" s="38">
        <v>0</v>
      </c>
      <c r="HF170" s="38">
        <v>1291133</v>
      </c>
      <c r="HG170" s="38">
        <v>0</v>
      </c>
      <c r="HH170" s="38">
        <v>377523</v>
      </c>
      <c r="HI170" s="38">
        <v>0</v>
      </c>
      <c r="HJ170" s="38">
        <v>12081</v>
      </c>
      <c r="HK170" s="38">
        <v>0</v>
      </c>
      <c r="HL170" s="38">
        <v>0</v>
      </c>
      <c r="HM170" s="38">
        <v>0</v>
      </c>
      <c r="HN170" s="38">
        <v>0</v>
      </c>
      <c r="HO170" s="38">
        <v>0</v>
      </c>
      <c r="HP170" s="38">
        <v>0</v>
      </c>
      <c r="HQ170" s="38">
        <v>0</v>
      </c>
      <c r="HR170" s="38">
        <v>0</v>
      </c>
      <c r="HS170" s="38">
        <v>12867131</v>
      </c>
      <c r="HT170" s="38">
        <v>0</v>
      </c>
      <c r="HU170" s="38">
        <v>0</v>
      </c>
      <c r="HV170" s="38">
        <v>0</v>
      </c>
      <c r="HW170" s="38">
        <v>0</v>
      </c>
      <c r="HX170" s="38">
        <v>65</v>
      </c>
      <c r="HY170" s="38">
        <v>172</v>
      </c>
      <c r="HZ170" s="38">
        <v>288</v>
      </c>
      <c r="IA170" s="38">
        <v>524</v>
      </c>
      <c r="IB170" s="38">
        <v>858</v>
      </c>
      <c r="IC170" s="38">
        <v>1907</v>
      </c>
      <c r="ID170" s="38">
        <v>0</v>
      </c>
      <c r="IE170" s="38">
        <v>0</v>
      </c>
      <c r="IF170" s="38">
        <v>0</v>
      </c>
      <c r="IG170" s="38">
        <v>0</v>
      </c>
      <c r="IH170" s="38">
        <v>613</v>
      </c>
      <c r="II170" s="38">
        <v>0</v>
      </c>
      <c r="IJ170" s="38">
        <v>572.57000000000005</v>
      </c>
      <c r="IK170" s="38">
        <v>0</v>
      </c>
      <c r="IL170" s="38">
        <v>0</v>
      </c>
      <c r="IM170" s="38">
        <v>0</v>
      </c>
      <c r="IN170" s="38">
        <v>0</v>
      </c>
      <c r="IO170" s="38">
        <v>0</v>
      </c>
      <c r="IP170" s="38">
        <v>0</v>
      </c>
      <c r="IQ170" s="38">
        <v>572.57000000000005</v>
      </c>
      <c r="IR170" s="38">
        <v>352623</v>
      </c>
      <c r="IS170" s="38">
        <v>0</v>
      </c>
      <c r="IT170" s="38">
        <v>0</v>
      </c>
      <c r="IU170" s="38">
        <v>0</v>
      </c>
      <c r="IV170" s="38">
        <v>0</v>
      </c>
      <c r="IW170" s="38">
        <v>6159</v>
      </c>
      <c r="IX170" s="38">
        <v>0</v>
      </c>
      <c r="IY170" s="38">
        <v>0</v>
      </c>
      <c r="IZ170" s="38">
        <v>0</v>
      </c>
      <c r="JA170" s="38">
        <v>0</v>
      </c>
    </row>
    <row r="171" spans="1:261" x14ac:dyDescent="0.2">
      <c r="A171" s="38">
        <v>101855</v>
      </c>
      <c r="B171" s="38">
        <v>27549</v>
      </c>
      <c r="C171" s="38">
        <v>9</v>
      </c>
      <c r="D171" s="38">
        <v>2020</v>
      </c>
      <c r="E171" s="38">
        <v>6159</v>
      </c>
      <c r="F171" s="38">
        <v>0</v>
      </c>
      <c r="G171" s="38">
        <v>227.417</v>
      </c>
      <c r="H171" s="38">
        <v>225.37700000000001</v>
      </c>
      <c r="I171" s="38">
        <v>225.37700000000001</v>
      </c>
      <c r="J171" s="38">
        <v>227.417</v>
      </c>
      <c r="K171" s="38">
        <v>0</v>
      </c>
      <c r="L171" s="38">
        <v>6159</v>
      </c>
      <c r="M171" s="38">
        <v>0</v>
      </c>
      <c r="N171" s="38">
        <v>0</v>
      </c>
      <c r="P171" s="38">
        <v>248.20699999999999</v>
      </c>
      <c r="Q171" s="38">
        <v>0</v>
      </c>
      <c r="R171" s="38">
        <v>64337</v>
      </c>
      <c r="S171" s="38">
        <v>259.20699999999999</v>
      </c>
      <c r="U171" s="38">
        <v>41704</v>
      </c>
      <c r="V171" s="38">
        <v>1.4390000000000001</v>
      </c>
      <c r="W171" s="38">
        <v>886</v>
      </c>
      <c r="X171" s="38">
        <v>886</v>
      </c>
      <c r="Z171" s="38">
        <v>0</v>
      </c>
      <c r="AA171" s="38">
        <v>0</v>
      </c>
      <c r="AB171" s="38">
        <v>0</v>
      </c>
      <c r="AC171" s="38">
        <v>0</v>
      </c>
      <c r="AD171" s="38" t="s">
        <v>303</v>
      </c>
      <c r="AE171" s="38">
        <v>0</v>
      </c>
      <c r="AH171" s="38">
        <v>0</v>
      </c>
      <c r="AI171" s="38">
        <v>0</v>
      </c>
      <c r="AJ171" s="38">
        <v>6159</v>
      </c>
      <c r="AK171" s="38">
        <v>1</v>
      </c>
      <c r="AL171" s="38" t="s">
        <v>2</v>
      </c>
      <c r="AM171" s="38">
        <v>0</v>
      </c>
      <c r="AN171" s="38">
        <v>0</v>
      </c>
      <c r="AO171" s="38">
        <v>0</v>
      </c>
      <c r="AP171" s="38">
        <v>0</v>
      </c>
      <c r="AQ171" s="38">
        <v>0</v>
      </c>
      <c r="AR171" s="38">
        <v>0</v>
      </c>
      <c r="AS171" s="38">
        <v>0</v>
      </c>
      <c r="AT171" s="38">
        <v>0</v>
      </c>
      <c r="AU171" s="38">
        <v>0</v>
      </c>
      <c r="AV171" s="38">
        <v>0</v>
      </c>
      <c r="AW171" s="38">
        <v>2382459</v>
      </c>
      <c r="AX171" s="38">
        <v>2337988</v>
      </c>
      <c r="AY171" s="38">
        <v>1611178</v>
      </c>
      <c r="AZ171" s="38">
        <v>64337</v>
      </c>
      <c r="BA171" s="38">
        <v>0</v>
      </c>
      <c r="BB171" s="38">
        <v>0</v>
      </c>
      <c r="BC171" s="38">
        <v>0</v>
      </c>
      <c r="BD171" s="38">
        <v>0</v>
      </c>
      <c r="BE171" s="38">
        <v>31</v>
      </c>
      <c r="BF171" s="38">
        <v>2148461</v>
      </c>
      <c r="BG171" s="38">
        <v>0</v>
      </c>
      <c r="BH171" s="38">
        <v>0</v>
      </c>
      <c r="BI171" s="38">
        <v>0</v>
      </c>
      <c r="BJ171" s="38">
        <v>12</v>
      </c>
      <c r="BK171" s="38">
        <v>0</v>
      </c>
      <c r="BL171" s="38">
        <v>0</v>
      </c>
      <c r="BM171" s="38">
        <v>0</v>
      </c>
      <c r="BN171" s="38">
        <v>0</v>
      </c>
      <c r="BO171" s="38">
        <v>0</v>
      </c>
      <c r="BP171" s="38">
        <v>0</v>
      </c>
      <c r="BQ171" s="38">
        <v>735</v>
      </c>
      <c r="BR171" s="38">
        <v>0</v>
      </c>
      <c r="BS171" s="38">
        <v>0</v>
      </c>
      <c r="BT171" s="38">
        <v>0</v>
      </c>
      <c r="BU171" s="38">
        <v>0</v>
      </c>
      <c r="BV171" s="38">
        <v>0</v>
      </c>
      <c r="BW171" s="38">
        <v>0</v>
      </c>
      <c r="BX171" s="38">
        <v>0</v>
      </c>
      <c r="BY171" s="38">
        <v>0</v>
      </c>
      <c r="BZ171" s="38">
        <v>0</v>
      </c>
      <c r="CA171" s="38">
        <v>0</v>
      </c>
      <c r="CB171" s="38">
        <v>0</v>
      </c>
      <c r="CC171" s="38">
        <v>0</v>
      </c>
      <c r="CD171" s="38">
        <v>0</v>
      </c>
      <c r="CE171" s="38">
        <v>0</v>
      </c>
      <c r="CF171" s="38">
        <v>0</v>
      </c>
      <c r="CG171" s="38">
        <v>0</v>
      </c>
      <c r="CH171" s="38">
        <v>44718</v>
      </c>
      <c r="CI171" s="38">
        <v>0</v>
      </c>
      <c r="CJ171" s="38">
        <v>4</v>
      </c>
      <c r="CK171" s="38">
        <v>0</v>
      </c>
      <c r="CL171" s="38">
        <v>0</v>
      </c>
      <c r="CN171" s="38">
        <v>0</v>
      </c>
      <c r="CO171" s="38">
        <v>1</v>
      </c>
      <c r="CP171" s="38">
        <v>0</v>
      </c>
      <c r="CQ171" s="38">
        <v>0</v>
      </c>
      <c r="CR171" s="38">
        <v>242.96700000000001</v>
      </c>
      <c r="CS171" s="38">
        <v>0</v>
      </c>
      <c r="CT171" s="38">
        <v>0</v>
      </c>
      <c r="CU171" s="38">
        <v>0</v>
      </c>
      <c r="CV171" s="38">
        <v>0</v>
      </c>
      <c r="CW171" s="38">
        <v>0</v>
      </c>
      <c r="CX171" s="38">
        <v>0</v>
      </c>
      <c r="CY171" s="38">
        <v>0</v>
      </c>
      <c r="CZ171" s="38">
        <v>0</v>
      </c>
      <c r="DA171" s="38">
        <v>1</v>
      </c>
      <c r="DB171" s="38">
        <v>1385190</v>
      </c>
      <c r="DC171" s="38">
        <v>0</v>
      </c>
      <c r="DD171" s="38">
        <v>0</v>
      </c>
      <c r="DE171" s="38">
        <v>386299</v>
      </c>
      <c r="DF171" s="38">
        <v>386299</v>
      </c>
      <c r="DG171" s="38">
        <v>62.725000000000001</v>
      </c>
      <c r="DH171" s="38">
        <v>0</v>
      </c>
      <c r="DI171" s="38">
        <v>0</v>
      </c>
      <c r="DK171" s="38">
        <v>3387</v>
      </c>
      <c r="DL171" s="38">
        <v>0</v>
      </c>
      <c r="DM171" s="38">
        <v>51619</v>
      </c>
      <c r="DN171" s="38">
        <v>216</v>
      </c>
      <c r="DO171" s="38">
        <v>0</v>
      </c>
      <c r="DP171" s="38">
        <v>0</v>
      </c>
      <c r="DQ171" s="38">
        <v>0</v>
      </c>
      <c r="DR171" s="38">
        <v>0</v>
      </c>
      <c r="DS171" s="38">
        <v>0</v>
      </c>
      <c r="DT171" s="38">
        <v>0</v>
      </c>
      <c r="DU171" s="38">
        <v>0</v>
      </c>
      <c r="DV171" s="38">
        <v>0</v>
      </c>
      <c r="DW171" s="38">
        <v>0</v>
      </c>
      <c r="DX171" s="38">
        <v>0</v>
      </c>
      <c r="DY171" s="38">
        <v>0</v>
      </c>
      <c r="DZ171" s="38">
        <v>0</v>
      </c>
      <c r="EA171" s="38">
        <v>0</v>
      </c>
      <c r="EB171" s="38">
        <v>0</v>
      </c>
      <c r="EC171" s="38">
        <v>0.75900000000000001</v>
      </c>
      <c r="ED171" s="38">
        <v>5376</v>
      </c>
      <c r="EE171" s="38">
        <v>0</v>
      </c>
      <c r="EF171" s="38">
        <v>0</v>
      </c>
      <c r="EG171" s="38">
        <v>0</v>
      </c>
      <c r="EH171" s="38">
        <v>43640</v>
      </c>
      <c r="EI171" s="38">
        <v>0</v>
      </c>
      <c r="EJ171" s="38">
        <v>0</v>
      </c>
      <c r="EK171" s="38">
        <v>1.5569999999999999</v>
      </c>
      <c r="EL171" s="38">
        <v>0</v>
      </c>
      <c r="EM171" s="38">
        <v>0</v>
      </c>
      <c r="EN171" s="38">
        <v>0.48299999999999998</v>
      </c>
      <c r="EO171" s="38">
        <v>0</v>
      </c>
      <c r="EP171" s="38">
        <v>0</v>
      </c>
      <c r="EQ171" s="38">
        <v>2.04</v>
      </c>
      <c r="ER171" s="38">
        <v>0</v>
      </c>
      <c r="ES171" s="38">
        <v>7.0860000000000003</v>
      </c>
      <c r="ET171" s="38">
        <v>0</v>
      </c>
      <c r="EU171" s="38">
        <v>0</v>
      </c>
      <c r="EV171" s="38">
        <v>0</v>
      </c>
      <c r="EW171" s="38">
        <v>0</v>
      </c>
      <c r="EX171" s="38">
        <v>0</v>
      </c>
      <c r="EZ171" s="38">
        <v>2092220</v>
      </c>
      <c r="FA171" s="38">
        <v>0</v>
      </c>
      <c r="FB171" s="38">
        <v>2156310</v>
      </c>
      <c r="FC171" s="38">
        <v>0</v>
      </c>
      <c r="FD171" s="38">
        <v>0</v>
      </c>
      <c r="FE171" s="38">
        <v>201984</v>
      </c>
      <c r="FF171" s="38">
        <v>43784</v>
      </c>
      <c r="FG171" s="38">
        <v>5.8744999999999999E-2</v>
      </c>
      <c r="FH171" s="38">
        <v>2.5468000000000001E-2</v>
      </c>
      <c r="FI171" s="38">
        <v>0</v>
      </c>
      <c r="FJ171" s="38">
        <v>0</v>
      </c>
      <c r="FK171" s="38">
        <v>348.85500000000002</v>
      </c>
      <c r="FL171" s="38">
        <v>2446796</v>
      </c>
      <c r="FM171" s="38">
        <v>0</v>
      </c>
      <c r="FN171" s="38">
        <v>0</v>
      </c>
      <c r="FO171" s="38">
        <v>8096</v>
      </c>
      <c r="FP171" s="38">
        <v>0</v>
      </c>
      <c r="FQ171" s="38">
        <v>8096</v>
      </c>
      <c r="FR171" s="38">
        <v>8096</v>
      </c>
      <c r="FS171" s="38">
        <v>0</v>
      </c>
      <c r="FT171" s="38">
        <v>0</v>
      </c>
      <c r="FU171" s="38">
        <v>0</v>
      </c>
      <c r="FV171" s="38">
        <v>0</v>
      </c>
      <c r="FW171" s="38">
        <v>0</v>
      </c>
      <c r="FX171" s="38">
        <v>0</v>
      </c>
      <c r="FY171" s="38">
        <v>0</v>
      </c>
      <c r="FZ171" s="38">
        <v>0</v>
      </c>
      <c r="GA171" s="38">
        <v>0</v>
      </c>
      <c r="GB171" s="38">
        <v>0</v>
      </c>
      <c r="GC171" s="38">
        <v>0</v>
      </c>
      <c r="GD171" s="38">
        <v>0</v>
      </c>
      <c r="GF171" s="38">
        <v>0</v>
      </c>
      <c r="GG171" s="38">
        <v>0</v>
      </c>
      <c r="GH171" s="38">
        <v>0</v>
      </c>
      <c r="GI171" s="38">
        <v>0</v>
      </c>
      <c r="GJ171" s="38">
        <v>0</v>
      </c>
      <c r="GK171" s="38">
        <v>5111</v>
      </c>
      <c r="GL171" s="38">
        <v>5112</v>
      </c>
      <c r="GM171" s="38">
        <v>0</v>
      </c>
      <c r="GN171" s="38">
        <v>11565</v>
      </c>
      <c r="GO171" s="38">
        <v>0</v>
      </c>
      <c r="GP171" s="38">
        <v>0</v>
      </c>
      <c r="GQ171" s="38">
        <v>0</v>
      </c>
      <c r="GR171" s="38">
        <v>0</v>
      </c>
      <c r="GS171" s="38">
        <v>0</v>
      </c>
      <c r="GT171" s="38">
        <v>0</v>
      </c>
      <c r="HB171" s="38">
        <v>260701385</v>
      </c>
      <c r="HC171" s="38">
        <v>5.0967999999999999E-2</v>
      </c>
      <c r="HD171" s="38">
        <v>44718</v>
      </c>
      <c r="HE171" s="38">
        <v>0</v>
      </c>
      <c r="HF171" s="38">
        <v>238900</v>
      </c>
      <c r="HG171" s="38">
        <v>0</v>
      </c>
      <c r="HH171" s="38">
        <v>83141</v>
      </c>
      <c r="HI171" s="38">
        <v>0</v>
      </c>
      <c r="HJ171" s="38">
        <v>2210</v>
      </c>
      <c r="HK171" s="38">
        <v>0</v>
      </c>
      <c r="HL171" s="38">
        <v>0</v>
      </c>
      <c r="HM171" s="38">
        <v>0</v>
      </c>
      <c r="HN171" s="38">
        <v>0</v>
      </c>
      <c r="HO171" s="38">
        <v>0</v>
      </c>
      <c r="HP171" s="38">
        <v>0</v>
      </c>
      <c r="HQ171" s="38">
        <v>0</v>
      </c>
      <c r="HR171" s="38">
        <v>0</v>
      </c>
      <c r="HS171" s="38">
        <v>2091973</v>
      </c>
      <c r="HT171" s="38">
        <v>0</v>
      </c>
      <c r="HU171" s="38">
        <v>0</v>
      </c>
      <c r="HV171" s="38">
        <v>0</v>
      </c>
      <c r="HW171" s="38">
        <v>0</v>
      </c>
      <c r="HX171" s="38">
        <v>28</v>
      </c>
      <c r="HY171" s="38">
        <v>95</v>
      </c>
      <c r="HZ171" s="38">
        <v>52</v>
      </c>
      <c r="IA171" s="38">
        <v>47</v>
      </c>
      <c r="IB171" s="38">
        <v>31</v>
      </c>
      <c r="IC171" s="38">
        <v>253</v>
      </c>
      <c r="ID171" s="38">
        <v>0</v>
      </c>
      <c r="IE171" s="38">
        <v>0</v>
      </c>
      <c r="IF171" s="38">
        <v>0</v>
      </c>
      <c r="IG171" s="38">
        <v>0</v>
      </c>
      <c r="IH171" s="38">
        <v>135</v>
      </c>
      <c r="II171" s="38">
        <v>0</v>
      </c>
      <c r="IJ171" s="38">
        <v>1.4390000000000001</v>
      </c>
      <c r="IK171" s="38">
        <v>0</v>
      </c>
      <c r="IL171" s="38">
        <v>0</v>
      </c>
      <c r="IM171" s="38">
        <v>0</v>
      </c>
      <c r="IN171" s="38">
        <v>0</v>
      </c>
      <c r="IO171" s="38">
        <v>0</v>
      </c>
      <c r="IP171" s="38">
        <v>0</v>
      </c>
      <c r="IQ171" s="38">
        <v>1.4390000000000001</v>
      </c>
      <c r="IR171" s="38">
        <v>886</v>
      </c>
      <c r="IS171" s="38">
        <v>0</v>
      </c>
      <c r="IT171" s="38">
        <v>0</v>
      </c>
      <c r="IU171" s="38">
        <v>0</v>
      </c>
      <c r="IV171" s="38">
        <v>0</v>
      </c>
      <c r="IW171" s="38">
        <v>6159</v>
      </c>
      <c r="IX171" s="38">
        <v>0</v>
      </c>
      <c r="IY171" s="38">
        <v>0</v>
      </c>
      <c r="IZ171" s="38">
        <v>0</v>
      </c>
      <c r="JA171" s="38">
        <v>0</v>
      </c>
    </row>
    <row r="172" spans="1:261" x14ac:dyDescent="0.2">
      <c r="A172" s="38">
        <v>101856</v>
      </c>
      <c r="B172" s="38">
        <v>27549</v>
      </c>
      <c r="C172" s="38">
        <v>9</v>
      </c>
      <c r="D172" s="38">
        <v>2020</v>
      </c>
      <c r="E172" s="38">
        <v>6159</v>
      </c>
      <c r="F172" s="38">
        <v>0</v>
      </c>
      <c r="G172" s="38">
        <v>644.45500000000004</v>
      </c>
      <c r="H172" s="38">
        <v>640.64700000000005</v>
      </c>
      <c r="I172" s="38">
        <v>640.64700000000005</v>
      </c>
      <c r="J172" s="38">
        <v>644.45500000000004</v>
      </c>
      <c r="K172" s="38">
        <v>0</v>
      </c>
      <c r="L172" s="38">
        <v>6159</v>
      </c>
      <c r="M172" s="38">
        <v>0</v>
      </c>
      <c r="N172" s="38">
        <v>0</v>
      </c>
      <c r="P172" s="38">
        <v>574.428</v>
      </c>
      <c r="Q172" s="38">
        <v>0</v>
      </c>
      <c r="R172" s="38">
        <v>148896</v>
      </c>
      <c r="S172" s="38">
        <v>259.20699999999999</v>
      </c>
      <c r="U172" s="38">
        <v>96515</v>
      </c>
      <c r="V172" s="38">
        <v>563.745</v>
      </c>
      <c r="W172" s="38">
        <v>347189</v>
      </c>
      <c r="X172" s="38">
        <v>347189</v>
      </c>
      <c r="Z172" s="38">
        <v>0</v>
      </c>
      <c r="AA172" s="38">
        <v>0</v>
      </c>
      <c r="AB172" s="38">
        <v>0</v>
      </c>
      <c r="AC172" s="38">
        <v>0</v>
      </c>
      <c r="AD172" s="38" t="s">
        <v>303</v>
      </c>
      <c r="AE172" s="38">
        <v>0</v>
      </c>
      <c r="AH172" s="38">
        <v>0</v>
      </c>
      <c r="AI172" s="38">
        <v>0</v>
      </c>
      <c r="AJ172" s="38">
        <v>6159</v>
      </c>
      <c r="AK172" s="38">
        <v>1</v>
      </c>
      <c r="AL172" s="38" t="s">
        <v>34</v>
      </c>
      <c r="AM172" s="38">
        <v>0</v>
      </c>
      <c r="AN172" s="38">
        <v>0</v>
      </c>
      <c r="AO172" s="38">
        <v>0</v>
      </c>
      <c r="AP172" s="38">
        <v>0</v>
      </c>
      <c r="AQ172" s="38">
        <v>0</v>
      </c>
      <c r="AR172" s="38">
        <v>0</v>
      </c>
      <c r="AS172" s="38">
        <v>0</v>
      </c>
      <c r="AT172" s="38">
        <v>0</v>
      </c>
      <c r="AU172" s="38">
        <v>0</v>
      </c>
      <c r="AV172" s="38">
        <v>0</v>
      </c>
      <c r="AW172" s="38">
        <v>7194709</v>
      </c>
      <c r="AX172" s="38">
        <v>7068445</v>
      </c>
      <c r="AY172" s="38">
        <v>4759027</v>
      </c>
      <c r="AZ172" s="38">
        <v>148896</v>
      </c>
      <c r="BA172" s="38">
        <v>0</v>
      </c>
      <c r="BB172" s="38">
        <v>0</v>
      </c>
      <c r="BC172" s="38">
        <v>0</v>
      </c>
      <c r="BD172" s="38">
        <v>0</v>
      </c>
      <c r="BE172" s="38">
        <v>94</v>
      </c>
      <c r="BF172" s="38">
        <v>6476482</v>
      </c>
      <c r="BG172" s="38">
        <v>0</v>
      </c>
      <c r="BH172" s="38">
        <v>0</v>
      </c>
      <c r="BI172" s="38">
        <v>0</v>
      </c>
      <c r="BJ172" s="38">
        <v>12</v>
      </c>
      <c r="BK172" s="38">
        <v>0</v>
      </c>
      <c r="BL172" s="38">
        <v>0</v>
      </c>
      <c r="BM172" s="38">
        <v>0</v>
      </c>
      <c r="BN172" s="38">
        <v>0</v>
      </c>
      <c r="BO172" s="38">
        <v>0</v>
      </c>
      <c r="BP172" s="38">
        <v>0</v>
      </c>
      <c r="BQ172" s="38">
        <v>671</v>
      </c>
      <c r="BR172" s="38">
        <v>0</v>
      </c>
      <c r="BS172" s="38">
        <v>0</v>
      </c>
      <c r="BT172" s="38">
        <v>0</v>
      </c>
      <c r="BU172" s="38">
        <v>0</v>
      </c>
      <c r="BV172" s="38">
        <v>0</v>
      </c>
      <c r="BW172" s="38">
        <v>0</v>
      </c>
      <c r="BX172" s="38">
        <v>0</v>
      </c>
      <c r="BY172" s="38">
        <v>0</v>
      </c>
      <c r="BZ172" s="38">
        <v>0</v>
      </c>
      <c r="CA172" s="38">
        <v>0</v>
      </c>
      <c r="CB172" s="38">
        <v>0</v>
      </c>
      <c r="CC172" s="38">
        <v>0</v>
      </c>
      <c r="CD172" s="38">
        <v>0</v>
      </c>
      <c r="CE172" s="38">
        <v>0</v>
      </c>
      <c r="CF172" s="38">
        <v>0</v>
      </c>
      <c r="CG172" s="38">
        <v>0</v>
      </c>
      <c r="CH172" s="38">
        <v>126723</v>
      </c>
      <c r="CI172" s="38">
        <v>0</v>
      </c>
      <c r="CJ172" s="38">
        <v>4</v>
      </c>
      <c r="CK172" s="38">
        <v>0</v>
      </c>
      <c r="CL172" s="38">
        <v>0</v>
      </c>
      <c r="CN172" s="38">
        <v>0</v>
      </c>
      <c r="CO172" s="38">
        <v>1</v>
      </c>
      <c r="CP172" s="38">
        <v>0</v>
      </c>
      <c r="CQ172" s="38">
        <v>0</v>
      </c>
      <c r="CR172" s="38">
        <v>573.64300000000003</v>
      </c>
      <c r="CS172" s="38">
        <v>0</v>
      </c>
      <c r="CT172" s="38">
        <v>0</v>
      </c>
      <c r="CU172" s="38">
        <v>0</v>
      </c>
      <c r="CV172" s="38">
        <v>0</v>
      </c>
      <c r="CW172" s="38">
        <v>0</v>
      </c>
      <c r="CX172" s="38">
        <v>0</v>
      </c>
      <c r="CY172" s="38">
        <v>0</v>
      </c>
      <c r="CZ172" s="38">
        <v>0</v>
      </c>
      <c r="DA172" s="38">
        <v>1</v>
      </c>
      <c r="DB172" s="38">
        <v>3940531</v>
      </c>
      <c r="DC172" s="38">
        <v>0</v>
      </c>
      <c r="DD172" s="38">
        <v>0</v>
      </c>
      <c r="DE172" s="38">
        <v>1079373</v>
      </c>
      <c r="DF172" s="38">
        <v>1079373</v>
      </c>
      <c r="DG172" s="38">
        <v>175.26300000000001</v>
      </c>
      <c r="DH172" s="38">
        <v>0</v>
      </c>
      <c r="DI172" s="38">
        <v>0</v>
      </c>
      <c r="DK172" s="38">
        <v>2363</v>
      </c>
      <c r="DL172" s="38">
        <v>0</v>
      </c>
      <c r="DM172" s="38">
        <v>87414</v>
      </c>
      <c r="DN172" s="38">
        <v>365</v>
      </c>
      <c r="DO172" s="38">
        <v>0</v>
      </c>
      <c r="DP172" s="38">
        <v>0</v>
      </c>
      <c r="DQ172" s="38">
        <v>0</v>
      </c>
      <c r="DR172" s="38">
        <v>0</v>
      </c>
      <c r="DS172" s="38">
        <v>0</v>
      </c>
      <c r="DT172" s="38">
        <v>0</v>
      </c>
      <c r="DU172" s="38">
        <v>0</v>
      </c>
      <c r="DV172" s="38">
        <v>0</v>
      </c>
      <c r="DW172" s="38">
        <v>0</v>
      </c>
      <c r="DX172" s="38">
        <v>0</v>
      </c>
      <c r="DY172" s="38">
        <v>0</v>
      </c>
      <c r="DZ172" s="38">
        <v>0</v>
      </c>
      <c r="EA172" s="38">
        <v>0</v>
      </c>
      <c r="EB172" s="38">
        <v>0</v>
      </c>
      <c r="EC172" s="38">
        <v>0.66700000000000004</v>
      </c>
      <c r="ED172" s="38">
        <v>4724</v>
      </c>
      <c r="EE172" s="38">
        <v>0</v>
      </c>
      <c r="EF172" s="38">
        <v>0</v>
      </c>
      <c r="EG172" s="38">
        <v>0</v>
      </c>
      <c r="EH172" s="38">
        <v>78091</v>
      </c>
      <c r="EI172" s="38">
        <v>0</v>
      </c>
      <c r="EJ172" s="38">
        <v>0</v>
      </c>
      <c r="EK172" s="38">
        <v>3.18</v>
      </c>
      <c r="EL172" s="38">
        <v>0</v>
      </c>
      <c r="EM172" s="38">
        <v>0</v>
      </c>
      <c r="EN172" s="38">
        <v>0.628</v>
      </c>
      <c r="EO172" s="38">
        <v>0</v>
      </c>
      <c r="EP172" s="38">
        <v>0</v>
      </c>
      <c r="EQ172" s="38">
        <v>3.8079999999999998</v>
      </c>
      <c r="ER172" s="38">
        <v>0</v>
      </c>
      <c r="ES172" s="38">
        <v>12.68</v>
      </c>
      <c r="ET172" s="38">
        <v>0</v>
      </c>
      <c r="EU172" s="38">
        <v>0</v>
      </c>
      <c r="EV172" s="38">
        <v>0</v>
      </c>
      <c r="EW172" s="38">
        <v>0</v>
      </c>
      <c r="EX172" s="38">
        <v>0</v>
      </c>
      <c r="EZ172" s="38">
        <v>6327586</v>
      </c>
      <c r="FA172" s="38">
        <v>0</v>
      </c>
      <c r="FB172" s="38">
        <v>6476023</v>
      </c>
      <c r="FC172" s="38">
        <v>0</v>
      </c>
      <c r="FD172" s="38">
        <v>0</v>
      </c>
      <c r="FE172" s="38">
        <v>608875</v>
      </c>
      <c r="FF172" s="38">
        <v>131984</v>
      </c>
      <c r="FG172" s="38">
        <v>5.8744999999999999E-2</v>
      </c>
      <c r="FH172" s="38">
        <v>2.5468000000000001E-2</v>
      </c>
      <c r="FI172" s="38">
        <v>0</v>
      </c>
      <c r="FJ172" s="38">
        <v>0</v>
      </c>
      <c r="FK172" s="38">
        <v>1051.614</v>
      </c>
      <c r="FL172" s="38">
        <v>7343605</v>
      </c>
      <c r="FM172" s="38">
        <v>0</v>
      </c>
      <c r="FN172" s="38">
        <v>0</v>
      </c>
      <c r="FO172" s="38">
        <v>0</v>
      </c>
      <c r="FP172" s="38">
        <v>0</v>
      </c>
      <c r="FQ172" s="38">
        <v>0</v>
      </c>
      <c r="FR172" s="38">
        <v>0</v>
      </c>
      <c r="FS172" s="38">
        <v>0</v>
      </c>
      <c r="FT172" s="38">
        <v>0</v>
      </c>
      <c r="FU172" s="38">
        <v>0</v>
      </c>
      <c r="FV172" s="38">
        <v>0</v>
      </c>
      <c r="FW172" s="38">
        <v>0</v>
      </c>
      <c r="FX172" s="38">
        <v>0</v>
      </c>
      <c r="FY172" s="38">
        <v>0</v>
      </c>
      <c r="FZ172" s="38">
        <v>0</v>
      </c>
      <c r="GA172" s="38">
        <v>0</v>
      </c>
      <c r="GB172" s="38">
        <v>0</v>
      </c>
      <c r="GC172" s="38">
        <v>0</v>
      </c>
      <c r="GD172" s="38">
        <v>0</v>
      </c>
      <c r="GF172" s="38">
        <v>0</v>
      </c>
      <c r="GG172" s="38">
        <v>0</v>
      </c>
      <c r="GH172" s="38">
        <v>0</v>
      </c>
      <c r="GI172" s="38">
        <v>0</v>
      </c>
      <c r="GJ172" s="38">
        <v>0</v>
      </c>
      <c r="GK172" s="38">
        <v>5043</v>
      </c>
      <c r="GL172" s="38">
        <v>9296</v>
      </c>
      <c r="GM172" s="38">
        <v>0</v>
      </c>
      <c r="GN172" s="38">
        <v>0</v>
      </c>
      <c r="GO172" s="38">
        <v>0</v>
      </c>
      <c r="GP172" s="38">
        <v>0</v>
      </c>
      <c r="GQ172" s="38">
        <v>0</v>
      </c>
      <c r="GR172" s="38">
        <v>0</v>
      </c>
      <c r="GS172" s="38">
        <v>0</v>
      </c>
      <c r="GT172" s="38">
        <v>0</v>
      </c>
      <c r="HB172" s="38">
        <v>260701385</v>
      </c>
      <c r="HC172" s="38">
        <v>5.0967999999999999E-2</v>
      </c>
      <c r="HD172" s="38">
        <v>126723</v>
      </c>
      <c r="HE172" s="38">
        <v>0</v>
      </c>
      <c r="HF172" s="38">
        <v>679086</v>
      </c>
      <c r="HG172" s="38">
        <v>0</v>
      </c>
      <c r="HH172" s="38">
        <v>336260</v>
      </c>
      <c r="HI172" s="38">
        <v>0</v>
      </c>
      <c r="HJ172" s="38">
        <v>6264</v>
      </c>
      <c r="HK172" s="38">
        <v>0</v>
      </c>
      <c r="HL172" s="38">
        <v>0</v>
      </c>
      <c r="HM172" s="38">
        <v>0</v>
      </c>
      <c r="HN172" s="38">
        <v>0</v>
      </c>
      <c r="HO172" s="38">
        <v>0</v>
      </c>
      <c r="HP172" s="38">
        <v>0</v>
      </c>
      <c r="HQ172" s="38">
        <v>0</v>
      </c>
      <c r="HR172" s="38">
        <v>0</v>
      </c>
      <c r="HS172" s="38">
        <v>6327127</v>
      </c>
      <c r="HT172" s="38">
        <v>0</v>
      </c>
      <c r="HU172" s="38">
        <v>0</v>
      </c>
      <c r="HV172" s="38">
        <v>0</v>
      </c>
      <c r="HW172" s="38">
        <v>0</v>
      </c>
      <c r="HX172" s="38">
        <v>39</v>
      </c>
      <c r="HY172" s="38">
        <v>26</v>
      </c>
      <c r="HZ172" s="38">
        <v>87</v>
      </c>
      <c r="IA172" s="38">
        <v>179</v>
      </c>
      <c r="IB172" s="38">
        <v>333</v>
      </c>
      <c r="IC172" s="38">
        <v>664</v>
      </c>
      <c r="ID172" s="38">
        <v>0</v>
      </c>
      <c r="IE172" s="38">
        <v>0</v>
      </c>
      <c r="IF172" s="38">
        <v>0</v>
      </c>
      <c r="IG172" s="38">
        <v>0</v>
      </c>
      <c r="IH172" s="38">
        <v>546</v>
      </c>
      <c r="II172" s="38">
        <v>0</v>
      </c>
      <c r="IJ172" s="38">
        <v>563.745</v>
      </c>
      <c r="IK172" s="38">
        <v>0</v>
      </c>
      <c r="IL172" s="38">
        <v>0</v>
      </c>
      <c r="IM172" s="38">
        <v>0</v>
      </c>
      <c r="IN172" s="38">
        <v>0</v>
      </c>
      <c r="IO172" s="38">
        <v>0</v>
      </c>
      <c r="IP172" s="38">
        <v>0</v>
      </c>
      <c r="IQ172" s="38">
        <v>563.745</v>
      </c>
      <c r="IR172" s="38">
        <v>347189</v>
      </c>
      <c r="IS172" s="38">
        <v>0</v>
      </c>
      <c r="IT172" s="38">
        <v>0</v>
      </c>
      <c r="IU172" s="38">
        <v>0</v>
      </c>
      <c r="IV172" s="38">
        <v>0</v>
      </c>
      <c r="IW172" s="38">
        <v>6159</v>
      </c>
      <c r="IX172" s="38">
        <v>0</v>
      </c>
      <c r="IY172" s="38">
        <v>0</v>
      </c>
      <c r="IZ172" s="38">
        <v>0</v>
      </c>
      <c r="JA172" s="38">
        <v>0</v>
      </c>
    </row>
    <row r="173" spans="1:261" x14ac:dyDescent="0.2">
      <c r="A173" s="38">
        <v>101858</v>
      </c>
      <c r="B173" s="38">
        <v>27549</v>
      </c>
      <c r="C173" s="38">
        <v>9</v>
      </c>
      <c r="D173" s="38">
        <v>2020</v>
      </c>
      <c r="E173" s="38">
        <v>6159</v>
      </c>
      <c r="F173" s="38">
        <v>0</v>
      </c>
      <c r="G173" s="38">
        <v>5288.9679999999998</v>
      </c>
      <c r="H173" s="38">
        <v>5053.4089999999997</v>
      </c>
      <c r="I173" s="38">
        <v>5053.4089999999997</v>
      </c>
      <c r="J173" s="38">
        <v>5288.9679999999998</v>
      </c>
      <c r="K173" s="38">
        <v>0</v>
      </c>
      <c r="L173" s="38">
        <v>6159</v>
      </c>
      <c r="M173" s="38">
        <v>0</v>
      </c>
      <c r="N173" s="38">
        <v>0</v>
      </c>
      <c r="P173" s="38">
        <v>4791.7179999999998</v>
      </c>
      <c r="Q173" s="38">
        <v>0</v>
      </c>
      <c r="R173" s="38">
        <v>1242047</v>
      </c>
      <c r="S173" s="38">
        <v>259.20699999999999</v>
      </c>
      <c r="U173" s="38">
        <v>805100</v>
      </c>
      <c r="V173" s="38">
        <v>1352.633</v>
      </c>
      <c r="W173" s="38">
        <v>833034</v>
      </c>
      <c r="X173" s="38">
        <v>833034</v>
      </c>
      <c r="Z173" s="38">
        <v>0</v>
      </c>
      <c r="AA173" s="38">
        <v>0</v>
      </c>
      <c r="AB173" s="38">
        <v>0</v>
      </c>
      <c r="AC173" s="38">
        <v>0</v>
      </c>
      <c r="AD173" s="38" t="s">
        <v>303</v>
      </c>
      <c r="AE173" s="38">
        <v>0</v>
      </c>
      <c r="AH173" s="38">
        <v>0</v>
      </c>
      <c r="AI173" s="38">
        <v>0</v>
      </c>
      <c r="AJ173" s="38">
        <v>6159</v>
      </c>
      <c r="AK173" s="38">
        <v>1</v>
      </c>
      <c r="AL173" s="38" t="s">
        <v>61</v>
      </c>
      <c r="AM173" s="38">
        <v>0</v>
      </c>
      <c r="AN173" s="38">
        <v>0</v>
      </c>
      <c r="AO173" s="38">
        <v>0</v>
      </c>
      <c r="AP173" s="38">
        <v>0</v>
      </c>
      <c r="AQ173" s="38">
        <v>0</v>
      </c>
      <c r="AR173" s="38">
        <v>0</v>
      </c>
      <c r="AS173" s="38">
        <v>0</v>
      </c>
      <c r="AT173" s="38">
        <v>0</v>
      </c>
      <c r="AU173" s="38">
        <v>0</v>
      </c>
      <c r="AV173" s="38">
        <v>0</v>
      </c>
      <c r="AW173" s="38">
        <v>53980060</v>
      </c>
      <c r="AX173" s="38">
        <v>52952514</v>
      </c>
      <c r="AY173" s="38">
        <v>35672278</v>
      </c>
      <c r="AZ173" s="38">
        <v>1242047</v>
      </c>
      <c r="BA173" s="38">
        <v>90.5</v>
      </c>
      <c r="BB173" s="38">
        <v>0</v>
      </c>
      <c r="BC173" s="38">
        <v>0</v>
      </c>
      <c r="BD173" s="38">
        <v>0</v>
      </c>
      <c r="BE173" s="38">
        <v>707</v>
      </c>
      <c r="BF173" s="38">
        <v>48216411</v>
      </c>
      <c r="BG173" s="38">
        <v>0</v>
      </c>
      <c r="BH173" s="38">
        <v>0</v>
      </c>
      <c r="BI173" s="38">
        <v>0</v>
      </c>
      <c r="BJ173" s="38">
        <v>12</v>
      </c>
      <c r="BK173" s="38">
        <v>0</v>
      </c>
      <c r="BL173" s="38">
        <v>0</v>
      </c>
      <c r="BM173" s="38">
        <v>0</v>
      </c>
      <c r="BN173" s="38">
        <v>0</v>
      </c>
      <c r="BO173" s="38">
        <v>0</v>
      </c>
      <c r="BP173" s="38">
        <v>0</v>
      </c>
      <c r="BQ173" s="38">
        <v>0</v>
      </c>
      <c r="BR173" s="38">
        <v>0</v>
      </c>
      <c r="BS173" s="38">
        <v>0</v>
      </c>
      <c r="BT173" s="38">
        <v>0</v>
      </c>
      <c r="BU173" s="38">
        <v>0</v>
      </c>
      <c r="BV173" s="38">
        <v>0</v>
      </c>
      <c r="BW173" s="38">
        <v>0</v>
      </c>
      <c r="BX173" s="38">
        <v>0</v>
      </c>
      <c r="BY173" s="38">
        <v>0</v>
      </c>
      <c r="BZ173" s="38">
        <v>0</v>
      </c>
      <c r="CA173" s="38">
        <v>446.40600000000001</v>
      </c>
      <c r="CB173" s="38">
        <v>446406</v>
      </c>
      <c r="CC173" s="38">
        <v>0</v>
      </c>
      <c r="CD173" s="38">
        <v>0</v>
      </c>
      <c r="CE173" s="38">
        <v>0</v>
      </c>
      <c r="CF173" s="38">
        <v>0</v>
      </c>
      <c r="CG173" s="38">
        <v>0</v>
      </c>
      <c r="CH173" s="38">
        <v>1039999</v>
      </c>
      <c r="CI173" s="38">
        <v>0</v>
      </c>
      <c r="CJ173" s="38">
        <v>4</v>
      </c>
      <c r="CK173" s="38">
        <v>0</v>
      </c>
      <c r="CL173" s="38">
        <v>0</v>
      </c>
      <c r="CN173" s="38">
        <v>0</v>
      </c>
      <c r="CO173" s="38">
        <v>1</v>
      </c>
      <c r="CP173" s="38">
        <v>0</v>
      </c>
      <c r="CQ173" s="38">
        <v>0</v>
      </c>
      <c r="CR173" s="38">
        <v>4784.2749999999996</v>
      </c>
      <c r="CS173" s="38">
        <v>0</v>
      </c>
      <c r="CT173" s="38">
        <v>0</v>
      </c>
      <c r="CU173" s="38">
        <v>0</v>
      </c>
      <c r="CV173" s="38">
        <v>0</v>
      </c>
      <c r="CW173" s="38">
        <v>0</v>
      </c>
      <c r="CX173" s="38">
        <v>0</v>
      </c>
      <c r="CY173" s="38">
        <v>0</v>
      </c>
      <c r="CZ173" s="38">
        <v>0</v>
      </c>
      <c r="DA173" s="38">
        <v>1</v>
      </c>
      <c r="DB173" s="38">
        <v>30986038</v>
      </c>
      <c r="DC173" s="38">
        <v>0</v>
      </c>
      <c r="DD173" s="38">
        <v>0</v>
      </c>
      <c r="DE173" s="38">
        <v>5751294</v>
      </c>
      <c r="DF173" s="38">
        <v>5751294</v>
      </c>
      <c r="DG173" s="38">
        <v>933.86300000000006</v>
      </c>
      <c r="DH173" s="38">
        <v>0</v>
      </c>
      <c r="DI173" s="38">
        <v>0</v>
      </c>
      <c r="DK173" s="38">
        <v>0</v>
      </c>
      <c r="DL173" s="38">
        <v>0</v>
      </c>
      <c r="DM173" s="38">
        <v>2788779</v>
      </c>
      <c r="DN173" s="38">
        <v>11747</v>
      </c>
      <c r="DO173" s="38">
        <v>0</v>
      </c>
      <c r="DP173" s="38">
        <v>0</v>
      </c>
      <c r="DQ173" s="38">
        <v>0</v>
      </c>
      <c r="DR173" s="38">
        <v>0</v>
      </c>
      <c r="DS173" s="38">
        <v>0</v>
      </c>
      <c r="DT173" s="38">
        <v>0</v>
      </c>
      <c r="DU173" s="38">
        <v>0</v>
      </c>
      <c r="DV173" s="38">
        <v>0</v>
      </c>
      <c r="DW173" s="38">
        <v>0</v>
      </c>
      <c r="DX173" s="38">
        <v>0</v>
      </c>
      <c r="DY173" s="38">
        <v>0</v>
      </c>
      <c r="DZ173" s="38">
        <v>0</v>
      </c>
      <c r="EA173" s="38">
        <v>0</v>
      </c>
      <c r="EB173" s="38">
        <v>0</v>
      </c>
      <c r="EC173" s="38">
        <v>94.162000000000006</v>
      </c>
      <c r="ED173" s="38">
        <v>666893</v>
      </c>
      <c r="EE173" s="38">
        <v>0</v>
      </c>
      <c r="EF173" s="38">
        <v>0</v>
      </c>
      <c r="EG173" s="38">
        <v>0</v>
      </c>
      <c r="EH173" s="38">
        <v>1997699</v>
      </c>
      <c r="EI173" s="38">
        <v>0</v>
      </c>
      <c r="EJ173" s="38">
        <v>0</v>
      </c>
      <c r="EK173" s="38">
        <v>76.289000000000001</v>
      </c>
      <c r="EL173" s="38">
        <v>0</v>
      </c>
      <c r="EM173" s="38">
        <v>19.370999999999999</v>
      </c>
      <c r="EN173" s="38">
        <v>7.4790000000000001</v>
      </c>
      <c r="EO173" s="38">
        <v>0</v>
      </c>
      <c r="EP173" s="38">
        <v>0</v>
      </c>
      <c r="EQ173" s="38">
        <v>103.139</v>
      </c>
      <c r="ER173" s="38">
        <v>0</v>
      </c>
      <c r="ES173" s="38">
        <v>324.375</v>
      </c>
      <c r="ET173" s="38">
        <v>0</v>
      </c>
      <c r="EU173" s="38">
        <v>0</v>
      </c>
      <c r="EV173" s="38">
        <v>0</v>
      </c>
      <c r="EW173" s="38">
        <v>0</v>
      </c>
      <c r="EX173" s="38">
        <v>0</v>
      </c>
      <c r="EZ173" s="38">
        <v>47436932</v>
      </c>
      <c r="FA173" s="38">
        <v>0</v>
      </c>
      <c r="FB173" s="38">
        <v>48666526</v>
      </c>
      <c r="FC173" s="38">
        <v>0</v>
      </c>
      <c r="FD173" s="38">
        <v>0</v>
      </c>
      <c r="FE173" s="38">
        <v>4532980</v>
      </c>
      <c r="FF173" s="38">
        <v>982602</v>
      </c>
      <c r="FG173" s="38">
        <v>5.8744999999999999E-2</v>
      </c>
      <c r="FH173" s="38">
        <v>2.5468000000000001E-2</v>
      </c>
      <c r="FI173" s="38">
        <v>0</v>
      </c>
      <c r="FJ173" s="38">
        <v>0</v>
      </c>
      <c r="FK173" s="38">
        <v>7829.107</v>
      </c>
      <c r="FL173" s="38">
        <v>55222107</v>
      </c>
      <c r="FM173" s="38">
        <v>0</v>
      </c>
      <c r="FN173" s="38">
        <v>0</v>
      </c>
      <c r="FO173" s="38">
        <v>0</v>
      </c>
      <c r="FP173" s="38">
        <v>0</v>
      </c>
      <c r="FQ173" s="38">
        <v>0</v>
      </c>
      <c r="FR173" s="38">
        <v>0</v>
      </c>
      <c r="FS173" s="38">
        <v>0</v>
      </c>
      <c r="FT173" s="38">
        <v>0</v>
      </c>
      <c r="FU173" s="38">
        <v>0</v>
      </c>
      <c r="FV173" s="38">
        <v>0</v>
      </c>
      <c r="FW173" s="38">
        <v>0</v>
      </c>
      <c r="FX173" s="38">
        <v>0</v>
      </c>
      <c r="FY173" s="38">
        <v>0</v>
      </c>
      <c r="FZ173" s="38">
        <v>0</v>
      </c>
      <c r="GA173" s="38">
        <v>0</v>
      </c>
      <c r="GB173" s="38">
        <v>1100956</v>
      </c>
      <c r="GC173" s="38">
        <v>1100956</v>
      </c>
      <c r="GD173" s="38">
        <v>132.41999999999999</v>
      </c>
      <c r="GF173" s="38">
        <v>0</v>
      </c>
      <c r="GG173" s="38">
        <v>0</v>
      </c>
      <c r="GH173" s="38">
        <v>0</v>
      </c>
      <c r="GI173" s="38">
        <v>0</v>
      </c>
      <c r="GJ173" s="38">
        <v>0</v>
      </c>
      <c r="GK173" s="38">
        <v>5121</v>
      </c>
      <c r="GL173" s="38">
        <v>18083</v>
      </c>
      <c r="GM173" s="38">
        <v>0</v>
      </c>
      <c r="GN173" s="38">
        <v>0</v>
      </c>
      <c r="GO173" s="38">
        <v>0</v>
      </c>
      <c r="GP173" s="38">
        <v>0</v>
      </c>
      <c r="GQ173" s="38">
        <v>0</v>
      </c>
      <c r="GR173" s="38">
        <v>0</v>
      </c>
      <c r="GS173" s="38">
        <v>0</v>
      </c>
      <c r="GT173" s="38">
        <v>0</v>
      </c>
      <c r="HB173" s="38">
        <v>260701385</v>
      </c>
      <c r="HC173" s="38">
        <v>5.0967999999999999E-2</v>
      </c>
      <c r="HD173" s="38">
        <v>1039999</v>
      </c>
      <c r="HE173" s="38">
        <v>0</v>
      </c>
      <c r="HF173" s="38">
        <v>5356614</v>
      </c>
      <c r="HG173" s="38">
        <v>55809</v>
      </c>
      <c r="HH173" s="38">
        <v>944731</v>
      </c>
      <c r="HI173" s="38">
        <v>0</v>
      </c>
      <c r="HJ173" s="38">
        <v>51409</v>
      </c>
      <c r="HK173" s="38">
        <v>11235</v>
      </c>
      <c r="HL173" s="38">
        <v>4927</v>
      </c>
      <c r="HM173" s="38">
        <v>336000</v>
      </c>
      <c r="HN173" s="38">
        <v>0</v>
      </c>
      <c r="HO173" s="38">
        <v>0</v>
      </c>
      <c r="HP173" s="38">
        <v>0</v>
      </c>
      <c r="HQ173" s="38">
        <v>0</v>
      </c>
      <c r="HR173" s="38">
        <v>0</v>
      </c>
      <c r="HS173" s="38">
        <v>47424479</v>
      </c>
      <c r="HT173" s="38">
        <v>0</v>
      </c>
      <c r="HU173" s="38">
        <v>0</v>
      </c>
      <c r="HV173" s="38">
        <v>0</v>
      </c>
      <c r="HW173" s="38">
        <v>0</v>
      </c>
      <c r="HX173" s="38">
        <v>696</v>
      </c>
      <c r="HY173" s="38">
        <v>952</v>
      </c>
      <c r="HZ173" s="38">
        <v>934</v>
      </c>
      <c r="IA173" s="38">
        <v>679</v>
      </c>
      <c r="IB173" s="38">
        <v>507</v>
      </c>
      <c r="IC173" s="38">
        <v>3768</v>
      </c>
      <c r="ID173" s="38">
        <v>0</v>
      </c>
      <c r="IE173" s="38">
        <v>0</v>
      </c>
      <c r="IF173" s="38">
        <v>0</v>
      </c>
      <c r="IG173" s="38">
        <v>90.619</v>
      </c>
      <c r="IH173" s="38">
        <v>1534</v>
      </c>
      <c r="II173" s="38">
        <v>0</v>
      </c>
      <c r="IJ173" s="38">
        <v>1352.633</v>
      </c>
      <c r="IK173" s="38">
        <v>0</v>
      </c>
      <c r="IL173" s="38">
        <v>0</v>
      </c>
      <c r="IM173" s="38">
        <v>0</v>
      </c>
      <c r="IN173" s="38">
        <v>0</v>
      </c>
      <c r="IO173" s="38">
        <v>0</v>
      </c>
      <c r="IP173" s="38">
        <v>0</v>
      </c>
      <c r="IQ173" s="38">
        <v>1352.633</v>
      </c>
      <c r="IR173" s="38">
        <v>833034</v>
      </c>
      <c r="IS173" s="38">
        <v>0</v>
      </c>
      <c r="IT173" s="38">
        <v>0</v>
      </c>
      <c r="IU173" s="38">
        <v>0</v>
      </c>
      <c r="IV173" s="38">
        <v>0</v>
      </c>
      <c r="IW173" s="38">
        <v>6159</v>
      </c>
      <c r="IX173" s="38">
        <v>0</v>
      </c>
      <c r="IY173" s="38">
        <v>0</v>
      </c>
      <c r="IZ173" s="38">
        <v>0</v>
      </c>
      <c r="JA173" s="38">
        <v>0</v>
      </c>
    </row>
    <row r="174" spans="1:261" x14ac:dyDescent="0.2">
      <c r="A174" s="38">
        <v>101859</v>
      </c>
      <c r="B174" s="38">
        <v>27549</v>
      </c>
      <c r="C174" s="38">
        <v>9</v>
      </c>
      <c r="D174" s="38">
        <v>2020</v>
      </c>
      <c r="E174" s="38">
        <v>6159</v>
      </c>
      <c r="F174" s="38">
        <v>0</v>
      </c>
      <c r="G174" s="38">
        <v>505.73</v>
      </c>
      <c r="H174" s="38">
        <v>497.30599999999998</v>
      </c>
      <c r="I174" s="38">
        <v>497.30599999999998</v>
      </c>
      <c r="J174" s="38">
        <v>505.73</v>
      </c>
      <c r="K174" s="38">
        <v>0</v>
      </c>
      <c r="L174" s="38">
        <v>6159</v>
      </c>
      <c r="M174" s="38">
        <v>0</v>
      </c>
      <c r="N174" s="38">
        <v>0</v>
      </c>
      <c r="P174" s="38">
        <v>494.78</v>
      </c>
      <c r="Q174" s="38">
        <v>0</v>
      </c>
      <c r="R174" s="38">
        <v>128250</v>
      </c>
      <c r="S174" s="38">
        <v>259.20699999999999</v>
      </c>
      <c r="U174" s="38">
        <v>83133</v>
      </c>
      <c r="V174" s="38">
        <v>267.55700000000002</v>
      </c>
      <c r="W174" s="38">
        <v>164778</v>
      </c>
      <c r="X174" s="38">
        <v>164778</v>
      </c>
      <c r="Z174" s="38">
        <v>0</v>
      </c>
      <c r="AA174" s="38">
        <v>0</v>
      </c>
      <c r="AB174" s="38">
        <v>0</v>
      </c>
      <c r="AC174" s="38">
        <v>0</v>
      </c>
      <c r="AD174" s="38" t="s">
        <v>303</v>
      </c>
      <c r="AE174" s="38">
        <v>0</v>
      </c>
      <c r="AH174" s="38">
        <v>0</v>
      </c>
      <c r="AI174" s="38">
        <v>0</v>
      </c>
      <c r="AJ174" s="38">
        <v>6159</v>
      </c>
      <c r="AK174" s="38">
        <v>1</v>
      </c>
      <c r="AL174" s="38" t="s">
        <v>337</v>
      </c>
      <c r="AM174" s="38">
        <v>0</v>
      </c>
      <c r="AN174" s="38">
        <v>0</v>
      </c>
      <c r="AO174" s="38">
        <v>0</v>
      </c>
      <c r="AP174" s="38">
        <v>0</v>
      </c>
      <c r="AQ174" s="38">
        <v>0</v>
      </c>
      <c r="AR174" s="38">
        <v>0</v>
      </c>
      <c r="AS174" s="38">
        <v>0</v>
      </c>
      <c r="AT174" s="38">
        <v>0</v>
      </c>
      <c r="AU174" s="38">
        <v>0</v>
      </c>
      <c r="AV174" s="38">
        <v>0</v>
      </c>
      <c r="AW174" s="38">
        <v>5521755</v>
      </c>
      <c r="AX174" s="38">
        <v>5423424</v>
      </c>
      <c r="AY174" s="38">
        <v>3627781</v>
      </c>
      <c r="AZ174" s="38">
        <v>128250</v>
      </c>
      <c r="BA174" s="38">
        <v>0</v>
      </c>
      <c r="BB174" s="38">
        <v>0</v>
      </c>
      <c r="BC174" s="38">
        <v>0</v>
      </c>
      <c r="BD174" s="38">
        <v>0</v>
      </c>
      <c r="BE174" s="38">
        <v>72</v>
      </c>
      <c r="BF174" s="38">
        <v>4981795</v>
      </c>
      <c r="BG174" s="38">
        <v>0</v>
      </c>
      <c r="BH174" s="38">
        <v>0</v>
      </c>
      <c r="BI174" s="38">
        <v>0</v>
      </c>
      <c r="BJ174" s="38">
        <v>12</v>
      </c>
      <c r="BK174" s="38">
        <v>0</v>
      </c>
      <c r="BL174" s="38">
        <v>0</v>
      </c>
      <c r="BM174" s="38">
        <v>0</v>
      </c>
      <c r="BN174" s="38">
        <v>0</v>
      </c>
      <c r="BO174" s="38">
        <v>0</v>
      </c>
      <c r="BP174" s="38">
        <v>0</v>
      </c>
      <c r="BQ174" s="38">
        <v>693</v>
      </c>
      <c r="BR174" s="38">
        <v>0</v>
      </c>
      <c r="BS174" s="38">
        <v>0</v>
      </c>
      <c r="BT174" s="38">
        <v>0</v>
      </c>
      <c r="BU174" s="38">
        <v>0</v>
      </c>
      <c r="BV174" s="38">
        <v>0</v>
      </c>
      <c r="BW174" s="38">
        <v>0</v>
      </c>
      <c r="BX174" s="38">
        <v>0</v>
      </c>
      <c r="BY174" s="38">
        <v>0</v>
      </c>
      <c r="BZ174" s="38">
        <v>0</v>
      </c>
      <c r="CA174" s="38">
        <v>0</v>
      </c>
      <c r="CB174" s="38">
        <v>0</v>
      </c>
      <c r="CC174" s="38">
        <v>0</v>
      </c>
      <c r="CD174" s="38">
        <v>0</v>
      </c>
      <c r="CE174" s="38">
        <v>0</v>
      </c>
      <c r="CF174" s="38">
        <v>0</v>
      </c>
      <c r="CG174" s="38">
        <v>0</v>
      </c>
      <c r="CH174" s="38">
        <v>99444</v>
      </c>
      <c r="CI174" s="38">
        <v>0</v>
      </c>
      <c r="CJ174" s="38">
        <v>4</v>
      </c>
      <c r="CK174" s="38">
        <v>0</v>
      </c>
      <c r="CL174" s="38">
        <v>0</v>
      </c>
      <c r="CN174" s="38">
        <v>0</v>
      </c>
      <c r="CO174" s="38">
        <v>1</v>
      </c>
      <c r="CP174" s="38">
        <v>0</v>
      </c>
      <c r="CQ174" s="38">
        <v>0</v>
      </c>
      <c r="CR174" s="38">
        <v>494.92200000000003</v>
      </c>
      <c r="CS174" s="38">
        <v>0</v>
      </c>
      <c r="CT174" s="38">
        <v>0</v>
      </c>
      <c r="CU174" s="38">
        <v>0</v>
      </c>
      <c r="CV174" s="38">
        <v>0</v>
      </c>
      <c r="CW174" s="38">
        <v>0</v>
      </c>
      <c r="CX174" s="38">
        <v>0</v>
      </c>
      <c r="CY174" s="38">
        <v>0</v>
      </c>
      <c r="CZ174" s="38">
        <v>0</v>
      </c>
      <c r="DA174" s="38">
        <v>1</v>
      </c>
      <c r="DB174" s="38">
        <v>3051244</v>
      </c>
      <c r="DC174" s="38">
        <v>0</v>
      </c>
      <c r="DD174" s="38">
        <v>0</v>
      </c>
      <c r="DE174" s="38">
        <v>763283</v>
      </c>
      <c r="DF174" s="38">
        <v>763283</v>
      </c>
      <c r="DG174" s="38">
        <v>123.938</v>
      </c>
      <c r="DH174" s="38">
        <v>0</v>
      </c>
      <c r="DI174" s="38">
        <v>0</v>
      </c>
      <c r="DK174" s="38">
        <v>2717</v>
      </c>
      <c r="DL174" s="38">
        <v>0</v>
      </c>
      <c r="DM174" s="38">
        <v>246448</v>
      </c>
      <c r="DN174" s="38">
        <v>1040</v>
      </c>
      <c r="DO174" s="38">
        <v>0</v>
      </c>
      <c r="DP174" s="38">
        <v>0</v>
      </c>
      <c r="DQ174" s="38">
        <v>0</v>
      </c>
      <c r="DR174" s="38">
        <v>0</v>
      </c>
      <c r="DS174" s="38">
        <v>0</v>
      </c>
      <c r="DT174" s="38">
        <v>0</v>
      </c>
      <c r="DU174" s="38">
        <v>0</v>
      </c>
      <c r="DV174" s="38">
        <v>0</v>
      </c>
      <c r="DW174" s="38">
        <v>0</v>
      </c>
      <c r="DX174" s="38">
        <v>0</v>
      </c>
      <c r="DY174" s="38">
        <v>0</v>
      </c>
      <c r="DZ174" s="38">
        <v>0</v>
      </c>
      <c r="EA174" s="38">
        <v>0</v>
      </c>
      <c r="EB174" s="38">
        <v>0</v>
      </c>
      <c r="EC174" s="38">
        <v>10.09</v>
      </c>
      <c r="ED174" s="38">
        <v>71461</v>
      </c>
      <c r="EE174" s="38">
        <v>0</v>
      </c>
      <c r="EF174" s="38">
        <v>0</v>
      </c>
      <c r="EG174" s="38">
        <v>0</v>
      </c>
      <c r="EH174" s="38">
        <v>164558</v>
      </c>
      <c r="EI174" s="38">
        <v>0</v>
      </c>
      <c r="EJ174" s="38">
        <v>0</v>
      </c>
      <c r="EK174" s="38">
        <v>7.7</v>
      </c>
      <c r="EL174" s="38">
        <v>0</v>
      </c>
      <c r="EM174" s="38">
        <v>0</v>
      </c>
      <c r="EN174" s="38">
        <v>0.72399999999999998</v>
      </c>
      <c r="EO174" s="38">
        <v>0</v>
      </c>
      <c r="EP174" s="38">
        <v>0</v>
      </c>
      <c r="EQ174" s="38">
        <v>8.4239999999999995</v>
      </c>
      <c r="ER174" s="38">
        <v>0</v>
      </c>
      <c r="ES174" s="38">
        <v>26.72</v>
      </c>
      <c r="ET174" s="38">
        <v>0</v>
      </c>
      <c r="EU174" s="38">
        <v>0</v>
      </c>
      <c r="EV174" s="38">
        <v>0</v>
      </c>
      <c r="EW174" s="38">
        <v>0</v>
      </c>
      <c r="EX174" s="38">
        <v>0</v>
      </c>
      <c r="EZ174" s="38">
        <v>4853545</v>
      </c>
      <c r="FA174" s="38">
        <v>0</v>
      </c>
      <c r="FB174" s="38">
        <v>4980682</v>
      </c>
      <c r="FC174" s="38">
        <v>0</v>
      </c>
      <c r="FD174" s="38">
        <v>0</v>
      </c>
      <c r="FE174" s="38">
        <v>468355</v>
      </c>
      <c r="FF174" s="38">
        <v>101524</v>
      </c>
      <c r="FG174" s="38">
        <v>5.8744999999999999E-2</v>
      </c>
      <c r="FH174" s="38">
        <v>2.5468000000000001E-2</v>
      </c>
      <c r="FI174" s="38">
        <v>0</v>
      </c>
      <c r="FJ174" s="38">
        <v>0</v>
      </c>
      <c r="FK174" s="38">
        <v>808.91600000000005</v>
      </c>
      <c r="FL174" s="38">
        <v>5650005</v>
      </c>
      <c r="FM174" s="38">
        <v>0</v>
      </c>
      <c r="FN174" s="38">
        <v>0</v>
      </c>
      <c r="FO174" s="38">
        <v>0</v>
      </c>
      <c r="FP174" s="38">
        <v>0</v>
      </c>
      <c r="FQ174" s="38">
        <v>0</v>
      </c>
      <c r="FR174" s="38">
        <v>0</v>
      </c>
      <c r="FS174" s="38">
        <v>0</v>
      </c>
      <c r="FT174" s="38">
        <v>0</v>
      </c>
      <c r="FU174" s="38">
        <v>0</v>
      </c>
      <c r="FV174" s="38">
        <v>0</v>
      </c>
      <c r="FW174" s="38">
        <v>0</v>
      </c>
      <c r="FX174" s="38">
        <v>0</v>
      </c>
      <c r="FY174" s="38">
        <v>0</v>
      </c>
      <c r="FZ174" s="38">
        <v>0</v>
      </c>
      <c r="GA174" s="38">
        <v>0</v>
      </c>
      <c r="GB174" s="38">
        <v>0</v>
      </c>
      <c r="GC174" s="38">
        <v>0</v>
      </c>
      <c r="GD174" s="38">
        <v>0</v>
      </c>
      <c r="GF174" s="38">
        <v>0</v>
      </c>
      <c r="GG174" s="38">
        <v>0</v>
      </c>
      <c r="GH174" s="38">
        <v>0</v>
      </c>
      <c r="GI174" s="38">
        <v>0</v>
      </c>
      <c r="GJ174" s="38">
        <v>0</v>
      </c>
      <c r="GK174" s="38">
        <v>4971</v>
      </c>
      <c r="GL174" s="38">
        <v>6412</v>
      </c>
      <c r="GM174" s="38">
        <v>0</v>
      </c>
      <c r="GN174" s="38">
        <v>0</v>
      </c>
      <c r="GO174" s="38">
        <v>0</v>
      </c>
      <c r="GP174" s="38">
        <v>0</v>
      </c>
      <c r="GQ174" s="38">
        <v>0</v>
      </c>
      <c r="GR174" s="38">
        <v>0</v>
      </c>
      <c r="GS174" s="38">
        <v>0</v>
      </c>
      <c r="GT174" s="38">
        <v>0</v>
      </c>
      <c r="HB174" s="38">
        <v>260701385</v>
      </c>
      <c r="HC174" s="38">
        <v>5.0967999999999999E-2</v>
      </c>
      <c r="HD174" s="38">
        <v>99444</v>
      </c>
      <c r="HE174" s="38">
        <v>0</v>
      </c>
      <c r="HF174" s="38">
        <v>527144</v>
      </c>
      <c r="HG174" s="38">
        <v>0</v>
      </c>
      <c r="HH174" s="38">
        <v>222942</v>
      </c>
      <c r="HI174" s="38">
        <v>0</v>
      </c>
      <c r="HJ174" s="38">
        <v>4916</v>
      </c>
      <c r="HK174" s="38">
        <v>0</v>
      </c>
      <c r="HL174" s="38">
        <v>0</v>
      </c>
      <c r="HM174" s="38">
        <v>0</v>
      </c>
      <c r="HN174" s="38">
        <v>0</v>
      </c>
      <c r="HO174" s="38">
        <v>0</v>
      </c>
      <c r="HP174" s="38">
        <v>0</v>
      </c>
      <c r="HQ174" s="38">
        <v>0</v>
      </c>
      <c r="HR174" s="38">
        <v>0</v>
      </c>
      <c r="HS174" s="38">
        <v>4852432</v>
      </c>
      <c r="HT174" s="38">
        <v>0</v>
      </c>
      <c r="HU174" s="38">
        <v>0</v>
      </c>
      <c r="HV174" s="38">
        <v>0</v>
      </c>
      <c r="HW174" s="38">
        <v>0</v>
      </c>
      <c r="HX174" s="38">
        <v>32</v>
      </c>
      <c r="HY174" s="38">
        <v>57</v>
      </c>
      <c r="HZ174" s="38">
        <v>49</v>
      </c>
      <c r="IA174" s="38">
        <v>160</v>
      </c>
      <c r="IB174" s="38">
        <v>178</v>
      </c>
      <c r="IC174" s="38">
        <v>476</v>
      </c>
      <c r="ID174" s="38">
        <v>0</v>
      </c>
      <c r="IE174" s="38">
        <v>0</v>
      </c>
      <c r="IF174" s="38">
        <v>0</v>
      </c>
      <c r="IG174" s="38">
        <v>0</v>
      </c>
      <c r="IH174" s="38">
        <v>362</v>
      </c>
      <c r="II174" s="38">
        <v>0</v>
      </c>
      <c r="IJ174" s="38">
        <v>267.55700000000002</v>
      </c>
      <c r="IK174" s="38">
        <v>0</v>
      </c>
      <c r="IL174" s="38">
        <v>0</v>
      </c>
      <c r="IM174" s="38">
        <v>0</v>
      </c>
      <c r="IN174" s="38">
        <v>0</v>
      </c>
      <c r="IO174" s="38">
        <v>0</v>
      </c>
      <c r="IP174" s="38">
        <v>0</v>
      </c>
      <c r="IQ174" s="38">
        <v>267.55700000000002</v>
      </c>
      <c r="IR174" s="38">
        <v>164778</v>
      </c>
      <c r="IS174" s="38">
        <v>0</v>
      </c>
      <c r="IT174" s="38">
        <v>0</v>
      </c>
      <c r="IU174" s="38">
        <v>0</v>
      </c>
      <c r="IV174" s="38">
        <v>0</v>
      </c>
      <c r="IW174" s="38">
        <v>6159</v>
      </c>
      <c r="IX174" s="38">
        <v>0</v>
      </c>
      <c r="IY174" s="38">
        <v>0</v>
      </c>
      <c r="IZ174" s="38">
        <v>0</v>
      </c>
      <c r="JA174" s="38">
        <v>0</v>
      </c>
    </row>
    <row r="175" spans="1:261" x14ac:dyDescent="0.2">
      <c r="A175" s="38">
        <v>101861</v>
      </c>
      <c r="B175" s="38">
        <v>27549</v>
      </c>
      <c r="C175" s="38">
        <v>9</v>
      </c>
      <c r="D175" s="38">
        <v>2020</v>
      </c>
      <c r="E175" s="38">
        <v>6159</v>
      </c>
      <c r="F175" s="38">
        <v>0</v>
      </c>
      <c r="G175" s="38">
        <v>776.62800000000004</v>
      </c>
      <c r="H175" s="38">
        <v>761.83600000000001</v>
      </c>
      <c r="I175" s="38">
        <v>761.83600000000001</v>
      </c>
      <c r="J175" s="38">
        <v>776.62800000000004</v>
      </c>
      <c r="K175" s="38">
        <v>0</v>
      </c>
      <c r="L175" s="38">
        <v>6159</v>
      </c>
      <c r="M175" s="38">
        <v>0</v>
      </c>
      <c r="N175" s="38">
        <v>0</v>
      </c>
      <c r="P175" s="38">
        <v>1062.3520000000001</v>
      </c>
      <c r="Q175" s="38">
        <v>0</v>
      </c>
      <c r="R175" s="38">
        <v>275369</v>
      </c>
      <c r="S175" s="38">
        <v>259.20699999999999</v>
      </c>
      <c r="U175" s="38">
        <v>178496</v>
      </c>
      <c r="V175" s="38">
        <v>22.896999999999998</v>
      </c>
      <c r="W175" s="38">
        <v>14101</v>
      </c>
      <c r="X175" s="38">
        <v>14101</v>
      </c>
      <c r="Z175" s="38">
        <v>0</v>
      </c>
      <c r="AA175" s="38">
        <v>0</v>
      </c>
      <c r="AB175" s="38">
        <v>0</v>
      </c>
      <c r="AC175" s="38">
        <v>0</v>
      </c>
      <c r="AD175" s="38" t="s">
        <v>303</v>
      </c>
      <c r="AE175" s="38">
        <v>0</v>
      </c>
      <c r="AH175" s="38">
        <v>0</v>
      </c>
      <c r="AI175" s="38">
        <v>0</v>
      </c>
      <c r="AJ175" s="38">
        <v>6159</v>
      </c>
      <c r="AK175" s="38">
        <v>1</v>
      </c>
      <c r="AL175" s="38" t="s">
        <v>338</v>
      </c>
      <c r="AM175" s="38">
        <v>0</v>
      </c>
      <c r="AN175" s="38">
        <v>0</v>
      </c>
      <c r="AO175" s="38">
        <v>0</v>
      </c>
      <c r="AP175" s="38">
        <v>0</v>
      </c>
      <c r="AQ175" s="38">
        <v>0</v>
      </c>
      <c r="AR175" s="38">
        <v>0</v>
      </c>
      <c r="AS175" s="38">
        <v>0</v>
      </c>
      <c r="AT175" s="38">
        <v>0</v>
      </c>
      <c r="AU175" s="38">
        <v>0</v>
      </c>
      <c r="AV175" s="38">
        <v>0</v>
      </c>
      <c r="AW175" s="38">
        <v>8402496</v>
      </c>
      <c r="AX175" s="38">
        <v>8145223</v>
      </c>
      <c r="AY175" s="38">
        <v>6405469</v>
      </c>
      <c r="AZ175" s="38">
        <v>275369</v>
      </c>
      <c r="BA175" s="38">
        <v>0</v>
      </c>
      <c r="BB175" s="38">
        <v>0</v>
      </c>
      <c r="BC175" s="38">
        <v>0</v>
      </c>
      <c r="BD175" s="38">
        <v>0</v>
      </c>
      <c r="BE175" s="38">
        <v>110</v>
      </c>
      <c r="BF175" s="38">
        <v>7424122</v>
      </c>
      <c r="BG175" s="38">
        <v>0</v>
      </c>
      <c r="BH175" s="38">
        <v>0</v>
      </c>
      <c r="BI175" s="38">
        <v>0</v>
      </c>
      <c r="BJ175" s="38">
        <v>12</v>
      </c>
      <c r="BK175" s="38">
        <v>0</v>
      </c>
      <c r="BL175" s="38">
        <v>0</v>
      </c>
      <c r="BM175" s="38">
        <v>0</v>
      </c>
      <c r="BN175" s="38">
        <v>0</v>
      </c>
      <c r="BO175" s="38">
        <v>0</v>
      </c>
      <c r="BP175" s="38">
        <v>0</v>
      </c>
      <c r="BQ175" s="38">
        <v>653</v>
      </c>
      <c r="BR175" s="38">
        <v>0</v>
      </c>
      <c r="BS175" s="38">
        <v>0</v>
      </c>
      <c r="BT175" s="38">
        <v>0</v>
      </c>
      <c r="BU175" s="38">
        <v>0</v>
      </c>
      <c r="BV175" s="38">
        <v>0</v>
      </c>
      <c r="BW175" s="38">
        <v>0</v>
      </c>
      <c r="BX175" s="38">
        <v>0</v>
      </c>
      <c r="BY175" s="38">
        <v>0</v>
      </c>
      <c r="BZ175" s="38">
        <v>0</v>
      </c>
      <c r="CA175" s="38">
        <v>0</v>
      </c>
      <c r="CB175" s="38">
        <v>0</v>
      </c>
      <c r="CC175" s="38">
        <v>0</v>
      </c>
      <c r="CD175" s="38">
        <v>0</v>
      </c>
      <c r="CE175" s="38">
        <v>0</v>
      </c>
      <c r="CF175" s="38">
        <v>0</v>
      </c>
      <c r="CG175" s="38">
        <v>0</v>
      </c>
      <c r="CH175" s="38">
        <v>259843</v>
      </c>
      <c r="CI175" s="38">
        <v>0</v>
      </c>
      <c r="CJ175" s="38">
        <v>5</v>
      </c>
      <c r="CK175" s="38">
        <v>0</v>
      </c>
      <c r="CL175" s="38">
        <v>0</v>
      </c>
      <c r="CN175" s="38">
        <v>0</v>
      </c>
      <c r="CO175" s="38">
        <v>1</v>
      </c>
      <c r="CP175" s="38">
        <v>0</v>
      </c>
      <c r="CQ175" s="38">
        <v>0</v>
      </c>
      <c r="CR175" s="38">
        <v>1117.278</v>
      </c>
      <c r="CS175" s="38">
        <v>0</v>
      </c>
      <c r="CT175" s="38">
        <v>0</v>
      </c>
      <c r="CU175" s="38">
        <v>0</v>
      </c>
      <c r="CV175" s="38">
        <v>0</v>
      </c>
      <c r="CW175" s="38">
        <v>0</v>
      </c>
      <c r="CX175" s="38">
        <v>0</v>
      </c>
      <c r="CY175" s="38">
        <v>0</v>
      </c>
      <c r="CZ175" s="38">
        <v>0</v>
      </c>
      <c r="DA175" s="38">
        <v>1</v>
      </c>
      <c r="DB175" s="38">
        <v>4669504</v>
      </c>
      <c r="DC175" s="38">
        <v>0</v>
      </c>
      <c r="DD175" s="38">
        <v>0</v>
      </c>
      <c r="DE175" s="38">
        <v>1112630</v>
      </c>
      <c r="DF175" s="38">
        <v>1112630</v>
      </c>
      <c r="DG175" s="38">
        <v>180.66300000000001</v>
      </c>
      <c r="DH175" s="38">
        <v>0</v>
      </c>
      <c r="DI175" s="38">
        <v>0</v>
      </c>
      <c r="DK175" s="38">
        <v>2065</v>
      </c>
      <c r="DL175" s="38">
        <v>0</v>
      </c>
      <c r="DM175" s="38">
        <v>577896</v>
      </c>
      <c r="DN175" s="38">
        <v>2460</v>
      </c>
      <c r="DO175" s="38">
        <v>0</v>
      </c>
      <c r="DP175" s="38">
        <v>0</v>
      </c>
      <c r="DQ175" s="38">
        <v>0</v>
      </c>
      <c r="DR175" s="38">
        <v>0</v>
      </c>
      <c r="DS175" s="38">
        <v>0</v>
      </c>
      <c r="DT175" s="38">
        <v>0</v>
      </c>
      <c r="DU175" s="38">
        <v>0</v>
      </c>
      <c r="DV175" s="38">
        <v>0</v>
      </c>
      <c r="DW175" s="38">
        <v>0</v>
      </c>
      <c r="DX175" s="38">
        <v>0</v>
      </c>
      <c r="DY175" s="38">
        <v>0</v>
      </c>
      <c r="DZ175" s="38">
        <v>0</v>
      </c>
      <c r="EA175" s="38">
        <v>0</v>
      </c>
      <c r="EB175" s="38">
        <v>0</v>
      </c>
      <c r="EC175" s="38">
        <v>38.423000000000002</v>
      </c>
      <c r="ED175" s="38">
        <v>272127</v>
      </c>
      <c r="EE175" s="38">
        <v>0</v>
      </c>
      <c r="EF175" s="38">
        <v>0</v>
      </c>
      <c r="EG175" s="38">
        <v>0</v>
      </c>
      <c r="EH175" s="38">
        <v>285883</v>
      </c>
      <c r="EI175" s="38">
        <v>0</v>
      </c>
      <c r="EJ175" s="38">
        <v>0</v>
      </c>
      <c r="EK175" s="38">
        <v>13.77</v>
      </c>
      <c r="EL175" s="38">
        <v>0</v>
      </c>
      <c r="EM175" s="38">
        <v>0</v>
      </c>
      <c r="EN175" s="38">
        <v>1.022</v>
      </c>
      <c r="EO175" s="38">
        <v>0</v>
      </c>
      <c r="EP175" s="38">
        <v>0</v>
      </c>
      <c r="EQ175" s="38">
        <v>14.792</v>
      </c>
      <c r="ER175" s="38">
        <v>0</v>
      </c>
      <c r="ES175" s="38">
        <v>46.42</v>
      </c>
      <c r="ET175" s="38">
        <v>0</v>
      </c>
      <c r="EU175" s="38">
        <v>0</v>
      </c>
      <c r="EV175" s="38">
        <v>0</v>
      </c>
      <c r="EW175" s="38">
        <v>0</v>
      </c>
      <c r="EX175" s="38">
        <v>0</v>
      </c>
      <c r="EZ175" s="38">
        <v>7295961</v>
      </c>
      <c r="FA175" s="38">
        <v>0</v>
      </c>
      <c r="FB175" s="38">
        <v>7568760</v>
      </c>
      <c r="FC175" s="38">
        <v>0</v>
      </c>
      <c r="FD175" s="38">
        <v>0</v>
      </c>
      <c r="FE175" s="38">
        <v>697966</v>
      </c>
      <c r="FF175" s="38">
        <v>151296</v>
      </c>
      <c r="FG175" s="38">
        <v>5.8744999999999999E-2</v>
      </c>
      <c r="FH175" s="38">
        <v>2.5468000000000001E-2</v>
      </c>
      <c r="FI175" s="38">
        <v>0</v>
      </c>
      <c r="FJ175" s="38">
        <v>0</v>
      </c>
      <c r="FK175" s="38">
        <v>1205.4870000000001</v>
      </c>
      <c r="FL175" s="38">
        <v>8677865</v>
      </c>
      <c r="FM175" s="38">
        <v>0</v>
      </c>
      <c r="FN175" s="38">
        <v>0</v>
      </c>
      <c r="FO175" s="38">
        <v>146502</v>
      </c>
      <c r="FP175" s="38">
        <v>0</v>
      </c>
      <c r="FQ175" s="38">
        <v>146502</v>
      </c>
      <c r="FR175" s="38">
        <v>146502</v>
      </c>
      <c r="FS175" s="38">
        <v>0</v>
      </c>
      <c r="FT175" s="38">
        <v>0</v>
      </c>
      <c r="FU175" s="38">
        <v>0</v>
      </c>
      <c r="FV175" s="38">
        <v>0</v>
      </c>
      <c r="FW175" s="38">
        <v>0</v>
      </c>
      <c r="FX175" s="38">
        <v>0</v>
      </c>
      <c r="FY175" s="38">
        <v>0</v>
      </c>
      <c r="FZ175" s="38">
        <v>0</v>
      </c>
      <c r="GA175" s="38">
        <v>0</v>
      </c>
      <c r="GB175" s="38">
        <v>0</v>
      </c>
      <c r="GC175" s="38">
        <v>0</v>
      </c>
      <c r="GD175" s="38">
        <v>0</v>
      </c>
      <c r="GF175" s="38">
        <v>0</v>
      </c>
      <c r="GG175" s="38">
        <v>0</v>
      </c>
      <c r="GH175" s="38">
        <v>0</v>
      </c>
      <c r="GI175" s="38">
        <v>0</v>
      </c>
      <c r="GJ175" s="38">
        <v>0</v>
      </c>
      <c r="GK175" s="38">
        <v>4971</v>
      </c>
      <c r="GL175" s="38">
        <v>4393</v>
      </c>
      <c r="GM175" s="38">
        <v>0</v>
      </c>
      <c r="GN175" s="38">
        <v>0</v>
      </c>
      <c r="GO175" s="38">
        <v>0</v>
      </c>
      <c r="GP175" s="38">
        <v>0</v>
      </c>
      <c r="GQ175" s="38">
        <v>0</v>
      </c>
      <c r="GR175" s="38">
        <v>0</v>
      </c>
      <c r="GS175" s="38">
        <v>0</v>
      </c>
      <c r="GT175" s="38">
        <v>0</v>
      </c>
      <c r="HB175" s="38">
        <v>260701385</v>
      </c>
      <c r="HC175" s="38">
        <v>5.0967999999999999E-2</v>
      </c>
      <c r="HD175" s="38">
        <v>152713</v>
      </c>
      <c r="HE175" s="38">
        <v>0</v>
      </c>
      <c r="HF175" s="38">
        <v>807546</v>
      </c>
      <c r="HG175" s="38">
        <v>6415</v>
      </c>
      <c r="HH175" s="38">
        <v>226021</v>
      </c>
      <c r="HI175" s="38">
        <v>0</v>
      </c>
      <c r="HJ175" s="38">
        <v>7549</v>
      </c>
      <c r="HK175" s="38">
        <v>0</v>
      </c>
      <c r="HL175" s="38">
        <v>706</v>
      </c>
      <c r="HM175" s="38">
        <v>0</v>
      </c>
      <c r="HN175" s="38">
        <v>0</v>
      </c>
      <c r="HO175" s="38">
        <v>0</v>
      </c>
      <c r="HP175" s="38">
        <v>0</v>
      </c>
      <c r="HQ175" s="38">
        <v>0</v>
      </c>
      <c r="HR175" s="38">
        <v>0</v>
      </c>
      <c r="HS175" s="38">
        <v>7293391</v>
      </c>
      <c r="HT175" s="38">
        <v>0</v>
      </c>
      <c r="HU175" s="38">
        <v>107130</v>
      </c>
      <c r="HV175" s="38">
        <v>0</v>
      </c>
      <c r="HW175" s="38">
        <v>0</v>
      </c>
      <c r="HX175" s="38">
        <v>54</v>
      </c>
      <c r="HY175" s="38">
        <v>142</v>
      </c>
      <c r="HZ175" s="38">
        <v>173</v>
      </c>
      <c r="IA175" s="38">
        <v>135</v>
      </c>
      <c r="IB175" s="38">
        <v>204</v>
      </c>
      <c r="IC175" s="38">
        <v>708</v>
      </c>
      <c r="ID175" s="38">
        <v>0</v>
      </c>
      <c r="IE175" s="38">
        <v>0</v>
      </c>
      <c r="IF175" s="38">
        <v>0</v>
      </c>
      <c r="IG175" s="38">
        <v>10.416</v>
      </c>
      <c r="IH175" s="38">
        <v>367</v>
      </c>
      <c r="II175" s="38">
        <v>0</v>
      </c>
      <c r="IJ175" s="38">
        <v>22.896999999999998</v>
      </c>
      <c r="IK175" s="38">
        <v>0</v>
      </c>
      <c r="IL175" s="38">
        <v>0</v>
      </c>
      <c r="IM175" s="38">
        <v>0</v>
      </c>
      <c r="IN175" s="38">
        <v>0</v>
      </c>
      <c r="IO175" s="38">
        <v>0</v>
      </c>
      <c r="IP175" s="38">
        <v>0</v>
      </c>
      <c r="IQ175" s="38">
        <v>22.896999999999998</v>
      </c>
      <c r="IR175" s="38">
        <v>14101</v>
      </c>
      <c r="IS175" s="38">
        <v>0</v>
      </c>
      <c r="IT175" s="38">
        <v>0</v>
      </c>
      <c r="IU175" s="38">
        <v>0</v>
      </c>
      <c r="IV175" s="38">
        <v>0</v>
      </c>
      <c r="IW175" s="38">
        <v>6159</v>
      </c>
      <c r="IX175" s="38">
        <v>0</v>
      </c>
      <c r="IY175" s="38">
        <v>0</v>
      </c>
      <c r="IZ175" s="38">
        <v>0</v>
      </c>
      <c r="JA175" s="38">
        <v>0</v>
      </c>
    </row>
    <row r="176" spans="1:261" x14ac:dyDescent="0.2">
      <c r="A176" s="38">
        <v>101862</v>
      </c>
      <c r="B176" s="38">
        <v>27549</v>
      </c>
      <c r="C176" s="38">
        <v>9</v>
      </c>
      <c r="D176" s="38">
        <v>2020</v>
      </c>
      <c r="E176" s="38">
        <v>6159</v>
      </c>
      <c r="F176" s="38">
        <v>0</v>
      </c>
      <c r="G176" s="38">
        <v>3701.1280000000002</v>
      </c>
      <c r="H176" s="38">
        <v>3350.8850000000002</v>
      </c>
      <c r="I176" s="38">
        <v>3350.8850000000002</v>
      </c>
      <c r="J176" s="38">
        <v>3701.1280000000002</v>
      </c>
      <c r="K176" s="38">
        <v>0</v>
      </c>
      <c r="L176" s="38">
        <v>6159</v>
      </c>
      <c r="M176" s="38">
        <v>0</v>
      </c>
      <c r="N176" s="38">
        <v>0</v>
      </c>
      <c r="P176" s="38">
        <v>3632.2260000000001</v>
      </c>
      <c r="Q176" s="38">
        <v>0</v>
      </c>
      <c r="R176" s="38">
        <v>941498</v>
      </c>
      <c r="S176" s="38">
        <v>259.20699999999999</v>
      </c>
      <c r="U176" s="38">
        <v>610283</v>
      </c>
      <c r="V176" s="38">
        <v>774.71799999999996</v>
      </c>
      <c r="W176" s="38">
        <v>477119</v>
      </c>
      <c r="X176" s="38">
        <v>477119</v>
      </c>
      <c r="Z176" s="38">
        <v>0</v>
      </c>
      <c r="AA176" s="38">
        <v>0</v>
      </c>
      <c r="AB176" s="38">
        <v>0</v>
      </c>
      <c r="AC176" s="38">
        <v>0</v>
      </c>
      <c r="AD176" s="38" t="s">
        <v>303</v>
      </c>
      <c r="AE176" s="38">
        <v>0</v>
      </c>
      <c r="AH176" s="38">
        <v>0</v>
      </c>
      <c r="AI176" s="38">
        <v>0</v>
      </c>
      <c r="AJ176" s="38">
        <v>6159</v>
      </c>
      <c r="AK176" s="38">
        <v>1</v>
      </c>
      <c r="AL176" s="38" t="s">
        <v>339</v>
      </c>
      <c r="AM176" s="38">
        <v>0</v>
      </c>
      <c r="AN176" s="38">
        <v>0</v>
      </c>
      <c r="AO176" s="38">
        <v>0</v>
      </c>
      <c r="AP176" s="38">
        <v>0</v>
      </c>
      <c r="AQ176" s="38">
        <v>0</v>
      </c>
      <c r="AR176" s="38">
        <v>0</v>
      </c>
      <c r="AS176" s="38">
        <v>0</v>
      </c>
      <c r="AT176" s="38">
        <v>0</v>
      </c>
      <c r="AU176" s="38">
        <v>0</v>
      </c>
      <c r="AV176" s="38">
        <v>0</v>
      </c>
      <c r="AW176" s="38">
        <v>36526192</v>
      </c>
      <c r="AX176" s="38">
        <v>35806747</v>
      </c>
      <c r="AY176" s="38">
        <v>24268790</v>
      </c>
      <c r="AZ176" s="38">
        <v>941498</v>
      </c>
      <c r="BA176" s="38">
        <v>70.25</v>
      </c>
      <c r="BB176" s="38">
        <v>0</v>
      </c>
      <c r="BC176" s="38">
        <v>0</v>
      </c>
      <c r="BD176" s="38">
        <v>0</v>
      </c>
      <c r="BE176" s="38">
        <v>479</v>
      </c>
      <c r="BF176" s="38">
        <v>32863292</v>
      </c>
      <c r="BG176" s="38">
        <v>0</v>
      </c>
      <c r="BH176" s="38">
        <v>0</v>
      </c>
      <c r="BI176" s="38">
        <v>0</v>
      </c>
      <c r="BJ176" s="38">
        <v>12</v>
      </c>
      <c r="BK176" s="38">
        <v>0</v>
      </c>
      <c r="BL176" s="38">
        <v>0</v>
      </c>
      <c r="BM176" s="38">
        <v>0</v>
      </c>
      <c r="BN176" s="38">
        <v>0</v>
      </c>
      <c r="BO176" s="38">
        <v>0</v>
      </c>
      <c r="BP176" s="38">
        <v>0</v>
      </c>
      <c r="BQ176" s="38">
        <v>254</v>
      </c>
      <c r="BR176" s="38">
        <v>0</v>
      </c>
      <c r="BS176" s="38">
        <v>0</v>
      </c>
      <c r="BT176" s="38">
        <v>0</v>
      </c>
      <c r="BU176" s="38">
        <v>0</v>
      </c>
      <c r="BV176" s="38">
        <v>0</v>
      </c>
      <c r="BW176" s="38">
        <v>0</v>
      </c>
      <c r="BX176" s="38">
        <v>0</v>
      </c>
      <c r="BY176" s="38">
        <v>0</v>
      </c>
      <c r="BZ176" s="38">
        <v>0</v>
      </c>
      <c r="CA176" s="38">
        <v>102.541</v>
      </c>
      <c r="CB176" s="38">
        <v>102541</v>
      </c>
      <c r="CC176" s="38">
        <v>0</v>
      </c>
      <c r="CD176" s="38">
        <v>0</v>
      </c>
      <c r="CE176" s="38">
        <v>0</v>
      </c>
      <c r="CF176" s="38">
        <v>0</v>
      </c>
      <c r="CG176" s="38">
        <v>0</v>
      </c>
      <c r="CH176" s="38">
        <v>727773</v>
      </c>
      <c r="CI176" s="38">
        <v>0</v>
      </c>
      <c r="CJ176" s="38">
        <v>4</v>
      </c>
      <c r="CK176" s="38">
        <v>0</v>
      </c>
      <c r="CL176" s="38">
        <v>0</v>
      </c>
      <c r="CN176" s="38">
        <v>0</v>
      </c>
      <c r="CO176" s="38">
        <v>1</v>
      </c>
      <c r="CP176" s="38">
        <v>0</v>
      </c>
      <c r="CQ176" s="38">
        <v>0</v>
      </c>
      <c r="CR176" s="38">
        <v>3616.9830000000002</v>
      </c>
      <c r="CS176" s="38">
        <v>0</v>
      </c>
      <c r="CT176" s="38">
        <v>0</v>
      </c>
      <c r="CU176" s="38">
        <v>0</v>
      </c>
      <c r="CV176" s="38">
        <v>0</v>
      </c>
      <c r="CW176" s="38">
        <v>0</v>
      </c>
      <c r="CX176" s="38">
        <v>0</v>
      </c>
      <c r="CY176" s="38">
        <v>0</v>
      </c>
      <c r="CZ176" s="38">
        <v>0</v>
      </c>
      <c r="DA176" s="38">
        <v>1</v>
      </c>
      <c r="DB176" s="38">
        <v>20539615</v>
      </c>
      <c r="DC176" s="38">
        <v>0</v>
      </c>
      <c r="DD176" s="38">
        <v>0</v>
      </c>
      <c r="DE176" s="38">
        <v>3150514</v>
      </c>
      <c r="DF176" s="38">
        <v>3150514</v>
      </c>
      <c r="DG176" s="38">
        <v>511.56299999999999</v>
      </c>
      <c r="DH176" s="38">
        <v>0</v>
      </c>
      <c r="DI176" s="38">
        <v>0</v>
      </c>
      <c r="DK176" s="38">
        <v>0</v>
      </c>
      <c r="DL176" s="38">
        <v>0</v>
      </c>
      <c r="DM176" s="38">
        <v>1869686</v>
      </c>
      <c r="DN176" s="38">
        <v>7848</v>
      </c>
      <c r="DO176" s="38">
        <v>0</v>
      </c>
      <c r="DP176" s="38">
        <v>0</v>
      </c>
      <c r="DQ176" s="38">
        <v>0</v>
      </c>
      <c r="DR176" s="38">
        <v>0</v>
      </c>
      <c r="DS176" s="38">
        <v>0</v>
      </c>
      <c r="DT176" s="38">
        <v>0</v>
      </c>
      <c r="DU176" s="38">
        <v>0</v>
      </c>
      <c r="DV176" s="38">
        <v>0</v>
      </c>
      <c r="DW176" s="38">
        <v>0</v>
      </c>
      <c r="DX176" s="38">
        <v>0</v>
      </c>
      <c r="DY176" s="38">
        <v>0</v>
      </c>
      <c r="DZ176" s="38">
        <v>0</v>
      </c>
      <c r="EA176" s="38">
        <v>0</v>
      </c>
      <c r="EB176" s="38">
        <v>0.08</v>
      </c>
      <c r="EC176" s="38">
        <v>43.5</v>
      </c>
      <c r="ED176" s="38">
        <v>308084</v>
      </c>
      <c r="EE176" s="38">
        <v>12208</v>
      </c>
      <c r="EF176" s="38">
        <v>1.1659999999999999</v>
      </c>
      <c r="EG176" s="38">
        <v>0</v>
      </c>
      <c r="EH176" s="38">
        <v>1460065</v>
      </c>
      <c r="EI176" s="38">
        <v>0</v>
      </c>
      <c r="EJ176" s="38">
        <v>0</v>
      </c>
      <c r="EK176" s="38">
        <v>64.557000000000002</v>
      </c>
      <c r="EL176" s="38">
        <v>0</v>
      </c>
      <c r="EM176" s="38">
        <v>6.3819999999999997</v>
      </c>
      <c r="EN176" s="38">
        <v>4.8040000000000003</v>
      </c>
      <c r="EO176" s="38">
        <v>0</v>
      </c>
      <c r="EP176" s="38">
        <v>0</v>
      </c>
      <c r="EQ176" s="38">
        <v>75.822999999999993</v>
      </c>
      <c r="ER176" s="38">
        <v>0</v>
      </c>
      <c r="ES176" s="38">
        <v>237.077</v>
      </c>
      <c r="ET176" s="38">
        <v>0</v>
      </c>
      <c r="EU176" s="38">
        <v>0</v>
      </c>
      <c r="EV176" s="38">
        <v>0</v>
      </c>
      <c r="EW176" s="38">
        <v>0</v>
      </c>
      <c r="EX176" s="38">
        <v>0</v>
      </c>
      <c r="EZ176" s="38">
        <v>32047442</v>
      </c>
      <c r="FA176" s="38">
        <v>0</v>
      </c>
      <c r="FB176" s="38">
        <v>32980612</v>
      </c>
      <c r="FC176" s="38">
        <v>0</v>
      </c>
      <c r="FD176" s="38">
        <v>0</v>
      </c>
      <c r="FE176" s="38">
        <v>3089584</v>
      </c>
      <c r="FF176" s="38">
        <v>669721</v>
      </c>
      <c r="FG176" s="38">
        <v>5.8744999999999999E-2</v>
      </c>
      <c r="FH176" s="38">
        <v>2.5468000000000001E-2</v>
      </c>
      <c r="FI176" s="38">
        <v>0</v>
      </c>
      <c r="FJ176" s="38">
        <v>0</v>
      </c>
      <c r="FK176" s="38">
        <v>5336.1549999999997</v>
      </c>
      <c r="FL176" s="38">
        <v>37467690</v>
      </c>
      <c r="FM176" s="38">
        <v>0</v>
      </c>
      <c r="FN176" s="38">
        <v>0</v>
      </c>
      <c r="FO176" s="38">
        <v>0</v>
      </c>
      <c r="FP176" s="38">
        <v>0</v>
      </c>
      <c r="FQ176" s="38">
        <v>0</v>
      </c>
      <c r="FR176" s="38">
        <v>0</v>
      </c>
      <c r="FS176" s="38">
        <v>0</v>
      </c>
      <c r="FT176" s="38">
        <v>0</v>
      </c>
      <c r="FU176" s="38">
        <v>0</v>
      </c>
      <c r="FV176" s="38">
        <v>0</v>
      </c>
      <c r="FW176" s="38">
        <v>0</v>
      </c>
      <c r="FX176" s="38">
        <v>0</v>
      </c>
      <c r="FY176" s="38">
        <v>0</v>
      </c>
      <c r="FZ176" s="38">
        <v>0</v>
      </c>
      <c r="GA176" s="38">
        <v>0</v>
      </c>
      <c r="GB176" s="38">
        <v>2281562</v>
      </c>
      <c r="GC176" s="38">
        <v>2281562</v>
      </c>
      <c r="GD176" s="38">
        <v>274.42</v>
      </c>
      <c r="GF176" s="38">
        <v>0</v>
      </c>
      <c r="GG176" s="38">
        <v>0</v>
      </c>
      <c r="GH176" s="38">
        <v>0</v>
      </c>
      <c r="GI176" s="38">
        <v>0</v>
      </c>
      <c r="GJ176" s="38">
        <v>0</v>
      </c>
      <c r="GK176" s="38">
        <v>5101</v>
      </c>
      <c r="GL176" s="38">
        <v>10856</v>
      </c>
      <c r="GM176" s="38">
        <v>0</v>
      </c>
      <c r="GN176" s="38">
        <v>0</v>
      </c>
      <c r="GO176" s="38">
        <v>0</v>
      </c>
      <c r="GP176" s="38">
        <v>0</v>
      </c>
      <c r="GQ176" s="38">
        <v>0</v>
      </c>
      <c r="GR176" s="38">
        <v>0</v>
      </c>
      <c r="GS176" s="38">
        <v>0</v>
      </c>
      <c r="GT176" s="38">
        <v>0</v>
      </c>
      <c r="HB176" s="38">
        <v>260701385</v>
      </c>
      <c r="HC176" s="38">
        <v>5.0967999999999999E-2</v>
      </c>
      <c r="HD176" s="38">
        <v>727773</v>
      </c>
      <c r="HE176" s="38">
        <v>0</v>
      </c>
      <c r="HF176" s="38">
        <v>3551938</v>
      </c>
      <c r="HG176" s="38">
        <v>30791</v>
      </c>
      <c r="HH176" s="38">
        <v>514244</v>
      </c>
      <c r="HI176" s="38">
        <v>0</v>
      </c>
      <c r="HJ176" s="38">
        <v>35975</v>
      </c>
      <c r="HK176" s="38">
        <v>14665</v>
      </c>
      <c r="HL176" s="38">
        <v>8442</v>
      </c>
      <c r="HM176" s="38">
        <v>404000</v>
      </c>
      <c r="HN176" s="38">
        <v>0</v>
      </c>
      <c r="HO176" s="38">
        <v>0</v>
      </c>
      <c r="HP176" s="38">
        <v>0</v>
      </c>
      <c r="HQ176" s="38">
        <v>0</v>
      </c>
      <c r="HR176" s="38">
        <v>0</v>
      </c>
      <c r="HS176" s="38">
        <v>32039114</v>
      </c>
      <c r="HT176" s="38">
        <v>0</v>
      </c>
      <c r="HU176" s="38">
        <v>0</v>
      </c>
      <c r="HV176" s="38">
        <v>0</v>
      </c>
      <c r="HW176" s="38">
        <v>0</v>
      </c>
      <c r="HX176" s="38">
        <v>1066</v>
      </c>
      <c r="HY176" s="38">
        <v>361</v>
      </c>
      <c r="HZ176" s="38">
        <v>234</v>
      </c>
      <c r="IA176" s="38">
        <v>296</v>
      </c>
      <c r="IB176" s="38">
        <v>181</v>
      </c>
      <c r="IC176" s="38">
        <v>2138</v>
      </c>
      <c r="ID176" s="38">
        <v>0</v>
      </c>
      <c r="IE176" s="38">
        <v>0</v>
      </c>
      <c r="IF176" s="38">
        <v>0</v>
      </c>
      <c r="IG176" s="38">
        <v>49.997</v>
      </c>
      <c r="IH176" s="38">
        <v>835</v>
      </c>
      <c r="II176" s="38">
        <v>0</v>
      </c>
      <c r="IJ176" s="38">
        <v>774.71799999999996</v>
      </c>
      <c r="IK176" s="38">
        <v>0</v>
      </c>
      <c r="IL176" s="38">
        <v>0</v>
      </c>
      <c r="IM176" s="38">
        <v>0</v>
      </c>
      <c r="IN176" s="38">
        <v>0</v>
      </c>
      <c r="IO176" s="38">
        <v>0</v>
      </c>
      <c r="IP176" s="38">
        <v>0</v>
      </c>
      <c r="IQ176" s="38">
        <v>774.71799999999996</v>
      </c>
      <c r="IR176" s="38">
        <v>477119</v>
      </c>
      <c r="IS176" s="38">
        <v>0</v>
      </c>
      <c r="IT176" s="38">
        <v>0</v>
      </c>
      <c r="IU176" s="38">
        <v>0</v>
      </c>
      <c r="IV176" s="38">
        <v>0</v>
      </c>
      <c r="IW176" s="38">
        <v>6159</v>
      </c>
      <c r="IX176" s="38">
        <v>0</v>
      </c>
      <c r="IY176" s="38">
        <v>0</v>
      </c>
      <c r="IZ176" s="38">
        <v>0</v>
      </c>
      <c r="JA176" s="38">
        <v>0</v>
      </c>
    </row>
    <row r="177" spans="1:261" x14ac:dyDescent="0.2">
      <c r="A177" s="38">
        <v>101864</v>
      </c>
      <c r="B177" s="38">
        <v>27549</v>
      </c>
      <c r="C177" s="38">
        <v>9</v>
      </c>
      <c r="D177" s="38">
        <v>2020</v>
      </c>
      <c r="E177" s="38">
        <v>6159</v>
      </c>
      <c r="F177" s="38">
        <v>0</v>
      </c>
      <c r="G177" s="38">
        <v>178.37299999999999</v>
      </c>
      <c r="H177" s="38">
        <v>176.52199999999999</v>
      </c>
      <c r="I177" s="38">
        <v>176.52199999999999</v>
      </c>
      <c r="J177" s="38">
        <v>178.37299999999999</v>
      </c>
      <c r="K177" s="38">
        <v>0</v>
      </c>
      <c r="L177" s="38">
        <v>6159</v>
      </c>
      <c r="M177" s="38">
        <v>0</v>
      </c>
      <c r="N177" s="38">
        <v>0</v>
      </c>
      <c r="P177" s="38">
        <v>217.167</v>
      </c>
      <c r="Q177" s="38">
        <v>0</v>
      </c>
      <c r="R177" s="38">
        <v>56291</v>
      </c>
      <c r="S177" s="38">
        <v>259.20699999999999</v>
      </c>
      <c r="U177" s="38">
        <v>36490</v>
      </c>
      <c r="V177" s="38">
        <v>0</v>
      </c>
      <c r="W177" s="38">
        <v>0</v>
      </c>
      <c r="X177" s="38">
        <v>0</v>
      </c>
      <c r="Z177" s="38">
        <v>0</v>
      </c>
      <c r="AA177" s="38">
        <v>0</v>
      </c>
      <c r="AB177" s="38">
        <v>0</v>
      </c>
      <c r="AC177" s="38">
        <v>0</v>
      </c>
      <c r="AD177" s="38" t="s">
        <v>303</v>
      </c>
      <c r="AE177" s="38">
        <v>0</v>
      </c>
      <c r="AH177" s="38">
        <v>0</v>
      </c>
      <c r="AI177" s="38">
        <v>0</v>
      </c>
      <c r="AJ177" s="38">
        <v>6159</v>
      </c>
      <c r="AK177" s="38">
        <v>1</v>
      </c>
      <c r="AL177" s="38" t="s">
        <v>340</v>
      </c>
      <c r="AM177" s="38">
        <v>0</v>
      </c>
      <c r="AN177" s="38">
        <v>0</v>
      </c>
      <c r="AO177" s="38">
        <v>0</v>
      </c>
      <c r="AP177" s="38">
        <v>0</v>
      </c>
      <c r="AQ177" s="38">
        <v>0</v>
      </c>
      <c r="AR177" s="38">
        <v>0</v>
      </c>
      <c r="AS177" s="38">
        <v>0</v>
      </c>
      <c r="AT177" s="38">
        <v>0</v>
      </c>
      <c r="AU177" s="38">
        <v>0</v>
      </c>
      <c r="AV177" s="38">
        <v>0</v>
      </c>
      <c r="AW177" s="38">
        <v>1921343</v>
      </c>
      <c r="AX177" s="38">
        <v>1810240</v>
      </c>
      <c r="AY177" s="38">
        <v>1295154</v>
      </c>
      <c r="AZ177" s="38">
        <v>56291</v>
      </c>
      <c r="BA177" s="38">
        <v>0</v>
      </c>
      <c r="BB177" s="38">
        <v>0</v>
      </c>
      <c r="BC177" s="38">
        <v>0</v>
      </c>
      <c r="BD177" s="38">
        <v>0</v>
      </c>
      <c r="BE177" s="38">
        <v>24</v>
      </c>
      <c r="BF177" s="38">
        <v>1655439</v>
      </c>
      <c r="BG177" s="38">
        <v>0</v>
      </c>
      <c r="BH177" s="38">
        <v>0</v>
      </c>
      <c r="BI177" s="38">
        <v>0</v>
      </c>
      <c r="BJ177" s="38">
        <v>12</v>
      </c>
      <c r="BK177" s="38">
        <v>0</v>
      </c>
      <c r="BL177" s="38">
        <v>0</v>
      </c>
      <c r="BM177" s="38">
        <v>0</v>
      </c>
      <c r="BN177" s="38">
        <v>0</v>
      </c>
      <c r="BO177" s="38">
        <v>0</v>
      </c>
      <c r="BP177" s="38">
        <v>0</v>
      </c>
      <c r="BQ177" s="38">
        <v>743</v>
      </c>
      <c r="BR177" s="38">
        <v>0</v>
      </c>
      <c r="BS177" s="38">
        <v>0</v>
      </c>
      <c r="BT177" s="38">
        <v>0</v>
      </c>
      <c r="BU177" s="38">
        <v>0</v>
      </c>
      <c r="BV177" s="38">
        <v>0</v>
      </c>
      <c r="BW177" s="38">
        <v>0</v>
      </c>
      <c r="BX177" s="38">
        <v>0</v>
      </c>
      <c r="BY177" s="38">
        <v>0</v>
      </c>
      <c r="BZ177" s="38">
        <v>0</v>
      </c>
      <c r="CA177" s="38">
        <v>0</v>
      </c>
      <c r="CB177" s="38">
        <v>0</v>
      </c>
      <c r="CC177" s="38">
        <v>0</v>
      </c>
      <c r="CD177" s="38">
        <v>0</v>
      </c>
      <c r="CE177" s="38">
        <v>0</v>
      </c>
      <c r="CF177" s="38">
        <v>0</v>
      </c>
      <c r="CG177" s="38">
        <v>0</v>
      </c>
      <c r="CH177" s="38">
        <v>111607</v>
      </c>
      <c r="CI177" s="38">
        <v>0</v>
      </c>
      <c r="CJ177" s="38">
        <v>4</v>
      </c>
      <c r="CK177" s="38">
        <v>0</v>
      </c>
      <c r="CL177" s="38">
        <v>0</v>
      </c>
      <c r="CN177" s="38">
        <v>0</v>
      </c>
      <c r="CO177" s="38">
        <v>1</v>
      </c>
      <c r="CP177" s="38">
        <v>0</v>
      </c>
      <c r="CQ177" s="38">
        <v>0</v>
      </c>
      <c r="CR177" s="38">
        <v>215.83</v>
      </c>
      <c r="CS177" s="38">
        <v>0</v>
      </c>
      <c r="CT177" s="38">
        <v>0</v>
      </c>
      <c r="CU177" s="38">
        <v>0</v>
      </c>
      <c r="CV177" s="38">
        <v>0</v>
      </c>
      <c r="CW177" s="38">
        <v>0</v>
      </c>
      <c r="CX177" s="38">
        <v>0</v>
      </c>
      <c r="CY177" s="38">
        <v>0</v>
      </c>
      <c r="CZ177" s="38">
        <v>0</v>
      </c>
      <c r="DA177" s="38">
        <v>1</v>
      </c>
      <c r="DB177" s="38">
        <v>1083752</v>
      </c>
      <c r="DC177" s="38">
        <v>0</v>
      </c>
      <c r="DD177" s="38">
        <v>0</v>
      </c>
      <c r="DE177" s="38">
        <v>269362</v>
      </c>
      <c r="DF177" s="38">
        <v>269362</v>
      </c>
      <c r="DG177" s="38">
        <v>43.738</v>
      </c>
      <c r="DH177" s="38">
        <v>0</v>
      </c>
      <c r="DI177" s="38">
        <v>0</v>
      </c>
      <c r="DK177" s="38">
        <v>3507</v>
      </c>
      <c r="DL177" s="38">
        <v>0</v>
      </c>
      <c r="DM177" s="38">
        <v>111715</v>
      </c>
      <c r="DN177" s="38">
        <v>480</v>
      </c>
      <c r="DO177" s="38">
        <v>0</v>
      </c>
      <c r="DP177" s="38">
        <v>0</v>
      </c>
      <c r="DQ177" s="38">
        <v>0</v>
      </c>
      <c r="DR177" s="38">
        <v>0</v>
      </c>
      <c r="DS177" s="38">
        <v>0</v>
      </c>
      <c r="DT177" s="38">
        <v>0</v>
      </c>
      <c r="DU177" s="38">
        <v>0</v>
      </c>
      <c r="DV177" s="38">
        <v>0</v>
      </c>
      <c r="DW177" s="38">
        <v>0</v>
      </c>
      <c r="DX177" s="38">
        <v>0</v>
      </c>
      <c r="DY177" s="38">
        <v>0</v>
      </c>
      <c r="DZ177" s="38">
        <v>0</v>
      </c>
      <c r="EA177" s="38">
        <v>0</v>
      </c>
      <c r="EB177" s="38">
        <v>0</v>
      </c>
      <c r="EC177" s="38">
        <v>10.487</v>
      </c>
      <c r="ED177" s="38">
        <v>74273</v>
      </c>
      <c r="EE177" s="38">
        <v>0</v>
      </c>
      <c r="EF177" s="38">
        <v>0</v>
      </c>
      <c r="EG177" s="38">
        <v>0</v>
      </c>
      <c r="EH177" s="38">
        <v>34544</v>
      </c>
      <c r="EI177" s="38">
        <v>0</v>
      </c>
      <c r="EJ177" s="38">
        <v>0</v>
      </c>
      <c r="EK177" s="38">
        <v>1.823</v>
      </c>
      <c r="EL177" s="38">
        <v>0</v>
      </c>
      <c r="EM177" s="38">
        <v>0</v>
      </c>
      <c r="EN177" s="38">
        <v>2.8000000000000001E-2</v>
      </c>
      <c r="EO177" s="38">
        <v>0</v>
      </c>
      <c r="EP177" s="38">
        <v>0</v>
      </c>
      <c r="EQ177" s="38">
        <v>1.851</v>
      </c>
      <c r="ER177" s="38">
        <v>0</v>
      </c>
      <c r="ES177" s="38">
        <v>5.609</v>
      </c>
      <c r="ET177" s="38">
        <v>0</v>
      </c>
      <c r="EU177" s="38">
        <v>0</v>
      </c>
      <c r="EV177" s="38">
        <v>0</v>
      </c>
      <c r="EW177" s="38">
        <v>0</v>
      </c>
      <c r="EX177" s="38">
        <v>0</v>
      </c>
      <c r="EZ177" s="38">
        <v>1620871</v>
      </c>
      <c r="FA177" s="38">
        <v>0</v>
      </c>
      <c r="FB177" s="38">
        <v>1676658</v>
      </c>
      <c r="FC177" s="38">
        <v>0</v>
      </c>
      <c r="FD177" s="38">
        <v>0</v>
      </c>
      <c r="FE177" s="38">
        <v>155633</v>
      </c>
      <c r="FF177" s="38">
        <v>33736</v>
      </c>
      <c r="FG177" s="38">
        <v>5.8744999999999999E-2</v>
      </c>
      <c r="FH177" s="38">
        <v>2.5468000000000001E-2</v>
      </c>
      <c r="FI177" s="38">
        <v>0</v>
      </c>
      <c r="FJ177" s="38">
        <v>0</v>
      </c>
      <c r="FK177" s="38">
        <v>268.80099999999999</v>
      </c>
      <c r="FL177" s="38">
        <v>1977634</v>
      </c>
      <c r="FM177" s="38">
        <v>0</v>
      </c>
      <c r="FN177" s="38">
        <v>0</v>
      </c>
      <c r="FO177" s="38">
        <v>21723</v>
      </c>
      <c r="FP177" s="38">
        <v>0</v>
      </c>
      <c r="FQ177" s="38">
        <v>21723</v>
      </c>
      <c r="FR177" s="38">
        <v>21723</v>
      </c>
      <c r="FS177" s="38">
        <v>0</v>
      </c>
      <c r="FT177" s="38">
        <v>0</v>
      </c>
      <c r="FU177" s="38">
        <v>0</v>
      </c>
      <c r="FV177" s="38">
        <v>0</v>
      </c>
      <c r="FW177" s="38">
        <v>0</v>
      </c>
      <c r="FX177" s="38">
        <v>0</v>
      </c>
      <c r="FY177" s="38">
        <v>0</v>
      </c>
      <c r="FZ177" s="38">
        <v>0</v>
      </c>
      <c r="GA177" s="38">
        <v>0</v>
      </c>
      <c r="GB177" s="38">
        <v>0</v>
      </c>
      <c r="GC177" s="38">
        <v>0</v>
      </c>
      <c r="GD177" s="38">
        <v>0</v>
      </c>
      <c r="GF177" s="38">
        <v>0</v>
      </c>
      <c r="GG177" s="38">
        <v>0</v>
      </c>
      <c r="GH177" s="38">
        <v>0</v>
      </c>
      <c r="GI177" s="38">
        <v>0</v>
      </c>
      <c r="GJ177" s="38">
        <v>0</v>
      </c>
      <c r="GK177" s="38">
        <v>4971</v>
      </c>
      <c r="GL177" s="38">
        <v>0</v>
      </c>
      <c r="GM177" s="38">
        <v>0</v>
      </c>
      <c r="GN177" s="38">
        <v>0</v>
      </c>
      <c r="GO177" s="38">
        <v>0</v>
      </c>
      <c r="GP177" s="38">
        <v>0</v>
      </c>
      <c r="GQ177" s="38">
        <v>0</v>
      </c>
      <c r="GR177" s="38">
        <v>0</v>
      </c>
      <c r="GS177" s="38">
        <v>0</v>
      </c>
      <c r="GT177" s="38">
        <v>0</v>
      </c>
      <c r="HB177" s="38">
        <v>260701385</v>
      </c>
      <c r="HC177" s="38">
        <v>5.0967999999999999E-2</v>
      </c>
      <c r="HD177" s="38">
        <v>35074</v>
      </c>
      <c r="HE177" s="38">
        <v>0</v>
      </c>
      <c r="HF177" s="38">
        <v>187113</v>
      </c>
      <c r="HG177" s="38">
        <v>1283</v>
      </c>
      <c r="HH177" s="38">
        <v>0</v>
      </c>
      <c r="HI177" s="38">
        <v>0</v>
      </c>
      <c r="HJ177" s="38">
        <v>1734</v>
      </c>
      <c r="HK177" s="38">
        <v>0</v>
      </c>
      <c r="HL177" s="38">
        <v>0</v>
      </c>
      <c r="HM177" s="38">
        <v>0</v>
      </c>
      <c r="HN177" s="38">
        <v>0</v>
      </c>
      <c r="HO177" s="38">
        <v>0</v>
      </c>
      <c r="HP177" s="38">
        <v>0</v>
      </c>
      <c r="HQ177" s="38">
        <v>0</v>
      </c>
      <c r="HR177" s="38">
        <v>0</v>
      </c>
      <c r="HS177" s="38">
        <v>1620367</v>
      </c>
      <c r="HT177" s="38">
        <v>0</v>
      </c>
      <c r="HU177" s="38">
        <v>76533</v>
      </c>
      <c r="HV177" s="38">
        <v>0</v>
      </c>
      <c r="HW177" s="38">
        <v>0</v>
      </c>
      <c r="HX177" s="38">
        <v>5</v>
      </c>
      <c r="HY177" s="38">
        <v>11</v>
      </c>
      <c r="HZ177" s="38">
        <v>16</v>
      </c>
      <c r="IA177" s="38">
        <v>68</v>
      </c>
      <c r="IB177" s="38">
        <v>66</v>
      </c>
      <c r="IC177" s="38">
        <v>166</v>
      </c>
      <c r="ID177" s="38">
        <v>0</v>
      </c>
      <c r="IE177" s="38">
        <v>0</v>
      </c>
      <c r="IF177" s="38">
        <v>0</v>
      </c>
      <c r="IG177" s="38">
        <v>2.0830000000000002</v>
      </c>
      <c r="IH177" s="38">
        <v>0</v>
      </c>
      <c r="II177" s="38">
        <v>0</v>
      </c>
      <c r="IJ177" s="38">
        <v>0</v>
      </c>
      <c r="IK177" s="38">
        <v>0</v>
      </c>
      <c r="IL177" s="38">
        <v>0</v>
      </c>
      <c r="IM177" s="38">
        <v>0</v>
      </c>
      <c r="IN177" s="38">
        <v>0</v>
      </c>
      <c r="IO177" s="38">
        <v>0</v>
      </c>
      <c r="IP177" s="38">
        <v>0</v>
      </c>
      <c r="IQ177" s="38">
        <v>0</v>
      </c>
      <c r="IR177" s="38">
        <v>0</v>
      </c>
      <c r="IS177" s="38">
        <v>0</v>
      </c>
      <c r="IT177" s="38">
        <v>0</v>
      </c>
      <c r="IU177" s="38">
        <v>0</v>
      </c>
      <c r="IV177" s="38">
        <v>0</v>
      </c>
      <c r="IW177" s="38">
        <v>6159</v>
      </c>
      <c r="IX177" s="38">
        <v>0</v>
      </c>
      <c r="IY177" s="38">
        <v>0</v>
      </c>
      <c r="IZ177" s="38">
        <v>0</v>
      </c>
      <c r="JA177" s="38">
        <v>0</v>
      </c>
    </row>
    <row r="178" spans="1:261" x14ac:dyDescent="0.2">
      <c r="A178" s="38">
        <v>101868</v>
      </c>
      <c r="B178" s="38">
        <v>27549</v>
      </c>
      <c r="C178" s="38">
        <v>9</v>
      </c>
      <c r="D178" s="38">
        <v>2020</v>
      </c>
      <c r="E178" s="38">
        <v>6159</v>
      </c>
      <c r="F178" s="38">
        <v>0</v>
      </c>
      <c r="G178" s="38">
        <v>441.90199999999999</v>
      </c>
      <c r="H178" s="38">
        <v>390.84199999999998</v>
      </c>
      <c r="I178" s="38">
        <v>390.84199999999998</v>
      </c>
      <c r="J178" s="38">
        <v>441.90199999999999</v>
      </c>
      <c r="K178" s="38">
        <v>0</v>
      </c>
      <c r="L178" s="38">
        <v>6159</v>
      </c>
      <c r="M178" s="38">
        <v>0</v>
      </c>
      <c r="N178" s="38">
        <v>0</v>
      </c>
      <c r="P178" s="38">
        <v>450.63200000000001</v>
      </c>
      <c r="Q178" s="38">
        <v>0</v>
      </c>
      <c r="R178" s="38">
        <v>116807</v>
      </c>
      <c r="S178" s="38">
        <v>259.20699999999999</v>
      </c>
      <c r="U178" s="38">
        <v>75715</v>
      </c>
      <c r="V178" s="38">
        <v>0</v>
      </c>
      <c r="W178" s="38">
        <v>0</v>
      </c>
      <c r="X178" s="38">
        <v>0</v>
      </c>
      <c r="Z178" s="38">
        <v>0</v>
      </c>
      <c r="AA178" s="38">
        <v>0</v>
      </c>
      <c r="AB178" s="38">
        <v>0</v>
      </c>
      <c r="AC178" s="38">
        <v>0</v>
      </c>
      <c r="AD178" s="38" t="s">
        <v>303</v>
      </c>
      <c r="AE178" s="38">
        <v>0</v>
      </c>
      <c r="AH178" s="38">
        <v>0</v>
      </c>
      <c r="AI178" s="38">
        <v>0</v>
      </c>
      <c r="AJ178" s="38">
        <v>6159</v>
      </c>
      <c r="AK178" s="38">
        <v>1</v>
      </c>
      <c r="AL178" s="38" t="s">
        <v>341</v>
      </c>
      <c r="AM178" s="38">
        <v>0</v>
      </c>
      <c r="AN178" s="38">
        <v>0</v>
      </c>
      <c r="AO178" s="38">
        <v>0</v>
      </c>
      <c r="AP178" s="38">
        <v>0</v>
      </c>
      <c r="AQ178" s="38">
        <v>0</v>
      </c>
      <c r="AR178" s="38">
        <v>0</v>
      </c>
      <c r="AS178" s="38">
        <v>0</v>
      </c>
      <c r="AT178" s="38">
        <v>0</v>
      </c>
      <c r="AU178" s="38">
        <v>0</v>
      </c>
      <c r="AV178" s="38">
        <v>0</v>
      </c>
      <c r="AW178" s="38">
        <v>5100493</v>
      </c>
      <c r="AX178" s="38">
        <v>4804878</v>
      </c>
      <c r="AY178" s="38">
        <v>3819074</v>
      </c>
      <c r="AZ178" s="38">
        <v>116807</v>
      </c>
      <c r="BA178" s="38">
        <v>0</v>
      </c>
      <c r="BB178" s="38">
        <v>0</v>
      </c>
      <c r="BC178" s="38">
        <v>0</v>
      </c>
      <c r="BD178" s="38">
        <v>0</v>
      </c>
      <c r="BE178" s="38">
        <v>64</v>
      </c>
      <c r="BF178" s="38">
        <v>4355175</v>
      </c>
      <c r="BG178" s="38">
        <v>0</v>
      </c>
      <c r="BH178" s="38">
        <v>0</v>
      </c>
      <c r="BI178" s="38">
        <v>0</v>
      </c>
      <c r="BJ178" s="38">
        <v>12</v>
      </c>
      <c r="BK178" s="38">
        <v>0</v>
      </c>
      <c r="BL178" s="38">
        <v>0</v>
      </c>
      <c r="BM178" s="38">
        <v>0</v>
      </c>
      <c r="BN178" s="38">
        <v>0</v>
      </c>
      <c r="BO178" s="38">
        <v>0</v>
      </c>
      <c r="BP178" s="38">
        <v>0</v>
      </c>
      <c r="BQ178" s="38">
        <v>710</v>
      </c>
      <c r="BR178" s="38">
        <v>0</v>
      </c>
      <c r="BS178" s="38">
        <v>0</v>
      </c>
      <c r="BT178" s="38">
        <v>0</v>
      </c>
      <c r="BU178" s="38">
        <v>0</v>
      </c>
      <c r="BV178" s="38">
        <v>0</v>
      </c>
      <c r="BW178" s="38">
        <v>0</v>
      </c>
      <c r="BX178" s="38">
        <v>0</v>
      </c>
      <c r="BY178" s="38">
        <v>0</v>
      </c>
      <c r="BZ178" s="38">
        <v>0</v>
      </c>
      <c r="CA178" s="38">
        <v>0</v>
      </c>
      <c r="CB178" s="38">
        <v>0</v>
      </c>
      <c r="CC178" s="38">
        <v>0</v>
      </c>
      <c r="CD178" s="38">
        <v>0</v>
      </c>
      <c r="CE178" s="38">
        <v>0</v>
      </c>
      <c r="CF178" s="38">
        <v>0</v>
      </c>
      <c r="CG178" s="38">
        <v>0</v>
      </c>
      <c r="CH178" s="38">
        <v>297764</v>
      </c>
      <c r="CI178" s="38">
        <v>0</v>
      </c>
      <c r="CJ178" s="38">
        <v>5</v>
      </c>
      <c r="CK178" s="38">
        <v>0</v>
      </c>
      <c r="CL178" s="38">
        <v>0</v>
      </c>
      <c r="CN178" s="38">
        <v>0</v>
      </c>
      <c r="CO178" s="38">
        <v>1</v>
      </c>
      <c r="CP178" s="38">
        <v>0.12</v>
      </c>
      <c r="CQ178" s="38">
        <v>0</v>
      </c>
      <c r="CR178" s="38">
        <v>449.50599999999997</v>
      </c>
      <c r="CS178" s="38">
        <v>0</v>
      </c>
      <c r="CT178" s="38">
        <v>0</v>
      </c>
      <c r="CU178" s="38">
        <v>0</v>
      </c>
      <c r="CV178" s="38">
        <v>0</v>
      </c>
      <c r="CW178" s="38">
        <v>0</v>
      </c>
      <c r="CX178" s="38">
        <v>0</v>
      </c>
      <c r="CY178" s="38">
        <v>0</v>
      </c>
      <c r="CZ178" s="38">
        <v>0</v>
      </c>
      <c r="DA178" s="38">
        <v>1</v>
      </c>
      <c r="DB178" s="38">
        <v>2392227</v>
      </c>
      <c r="DC178" s="38">
        <v>0</v>
      </c>
      <c r="DD178" s="38">
        <v>0</v>
      </c>
      <c r="DE178" s="38">
        <v>684837</v>
      </c>
      <c r="DF178" s="38">
        <v>686618</v>
      </c>
      <c r="DG178" s="38">
        <v>111.2</v>
      </c>
      <c r="DH178" s="38">
        <v>0</v>
      </c>
      <c r="DI178" s="38">
        <v>1781</v>
      </c>
      <c r="DK178" s="38">
        <v>2979</v>
      </c>
      <c r="DL178" s="38">
        <v>0</v>
      </c>
      <c r="DM178" s="38">
        <v>485527</v>
      </c>
      <c r="DN178" s="38">
        <v>2084</v>
      </c>
      <c r="DO178" s="38">
        <v>0</v>
      </c>
      <c r="DP178" s="38">
        <v>0</v>
      </c>
      <c r="DQ178" s="38">
        <v>0</v>
      </c>
      <c r="DR178" s="38">
        <v>0</v>
      </c>
      <c r="DS178" s="38">
        <v>0</v>
      </c>
      <c r="DT178" s="38">
        <v>0</v>
      </c>
      <c r="DU178" s="38">
        <v>0</v>
      </c>
      <c r="DV178" s="38">
        <v>0</v>
      </c>
      <c r="DW178" s="38">
        <v>0</v>
      </c>
      <c r="DX178" s="38">
        <v>0</v>
      </c>
      <c r="DY178" s="38">
        <v>0</v>
      </c>
      <c r="DZ178" s="38">
        <v>0</v>
      </c>
      <c r="EA178" s="38">
        <v>0</v>
      </c>
      <c r="EB178" s="38">
        <v>0</v>
      </c>
      <c r="EC178" s="38">
        <v>45.137999999999998</v>
      </c>
      <c r="ED178" s="38">
        <v>319685</v>
      </c>
      <c r="EE178" s="38">
        <v>0</v>
      </c>
      <c r="EF178" s="38">
        <v>0</v>
      </c>
      <c r="EG178" s="38">
        <v>0</v>
      </c>
      <c r="EH178" s="38">
        <v>152075</v>
      </c>
      <c r="EI178" s="38">
        <v>1035</v>
      </c>
      <c r="EJ178" s="38">
        <v>4.2000000000000003E-2</v>
      </c>
      <c r="EK178" s="38">
        <v>7.4729999999999999</v>
      </c>
      <c r="EL178" s="38">
        <v>0</v>
      </c>
      <c r="EM178" s="38">
        <v>0.75800000000000001</v>
      </c>
      <c r="EN178" s="38">
        <v>0</v>
      </c>
      <c r="EO178" s="38">
        <v>0</v>
      </c>
      <c r="EP178" s="38">
        <v>0</v>
      </c>
      <c r="EQ178" s="38">
        <v>8.2729999999999997</v>
      </c>
      <c r="ER178" s="38">
        <v>0</v>
      </c>
      <c r="ES178" s="38">
        <v>24.693000000000001</v>
      </c>
      <c r="ET178" s="38">
        <v>0</v>
      </c>
      <c r="EU178" s="38">
        <v>0</v>
      </c>
      <c r="EV178" s="38">
        <v>0</v>
      </c>
      <c r="EW178" s="38">
        <v>0</v>
      </c>
      <c r="EX178" s="38">
        <v>0</v>
      </c>
      <c r="EZ178" s="38">
        <v>4306680</v>
      </c>
      <c r="FA178" s="38">
        <v>0</v>
      </c>
      <c r="FB178" s="38">
        <v>4421339</v>
      </c>
      <c r="FC178" s="38">
        <v>0</v>
      </c>
      <c r="FD178" s="38">
        <v>0</v>
      </c>
      <c r="FE178" s="38">
        <v>409444</v>
      </c>
      <c r="FF178" s="38">
        <v>88754</v>
      </c>
      <c r="FG178" s="38">
        <v>5.8744999999999999E-2</v>
      </c>
      <c r="FH178" s="38">
        <v>2.5468000000000001E-2</v>
      </c>
      <c r="FI178" s="38">
        <v>0</v>
      </c>
      <c r="FJ178" s="38">
        <v>0</v>
      </c>
      <c r="FK178" s="38">
        <v>707.16899999999998</v>
      </c>
      <c r="FL178" s="38">
        <v>5217300</v>
      </c>
      <c r="FM178" s="38">
        <v>0</v>
      </c>
      <c r="FN178" s="38">
        <v>0</v>
      </c>
      <c r="FO178" s="38">
        <v>63907</v>
      </c>
      <c r="FP178" s="38">
        <v>0</v>
      </c>
      <c r="FQ178" s="38">
        <v>63907</v>
      </c>
      <c r="FR178" s="38">
        <v>63907</v>
      </c>
      <c r="FS178" s="38">
        <v>0</v>
      </c>
      <c r="FT178" s="38">
        <v>0</v>
      </c>
      <c r="FU178" s="38">
        <v>0</v>
      </c>
      <c r="FV178" s="38">
        <v>0</v>
      </c>
      <c r="FW178" s="38">
        <v>0</v>
      </c>
      <c r="FX178" s="38">
        <v>0</v>
      </c>
      <c r="FY178" s="38">
        <v>0</v>
      </c>
      <c r="FZ178" s="38">
        <v>0</v>
      </c>
      <c r="GA178" s="38">
        <v>0</v>
      </c>
      <c r="GB178" s="38">
        <v>355736</v>
      </c>
      <c r="GC178" s="38">
        <v>355736</v>
      </c>
      <c r="GD178" s="38">
        <v>42.786999999999999</v>
      </c>
      <c r="GF178" s="38">
        <v>0</v>
      </c>
      <c r="GG178" s="38">
        <v>0</v>
      </c>
      <c r="GH178" s="38">
        <v>0</v>
      </c>
      <c r="GI178" s="38">
        <v>0</v>
      </c>
      <c r="GJ178" s="38">
        <v>0</v>
      </c>
      <c r="GK178" s="38">
        <v>4971</v>
      </c>
      <c r="GL178" s="38">
        <v>0</v>
      </c>
      <c r="GM178" s="38">
        <v>0</v>
      </c>
      <c r="GN178" s="38">
        <v>0</v>
      </c>
      <c r="GO178" s="38">
        <v>0</v>
      </c>
      <c r="GP178" s="38">
        <v>0</v>
      </c>
      <c r="GQ178" s="38">
        <v>0</v>
      </c>
      <c r="GR178" s="38">
        <v>0</v>
      </c>
      <c r="GS178" s="38">
        <v>0</v>
      </c>
      <c r="GT178" s="38">
        <v>0</v>
      </c>
      <c r="HB178" s="38">
        <v>260701385</v>
      </c>
      <c r="HC178" s="38">
        <v>5.0967999999999999E-2</v>
      </c>
      <c r="HD178" s="38">
        <v>86894</v>
      </c>
      <c r="HE178" s="38">
        <v>0</v>
      </c>
      <c r="HF178" s="38">
        <v>414293</v>
      </c>
      <c r="HG178" s="38">
        <v>5773</v>
      </c>
      <c r="HH178" s="38">
        <v>8622</v>
      </c>
      <c r="HI178" s="38">
        <v>0</v>
      </c>
      <c r="HJ178" s="38">
        <v>4295</v>
      </c>
      <c r="HK178" s="38">
        <v>2660</v>
      </c>
      <c r="HL178" s="38">
        <v>1745</v>
      </c>
      <c r="HM178" s="38">
        <v>0</v>
      </c>
      <c r="HN178" s="38">
        <v>0</v>
      </c>
      <c r="HO178" s="38">
        <v>0</v>
      </c>
      <c r="HP178" s="38">
        <v>0</v>
      </c>
      <c r="HQ178" s="38">
        <v>0</v>
      </c>
      <c r="HR178" s="38">
        <v>0</v>
      </c>
      <c r="HS178" s="38">
        <v>4304532</v>
      </c>
      <c r="HT178" s="38">
        <v>0</v>
      </c>
      <c r="HU178" s="38">
        <v>210870</v>
      </c>
      <c r="HV178" s="38">
        <v>0</v>
      </c>
      <c r="HW178" s="38">
        <v>0</v>
      </c>
      <c r="HX178" s="38">
        <v>19</v>
      </c>
      <c r="HY178" s="38">
        <v>37</v>
      </c>
      <c r="HZ178" s="38">
        <v>61</v>
      </c>
      <c r="IA178" s="38">
        <v>101</v>
      </c>
      <c r="IB178" s="38">
        <v>205</v>
      </c>
      <c r="IC178" s="38">
        <v>423</v>
      </c>
      <c r="ID178" s="38">
        <v>0</v>
      </c>
      <c r="IE178" s="38">
        <v>0</v>
      </c>
      <c r="IF178" s="38">
        <v>0</v>
      </c>
      <c r="IG178" s="38">
        <v>9.3740000000000006</v>
      </c>
      <c r="IH178" s="38">
        <v>14</v>
      </c>
      <c r="II178" s="38">
        <v>0</v>
      </c>
      <c r="IJ178" s="38">
        <v>0</v>
      </c>
      <c r="IK178" s="38">
        <v>0</v>
      </c>
      <c r="IL178" s="38">
        <v>0</v>
      </c>
      <c r="IM178" s="38">
        <v>0</v>
      </c>
      <c r="IN178" s="38">
        <v>0</v>
      </c>
      <c r="IO178" s="38">
        <v>0</v>
      </c>
      <c r="IP178" s="38">
        <v>0</v>
      </c>
      <c r="IQ178" s="38">
        <v>0</v>
      </c>
      <c r="IR178" s="38">
        <v>0</v>
      </c>
      <c r="IS178" s="38">
        <v>0</v>
      </c>
      <c r="IT178" s="38">
        <v>0</v>
      </c>
      <c r="IU178" s="38">
        <v>0</v>
      </c>
      <c r="IV178" s="38">
        <v>0</v>
      </c>
      <c r="IW178" s="38">
        <v>6159</v>
      </c>
      <c r="IX178" s="38">
        <v>0</v>
      </c>
      <c r="IY178" s="38">
        <v>0</v>
      </c>
      <c r="IZ178" s="38">
        <v>0</v>
      </c>
      <c r="JA178" s="38">
        <v>0</v>
      </c>
    </row>
    <row r="179" spans="1:261" x14ac:dyDescent="0.2">
      <c r="A179" s="38">
        <v>101870</v>
      </c>
      <c r="B179" s="38">
        <v>27549</v>
      </c>
      <c r="C179" s="38">
        <v>9</v>
      </c>
      <c r="D179" s="38">
        <v>2020</v>
      </c>
      <c r="E179" s="38">
        <v>6159</v>
      </c>
      <c r="F179" s="38">
        <v>0</v>
      </c>
      <c r="G179" s="38">
        <v>806.48800000000006</v>
      </c>
      <c r="H179" s="38">
        <v>788.803</v>
      </c>
      <c r="I179" s="38">
        <v>788.803</v>
      </c>
      <c r="J179" s="38">
        <v>806.48800000000006</v>
      </c>
      <c r="K179" s="38">
        <v>0</v>
      </c>
      <c r="L179" s="38">
        <v>6159</v>
      </c>
      <c r="M179" s="38">
        <v>0</v>
      </c>
      <c r="N179" s="38">
        <v>0</v>
      </c>
      <c r="P179" s="38">
        <v>634.14</v>
      </c>
      <c r="Q179" s="38">
        <v>0</v>
      </c>
      <c r="R179" s="38">
        <v>164374</v>
      </c>
      <c r="S179" s="38">
        <v>259.20699999999999</v>
      </c>
      <c r="U179" s="38">
        <v>106548</v>
      </c>
      <c r="V179" s="38">
        <v>150.22499999999999</v>
      </c>
      <c r="W179" s="38">
        <v>92518</v>
      </c>
      <c r="X179" s="38">
        <v>92518</v>
      </c>
      <c r="Z179" s="38">
        <v>0</v>
      </c>
      <c r="AA179" s="38">
        <v>0</v>
      </c>
      <c r="AB179" s="38">
        <v>0</v>
      </c>
      <c r="AC179" s="38">
        <v>0</v>
      </c>
      <c r="AD179" s="38" t="s">
        <v>303</v>
      </c>
      <c r="AE179" s="38">
        <v>0</v>
      </c>
      <c r="AH179" s="38">
        <v>0</v>
      </c>
      <c r="AI179" s="38">
        <v>0</v>
      </c>
      <c r="AJ179" s="38">
        <v>6159</v>
      </c>
      <c r="AK179" s="38">
        <v>1</v>
      </c>
      <c r="AL179" s="38" t="s">
        <v>359</v>
      </c>
      <c r="AM179" s="38">
        <v>0</v>
      </c>
      <c r="AN179" s="38">
        <v>0</v>
      </c>
      <c r="AO179" s="38">
        <v>0</v>
      </c>
      <c r="AP179" s="38">
        <v>0</v>
      </c>
      <c r="AQ179" s="38">
        <v>0</v>
      </c>
      <c r="AR179" s="38">
        <v>0</v>
      </c>
      <c r="AS179" s="38">
        <v>0</v>
      </c>
      <c r="AT179" s="38">
        <v>0</v>
      </c>
      <c r="AU179" s="38">
        <v>0</v>
      </c>
      <c r="AV179" s="38">
        <v>0</v>
      </c>
      <c r="AW179" s="38">
        <v>8149557</v>
      </c>
      <c r="AX179" s="38">
        <v>7992887</v>
      </c>
      <c r="AY179" s="38">
        <v>5370524</v>
      </c>
      <c r="AZ179" s="38">
        <v>164374</v>
      </c>
      <c r="BA179" s="38">
        <v>0</v>
      </c>
      <c r="BB179" s="38">
        <v>0</v>
      </c>
      <c r="BC179" s="38">
        <v>0</v>
      </c>
      <c r="BD179" s="38">
        <v>0</v>
      </c>
      <c r="BE179" s="38">
        <v>106</v>
      </c>
      <c r="BF179" s="38">
        <v>7319774</v>
      </c>
      <c r="BG179" s="38">
        <v>0</v>
      </c>
      <c r="BH179" s="38">
        <v>0</v>
      </c>
      <c r="BI179" s="38">
        <v>0</v>
      </c>
      <c r="BJ179" s="38">
        <v>12</v>
      </c>
      <c r="BK179" s="38">
        <v>0</v>
      </c>
      <c r="BL179" s="38">
        <v>0</v>
      </c>
      <c r="BM179" s="38">
        <v>0</v>
      </c>
      <c r="BN179" s="38">
        <v>0</v>
      </c>
      <c r="BO179" s="38">
        <v>0</v>
      </c>
      <c r="BP179" s="38">
        <v>0</v>
      </c>
      <c r="BQ179" s="38">
        <v>648</v>
      </c>
      <c r="BR179" s="38">
        <v>0</v>
      </c>
      <c r="BS179" s="38">
        <v>0</v>
      </c>
      <c r="BT179" s="38">
        <v>0</v>
      </c>
      <c r="BU179" s="38">
        <v>0</v>
      </c>
      <c r="BV179" s="38">
        <v>0</v>
      </c>
      <c r="BW179" s="38">
        <v>0</v>
      </c>
      <c r="BX179" s="38">
        <v>0</v>
      </c>
      <c r="BY179" s="38">
        <v>0</v>
      </c>
      <c r="BZ179" s="38">
        <v>0</v>
      </c>
      <c r="CA179" s="38">
        <v>0</v>
      </c>
      <c r="CB179" s="38">
        <v>0</v>
      </c>
      <c r="CC179" s="38">
        <v>0</v>
      </c>
      <c r="CD179" s="38">
        <v>0</v>
      </c>
      <c r="CE179" s="38">
        <v>0</v>
      </c>
      <c r="CF179" s="38">
        <v>0</v>
      </c>
      <c r="CG179" s="38">
        <v>0</v>
      </c>
      <c r="CH179" s="38">
        <v>158584</v>
      </c>
      <c r="CI179" s="38">
        <v>0</v>
      </c>
      <c r="CJ179" s="38">
        <v>4</v>
      </c>
      <c r="CK179" s="38">
        <v>0</v>
      </c>
      <c r="CL179" s="38">
        <v>0</v>
      </c>
      <c r="CN179" s="38">
        <v>0</v>
      </c>
      <c r="CO179" s="38">
        <v>1</v>
      </c>
      <c r="CP179" s="38">
        <v>0</v>
      </c>
      <c r="CQ179" s="38">
        <v>0</v>
      </c>
      <c r="CR179" s="38">
        <v>631.98099999999999</v>
      </c>
      <c r="CS179" s="38">
        <v>0</v>
      </c>
      <c r="CT179" s="38">
        <v>0</v>
      </c>
      <c r="CU179" s="38">
        <v>0</v>
      </c>
      <c r="CV179" s="38">
        <v>0</v>
      </c>
      <c r="CW179" s="38">
        <v>0</v>
      </c>
      <c r="CX179" s="38">
        <v>0</v>
      </c>
      <c r="CY179" s="38">
        <v>0</v>
      </c>
      <c r="CZ179" s="38">
        <v>0</v>
      </c>
      <c r="DA179" s="38">
        <v>1</v>
      </c>
      <c r="DB179" s="38">
        <v>4842326</v>
      </c>
      <c r="DC179" s="38">
        <v>0</v>
      </c>
      <c r="DD179" s="38">
        <v>0</v>
      </c>
      <c r="DE179" s="38">
        <v>928102</v>
      </c>
      <c r="DF179" s="38">
        <v>928102</v>
      </c>
      <c r="DG179" s="38">
        <v>150.69999999999999</v>
      </c>
      <c r="DH179" s="38">
        <v>0</v>
      </c>
      <c r="DI179" s="38">
        <v>0</v>
      </c>
      <c r="DK179" s="38">
        <v>1998</v>
      </c>
      <c r="DL179" s="38">
        <v>0</v>
      </c>
      <c r="DM179" s="38">
        <v>423942</v>
      </c>
      <c r="DN179" s="38">
        <v>1808</v>
      </c>
      <c r="DO179" s="38">
        <v>0</v>
      </c>
      <c r="DP179" s="38">
        <v>0</v>
      </c>
      <c r="DQ179" s="38">
        <v>0</v>
      </c>
      <c r="DR179" s="38">
        <v>0</v>
      </c>
      <c r="DS179" s="38">
        <v>0</v>
      </c>
      <c r="DT179" s="38">
        <v>0</v>
      </c>
      <c r="DU179" s="38">
        <v>0</v>
      </c>
      <c r="DV179" s="38">
        <v>0</v>
      </c>
      <c r="DW179" s="38">
        <v>0</v>
      </c>
      <c r="DX179" s="38">
        <v>0</v>
      </c>
      <c r="DY179" s="38">
        <v>0</v>
      </c>
      <c r="DZ179" s="38">
        <v>0</v>
      </c>
      <c r="EA179" s="38">
        <v>0</v>
      </c>
      <c r="EB179" s="38">
        <v>0</v>
      </c>
      <c r="EC179" s="38">
        <v>30.747</v>
      </c>
      <c r="ED179" s="38">
        <v>217763</v>
      </c>
      <c r="EE179" s="38">
        <v>0</v>
      </c>
      <c r="EF179" s="38">
        <v>0</v>
      </c>
      <c r="EG179" s="38">
        <v>0</v>
      </c>
      <c r="EH179" s="38">
        <v>192383</v>
      </c>
      <c r="EI179" s="38">
        <v>0</v>
      </c>
      <c r="EJ179" s="38">
        <v>0</v>
      </c>
      <c r="EK179" s="38">
        <v>8.6660000000000004</v>
      </c>
      <c r="EL179" s="38">
        <v>0</v>
      </c>
      <c r="EM179" s="38">
        <v>0</v>
      </c>
      <c r="EN179" s="38">
        <v>1.048</v>
      </c>
      <c r="EO179" s="38">
        <v>0</v>
      </c>
      <c r="EP179" s="38">
        <v>0</v>
      </c>
      <c r="EQ179" s="38">
        <v>9.7140000000000004</v>
      </c>
      <c r="ER179" s="38">
        <v>0</v>
      </c>
      <c r="ES179" s="38">
        <v>31.238</v>
      </c>
      <c r="ET179" s="38">
        <v>0</v>
      </c>
      <c r="EU179" s="38">
        <v>0</v>
      </c>
      <c r="EV179" s="38">
        <v>0</v>
      </c>
      <c r="EW179" s="38">
        <v>0</v>
      </c>
      <c r="EX179" s="38">
        <v>0</v>
      </c>
      <c r="EZ179" s="38">
        <v>7155562</v>
      </c>
      <c r="FA179" s="38">
        <v>0</v>
      </c>
      <c r="FB179" s="38">
        <v>7318022</v>
      </c>
      <c r="FC179" s="38">
        <v>0</v>
      </c>
      <c r="FD179" s="38">
        <v>0</v>
      </c>
      <c r="FE179" s="38">
        <v>688155</v>
      </c>
      <c r="FF179" s="38">
        <v>149170</v>
      </c>
      <c r="FG179" s="38">
        <v>5.8744999999999999E-2</v>
      </c>
      <c r="FH179" s="38">
        <v>2.5468000000000001E-2</v>
      </c>
      <c r="FI179" s="38">
        <v>0</v>
      </c>
      <c r="FJ179" s="38">
        <v>0</v>
      </c>
      <c r="FK179" s="38">
        <v>1188.5429999999999</v>
      </c>
      <c r="FL179" s="38">
        <v>8313931</v>
      </c>
      <c r="FM179" s="38">
        <v>0</v>
      </c>
      <c r="FN179" s="38">
        <v>0</v>
      </c>
      <c r="FO179" s="38">
        <v>0</v>
      </c>
      <c r="FP179" s="38">
        <v>0</v>
      </c>
      <c r="FQ179" s="38">
        <v>0</v>
      </c>
      <c r="FR179" s="38">
        <v>0</v>
      </c>
      <c r="FS179" s="38">
        <v>0</v>
      </c>
      <c r="FT179" s="38">
        <v>0</v>
      </c>
      <c r="FU179" s="38">
        <v>0</v>
      </c>
      <c r="FV179" s="38">
        <v>0</v>
      </c>
      <c r="FW179" s="38">
        <v>0</v>
      </c>
      <c r="FX179" s="38">
        <v>0</v>
      </c>
      <c r="FY179" s="38">
        <v>0</v>
      </c>
      <c r="FZ179" s="38">
        <v>0</v>
      </c>
      <c r="GA179" s="38">
        <v>0</v>
      </c>
      <c r="GB179" s="38">
        <v>66272</v>
      </c>
      <c r="GC179" s="38">
        <v>66272</v>
      </c>
      <c r="GD179" s="38">
        <v>7.9710000000000001</v>
      </c>
      <c r="GF179" s="38">
        <v>0</v>
      </c>
      <c r="GG179" s="38">
        <v>0</v>
      </c>
      <c r="GH179" s="38">
        <v>0</v>
      </c>
      <c r="GI179" s="38">
        <v>0</v>
      </c>
      <c r="GJ179" s="38">
        <v>0</v>
      </c>
      <c r="GK179" s="38">
        <v>0</v>
      </c>
      <c r="GL179" s="38">
        <v>0</v>
      </c>
      <c r="GM179" s="38">
        <v>0</v>
      </c>
      <c r="GN179" s="38">
        <v>0</v>
      </c>
      <c r="GO179" s="38">
        <v>0</v>
      </c>
      <c r="GP179" s="38">
        <v>0</v>
      </c>
      <c r="GQ179" s="38">
        <v>0</v>
      </c>
      <c r="GR179" s="38">
        <v>0</v>
      </c>
      <c r="GS179" s="38">
        <v>0</v>
      </c>
      <c r="GT179" s="38">
        <v>0</v>
      </c>
      <c r="HB179" s="38">
        <v>260701385</v>
      </c>
      <c r="HC179" s="38">
        <v>5.0967999999999999E-2</v>
      </c>
      <c r="HD179" s="38">
        <v>158584</v>
      </c>
      <c r="HE179" s="38">
        <v>0</v>
      </c>
      <c r="HF179" s="38">
        <v>836131</v>
      </c>
      <c r="HG179" s="38">
        <v>3207</v>
      </c>
      <c r="HH179" s="38">
        <v>117629</v>
      </c>
      <c r="HI179" s="38">
        <v>0</v>
      </c>
      <c r="HJ179" s="38">
        <v>7839</v>
      </c>
      <c r="HK179" s="38">
        <v>0</v>
      </c>
      <c r="HL179" s="38">
        <v>162</v>
      </c>
      <c r="HM179" s="38">
        <v>0</v>
      </c>
      <c r="HN179" s="38">
        <v>0</v>
      </c>
      <c r="HO179" s="38">
        <v>0</v>
      </c>
      <c r="HP179" s="38">
        <v>0</v>
      </c>
      <c r="HQ179" s="38">
        <v>0</v>
      </c>
      <c r="HR179" s="38">
        <v>0</v>
      </c>
      <c r="HS179" s="38">
        <v>7153648</v>
      </c>
      <c r="HT179" s="38">
        <v>0</v>
      </c>
      <c r="HU179" s="38">
        <v>0</v>
      </c>
      <c r="HV179" s="38">
        <v>0</v>
      </c>
      <c r="HW179" s="38">
        <v>0</v>
      </c>
      <c r="HX179" s="38">
        <v>98</v>
      </c>
      <c r="HY179" s="38">
        <v>124</v>
      </c>
      <c r="HZ179" s="38">
        <v>139</v>
      </c>
      <c r="IA179" s="38">
        <v>124</v>
      </c>
      <c r="IB179" s="38">
        <v>116</v>
      </c>
      <c r="IC179" s="38">
        <v>601</v>
      </c>
      <c r="ID179" s="38">
        <v>0</v>
      </c>
      <c r="IE179" s="38">
        <v>0</v>
      </c>
      <c r="IF179" s="38">
        <v>0</v>
      </c>
      <c r="IG179" s="38">
        <v>5.2080000000000002</v>
      </c>
      <c r="IH179" s="38">
        <v>191</v>
      </c>
      <c r="II179" s="38">
        <v>0</v>
      </c>
      <c r="IJ179" s="38">
        <v>150.22499999999999</v>
      </c>
      <c r="IK179" s="38">
        <v>0</v>
      </c>
      <c r="IL179" s="38">
        <v>0</v>
      </c>
      <c r="IM179" s="38">
        <v>0</v>
      </c>
      <c r="IN179" s="38">
        <v>0</v>
      </c>
      <c r="IO179" s="38">
        <v>0</v>
      </c>
      <c r="IP179" s="38">
        <v>0</v>
      </c>
      <c r="IQ179" s="38">
        <v>150.22499999999999</v>
      </c>
      <c r="IR179" s="38">
        <v>92518</v>
      </c>
      <c r="IS179" s="38">
        <v>0</v>
      </c>
      <c r="IT179" s="38">
        <v>0</v>
      </c>
      <c r="IU179" s="38">
        <v>0</v>
      </c>
      <c r="IV179" s="38">
        <v>0</v>
      </c>
      <c r="IW179" s="38">
        <v>6159</v>
      </c>
      <c r="IX179" s="38">
        <v>0</v>
      </c>
      <c r="IY179" s="38">
        <v>0</v>
      </c>
      <c r="IZ179" s="38">
        <v>0</v>
      </c>
      <c r="JA179" s="38">
        <v>0</v>
      </c>
    </row>
    <row r="180" spans="1:261" x14ac:dyDescent="0.2">
      <c r="A180" s="38">
        <v>101871</v>
      </c>
      <c r="B180" s="38">
        <v>27549</v>
      </c>
      <c r="C180" s="38">
        <v>9</v>
      </c>
      <c r="D180" s="38">
        <v>2020</v>
      </c>
      <c r="E180" s="38">
        <v>6159</v>
      </c>
      <c r="F180" s="38">
        <v>0</v>
      </c>
      <c r="G180" s="38">
        <v>124.508</v>
      </c>
      <c r="H180" s="38">
        <v>124.215</v>
      </c>
      <c r="I180" s="38">
        <v>124.215</v>
      </c>
      <c r="J180" s="38">
        <v>124.508</v>
      </c>
      <c r="K180" s="38">
        <v>0</v>
      </c>
      <c r="L180" s="38">
        <v>6159</v>
      </c>
      <c r="M180" s="38">
        <v>0</v>
      </c>
      <c r="N180" s="38">
        <v>0</v>
      </c>
      <c r="P180" s="38">
        <v>159.44800000000001</v>
      </c>
      <c r="Q180" s="38">
        <v>0</v>
      </c>
      <c r="R180" s="38">
        <v>41330</v>
      </c>
      <c r="S180" s="38">
        <v>259.20699999999999</v>
      </c>
      <c r="U180" s="38">
        <v>26791</v>
      </c>
      <c r="V180" s="38">
        <v>14.151</v>
      </c>
      <c r="W180" s="38">
        <v>8715</v>
      </c>
      <c r="X180" s="38">
        <v>8715</v>
      </c>
      <c r="Z180" s="38">
        <v>0</v>
      </c>
      <c r="AA180" s="38">
        <v>0</v>
      </c>
      <c r="AB180" s="38">
        <v>0</v>
      </c>
      <c r="AC180" s="38">
        <v>0</v>
      </c>
      <c r="AD180" s="38" t="s">
        <v>303</v>
      </c>
      <c r="AE180" s="38">
        <v>0</v>
      </c>
      <c r="AH180" s="38">
        <v>0</v>
      </c>
      <c r="AI180" s="38">
        <v>0</v>
      </c>
      <c r="AJ180" s="38">
        <v>6159</v>
      </c>
      <c r="AK180" s="38">
        <v>1</v>
      </c>
      <c r="AL180" s="38" t="s">
        <v>374</v>
      </c>
      <c r="AM180" s="38">
        <v>0</v>
      </c>
      <c r="AN180" s="38">
        <v>0</v>
      </c>
      <c r="AO180" s="38">
        <v>0</v>
      </c>
      <c r="AP180" s="38">
        <v>0</v>
      </c>
      <c r="AQ180" s="38">
        <v>0</v>
      </c>
      <c r="AR180" s="38">
        <v>0</v>
      </c>
      <c r="AS180" s="38">
        <v>0</v>
      </c>
      <c r="AT180" s="38">
        <v>0</v>
      </c>
      <c r="AU180" s="38">
        <v>0</v>
      </c>
      <c r="AV180" s="38">
        <v>0</v>
      </c>
      <c r="AW180" s="38">
        <v>1526540</v>
      </c>
      <c r="AX180" s="38">
        <v>1502994</v>
      </c>
      <c r="AY180" s="38">
        <v>1138404</v>
      </c>
      <c r="AZ180" s="38">
        <v>41330</v>
      </c>
      <c r="BA180" s="38">
        <v>0</v>
      </c>
      <c r="BB180" s="38">
        <v>0</v>
      </c>
      <c r="BC180" s="38">
        <v>0</v>
      </c>
      <c r="BD180" s="38">
        <v>0</v>
      </c>
      <c r="BE180" s="38">
        <v>20</v>
      </c>
      <c r="BF180" s="38">
        <v>1263887</v>
      </c>
      <c r="BG180" s="38">
        <v>0</v>
      </c>
      <c r="BH180" s="38">
        <v>0</v>
      </c>
      <c r="BI180" s="38">
        <v>0</v>
      </c>
      <c r="BJ180" s="38">
        <v>12</v>
      </c>
      <c r="BK180" s="38">
        <v>0</v>
      </c>
      <c r="BL180" s="38">
        <v>0</v>
      </c>
      <c r="BM180" s="38">
        <v>0</v>
      </c>
      <c r="BN180" s="38">
        <v>0</v>
      </c>
      <c r="BO180" s="38">
        <v>0</v>
      </c>
      <c r="BP180" s="38">
        <v>0</v>
      </c>
      <c r="BQ180" s="38">
        <v>751</v>
      </c>
      <c r="BR180" s="38">
        <v>0</v>
      </c>
      <c r="BS180" s="38">
        <v>0</v>
      </c>
      <c r="BT180" s="38">
        <v>0</v>
      </c>
      <c r="BU180" s="38">
        <v>0</v>
      </c>
      <c r="BV180" s="38">
        <v>0</v>
      </c>
      <c r="BW180" s="38">
        <v>0</v>
      </c>
      <c r="BX180" s="38">
        <v>0</v>
      </c>
      <c r="BY180" s="38">
        <v>0</v>
      </c>
      <c r="BZ180" s="38">
        <v>0</v>
      </c>
      <c r="CA180" s="38">
        <v>135.858</v>
      </c>
      <c r="CB180" s="38">
        <v>135858</v>
      </c>
      <c r="CC180" s="38">
        <v>0</v>
      </c>
      <c r="CD180" s="38">
        <v>0</v>
      </c>
      <c r="CE180" s="38">
        <v>0</v>
      </c>
      <c r="CF180" s="38">
        <v>0</v>
      </c>
      <c r="CG180" s="38">
        <v>0</v>
      </c>
      <c r="CH180" s="38">
        <v>24483</v>
      </c>
      <c r="CI180" s="38">
        <v>0</v>
      </c>
      <c r="CJ180" s="38">
        <v>5</v>
      </c>
      <c r="CK180" s="38">
        <v>0</v>
      </c>
      <c r="CL180" s="38">
        <v>0</v>
      </c>
      <c r="CN180" s="38">
        <v>0</v>
      </c>
      <c r="CO180" s="38">
        <v>1</v>
      </c>
      <c r="CP180" s="38">
        <v>0</v>
      </c>
      <c r="CQ180" s="38">
        <v>0</v>
      </c>
      <c r="CR180" s="38">
        <v>156.672</v>
      </c>
      <c r="CS180" s="38">
        <v>0</v>
      </c>
      <c r="CT180" s="38">
        <v>0</v>
      </c>
      <c r="CU180" s="38">
        <v>0</v>
      </c>
      <c r="CV180" s="38">
        <v>0</v>
      </c>
      <c r="CW180" s="38">
        <v>0</v>
      </c>
      <c r="CX180" s="38">
        <v>0</v>
      </c>
      <c r="CY180" s="38">
        <v>0</v>
      </c>
      <c r="CZ180" s="38">
        <v>0</v>
      </c>
      <c r="DA180" s="38">
        <v>1</v>
      </c>
      <c r="DB180" s="38">
        <v>761257</v>
      </c>
      <c r="DC180" s="38">
        <v>0</v>
      </c>
      <c r="DD180" s="38">
        <v>0</v>
      </c>
      <c r="DE180" s="38">
        <v>148038</v>
      </c>
      <c r="DF180" s="38">
        <v>148038</v>
      </c>
      <c r="DG180" s="38">
        <v>24.038</v>
      </c>
      <c r="DH180" s="38">
        <v>0</v>
      </c>
      <c r="DI180" s="38">
        <v>0</v>
      </c>
      <c r="DK180" s="38">
        <v>3636</v>
      </c>
      <c r="DL180" s="38">
        <v>0</v>
      </c>
      <c r="DM180" s="38">
        <v>210799</v>
      </c>
      <c r="DN180" s="38">
        <v>917</v>
      </c>
      <c r="DO180" s="38">
        <v>0</v>
      </c>
      <c r="DP180" s="38">
        <v>0</v>
      </c>
      <c r="DQ180" s="38">
        <v>0</v>
      </c>
      <c r="DR180" s="38">
        <v>0</v>
      </c>
      <c r="DS180" s="38">
        <v>0</v>
      </c>
      <c r="DT180" s="38">
        <v>0</v>
      </c>
      <c r="DU180" s="38">
        <v>0</v>
      </c>
      <c r="DV180" s="38">
        <v>0</v>
      </c>
      <c r="DW180" s="38">
        <v>0</v>
      </c>
      <c r="DX180" s="38">
        <v>0</v>
      </c>
      <c r="DY180" s="38">
        <v>0</v>
      </c>
      <c r="DZ180" s="38">
        <v>0</v>
      </c>
      <c r="EA180" s="38">
        <v>0</v>
      </c>
      <c r="EB180" s="38">
        <v>0</v>
      </c>
      <c r="EC180" s="38">
        <v>28.358000000000001</v>
      </c>
      <c r="ED180" s="38">
        <v>200843</v>
      </c>
      <c r="EE180" s="38">
        <v>0</v>
      </c>
      <c r="EF180" s="38">
        <v>0</v>
      </c>
      <c r="EG180" s="38">
        <v>0</v>
      </c>
      <c r="EH180" s="38">
        <v>7138</v>
      </c>
      <c r="EI180" s="38">
        <v>0</v>
      </c>
      <c r="EJ180" s="38">
        <v>0</v>
      </c>
      <c r="EK180" s="38">
        <v>0</v>
      </c>
      <c r="EL180" s="38">
        <v>0</v>
      </c>
      <c r="EM180" s="38">
        <v>0.153</v>
      </c>
      <c r="EN180" s="38">
        <v>0.14000000000000001</v>
      </c>
      <c r="EO180" s="38">
        <v>0</v>
      </c>
      <c r="EP180" s="38">
        <v>0</v>
      </c>
      <c r="EQ180" s="38">
        <v>0.29299999999999998</v>
      </c>
      <c r="ER180" s="38">
        <v>0</v>
      </c>
      <c r="ES180" s="38">
        <v>1.159</v>
      </c>
      <c r="ET180" s="38">
        <v>0</v>
      </c>
      <c r="EU180" s="38">
        <v>0</v>
      </c>
      <c r="EV180" s="38">
        <v>0</v>
      </c>
      <c r="EW180" s="38">
        <v>0</v>
      </c>
      <c r="EX180" s="38">
        <v>0</v>
      </c>
      <c r="EZ180" s="38">
        <v>1358415</v>
      </c>
      <c r="FA180" s="38">
        <v>0</v>
      </c>
      <c r="FB180" s="38">
        <v>1398808</v>
      </c>
      <c r="FC180" s="38">
        <v>0</v>
      </c>
      <c r="FD180" s="38">
        <v>0</v>
      </c>
      <c r="FE180" s="38">
        <v>118822</v>
      </c>
      <c r="FF180" s="38">
        <v>25757</v>
      </c>
      <c r="FG180" s="38">
        <v>5.8744999999999999E-2</v>
      </c>
      <c r="FH180" s="38">
        <v>2.5468000000000001E-2</v>
      </c>
      <c r="FI180" s="38">
        <v>0</v>
      </c>
      <c r="FJ180" s="38">
        <v>0</v>
      </c>
      <c r="FK180" s="38">
        <v>205.22300000000001</v>
      </c>
      <c r="FL180" s="38">
        <v>1567870</v>
      </c>
      <c r="FM180" s="38">
        <v>0</v>
      </c>
      <c r="FN180" s="38">
        <v>0</v>
      </c>
      <c r="FO180" s="38">
        <v>0</v>
      </c>
      <c r="FP180" s="38">
        <v>0</v>
      </c>
      <c r="FQ180" s="38">
        <v>0</v>
      </c>
      <c r="FR180" s="38">
        <v>0</v>
      </c>
      <c r="FS180" s="38">
        <v>0</v>
      </c>
      <c r="FT180" s="38">
        <v>0</v>
      </c>
      <c r="FU180" s="38">
        <v>0</v>
      </c>
      <c r="FV180" s="38">
        <v>0</v>
      </c>
      <c r="FW180" s="38">
        <v>0</v>
      </c>
      <c r="FX180" s="38">
        <v>0</v>
      </c>
      <c r="FY180" s="38">
        <v>0</v>
      </c>
      <c r="FZ180" s="38">
        <v>0</v>
      </c>
      <c r="GA180" s="38">
        <v>0</v>
      </c>
      <c r="GB180" s="38">
        <v>0</v>
      </c>
      <c r="GC180" s="38">
        <v>0</v>
      </c>
      <c r="GD180" s="38">
        <v>0</v>
      </c>
      <c r="GF180" s="38">
        <v>0</v>
      </c>
      <c r="GG180" s="38">
        <v>0</v>
      </c>
      <c r="GH180" s="38">
        <v>0</v>
      </c>
      <c r="GI180" s="38">
        <v>0</v>
      </c>
      <c r="GJ180" s="38">
        <v>0</v>
      </c>
      <c r="GK180" s="38">
        <v>0</v>
      </c>
      <c r="GL180" s="38">
        <v>0</v>
      </c>
      <c r="GM180" s="38">
        <v>0</v>
      </c>
      <c r="GN180" s="38">
        <v>0</v>
      </c>
      <c r="GO180" s="38">
        <v>0</v>
      </c>
      <c r="GP180" s="38">
        <v>0</v>
      </c>
      <c r="GQ180" s="38">
        <v>0</v>
      </c>
      <c r="GR180" s="38">
        <v>0</v>
      </c>
      <c r="GS180" s="38">
        <v>0</v>
      </c>
      <c r="GT180" s="38">
        <v>0</v>
      </c>
      <c r="HB180" s="38">
        <v>260701385</v>
      </c>
      <c r="HC180" s="38">
        <v>5.0967999999999999E-2</v>
      </c>
      <c r="HD180" s="38">
        <v>24483</v>
      </c>
      <c r="HE180" s="38">
        <v>0</v>
      </c>
      <c r="HF180" s="38">
        <v>131668</v>
      </c>
      <c r="HG180" s="38">
        <v>1283</v>
      </c>
      <c r="HH180" s="38">
        <v>0</v>
      </c>
      <c r="HI180" s="38">
        <v>0</v>
      </c>
      <c r="HJ180" s="38">
        <v>1210</v>
      </c>
      <c r="HK180" s="38">
        <v>0</v>
      </c>
      <c r="HL180" s="38">
        <v>0</v>
      </c>
      <c r="HM180" s="38">
        <v>0</v>
      </c>
      <c r="HN180" s="38">
        <v>0</v>
      </c>
      <c r="HO180" s="38">
        <v>0</v>
      </c>
      <c r="HP180" s="38">
        <v>0</v>
      </c>
      <c r="HQ180" s="38">
        <v>0</v>
      </c>
      <c r="HR180" s="38">
        <v>0</v>
      </c>
      <c r="HS180" s="38">
        <v>1357478</v>
      </c>
      <c r="HT180" s="38">
        <v>0</v>
      </c>
      <c r="HU180" s="38">
        <v>0</v>
      </c>
      <c r="HV180" s="38">
        <v>0</v>
      </c>
      <c r="HW180" s="38">
        <v>0</v>
      </c>
      <c r="HX180" s="38">
        <v>8</v>
      </c>
      <c r="HY180" s="38">
        <v>11</v>
      </c>
      <c r="HZ180" s="38">
        <v>10</v>
      </c>
      <c r="IA180" s="38">
        <v>16</v>
      </c>
      <c r="IB180" s="38">
        <v>47</v>
      </c>
      <c r="IC180" s="38">
        <v>92</v>
      </c>
      <c r="ID180" s="38">
        <v>0</v>
      </c>
      <c r="IE180" s="38">
        <v>0</v>
      </c>
      <c r="IF180" s="38">
        <v>0</v>
      </c>
      <c r="IG180" s="38">
        <v>2.0830000000000002</v>
      </c>
      <c r="IH180" s="38">
        <v>0</v>
      </c>
      <c r="II180" s="38">
        <v>0</v>
      </c>
      <c r="IJ180" s="38">
        <v>14.151</v>
      </c>
      <c r="IK180" s="38">
        <v>0</v>
      </c>
      <c r="IL180" s="38">
        <v>0</v>
      </c>
      <c r="IM180" s="38">
        <v>0</v>
      </c>
      <c r="IN180" s="38">
        <v>0</v>
      </c>
      <c r="IO180" s="38">
        <v>0</v>
      </c>
      <c r="IP180" s="38">
        <v>0</v>
      </c>
      <c r="IQ180" s="38">
        <v>14.151</v>
      </c>
      <c r="IR180" s="38">
        <v>8715</v>
      </c>
      <c r="IS180" s="38">
        <v>0</v>
      </c>
      <c r="IT180" s="38">
        <v>0</v>
      </c>
      <c r="IU180" s="38">
        <v>0</v>
      </c>
      <c r="IV180" s="38">
        <v>0</v>
      </c>
      <c r="IW180" s="38">
        <v>6159</v>
      </c>
      <c r="IX180" s="38">
        <v>0</v>
      </c>
      <c r="IY180" s="38">
        <v>0</v>
      </c>
      <c r="IZ180" s="38">
        <v>0</v>
      </c>
      <c r="JA180" s="38">
        <v>0</v>
      </c>
    </row>
    <row r="181" spans="1:261" x14ac:dyDescent="0.2">
      <c r="A181" s="38">
        <v>101872</v>
      </c>
      <c r="B181" s="38">
        <v>27549</v>
      </c>
      <c r="C181" s="38">
        <v>9</v>
      </c>
      <c r="D181" s="38">
        <v>2020</v>
      </c>
      <c r="E181" s="38">
        <v>6159</v>
      </c>
      <c r="F181" s="38">
        <v>0</v>
      </c>
      <c r="G181" s="38">
        <v>139.15199999999999</v>
      </c>
      <c r="H181" s="38">
        <v>137.685</v>
      </c>
      <c r="I181" s="38">
        <v>137.685</v>
      </c>
      <c r="J181" s="38">
        <v>139.15199999999999</v>
      </c>
      <c r="K181" s="38">
        <v>0</v>
      </c>
      <c r="L181" s="38">
        <v>6159</v>
      </c>
      <c r="M181" s="38">
        <v>0</v>
      </c>
      <c r="N181" s="38">
        <v>0</v>
      </c>
      <c r="P181" s="38">
        <v>62.713000000000001</v>
      </c>
      <c r="Q181" s="38">
        <v>0</v>
      </c>
      <c r="R181" s="38">
        <v>16256</v>
      </c>
      <c r="S181" s="38">
        <v>259.20699999999999</v>
      </c>
      <c r="U181" s="38">
        <v>10537</v>
      </c>
      <c r="V181" s="38">
        <v>71.046999999999997</v>
      </c>
      <c r="W181" s="38">
        <v>43755</v>
      </c>
      <c r="X181" s="38">
        <v>43755</v>
      </c>
      <c r="Z181" s="38">
        <v>0</v>
      </c>
      <c r="AA181" s="38">
        <v>0</v>
      </c>
      <c r="AB181" s="38">
        <v>0</v>
      </c>
      <c r="AC181" s="38">
        <v>0</v>
      </c>
      <c r="AD181" s="38" t="s">
        <v>303</v>
      </c>
      <c r="AE181" s="38">
        <v>0</v>
      </c>
      <c r="AH181" s="38">
        <v>0</v>
      </c>
      <c r="AI181" s="38">
        <v>0</v>
      </c>
      <c r="AJ181" s="38">
        <v>6159</v>
      </c>
      <c r="AK181" s="38">
        <v>1</v>
      </c>
      <c r="AL181" s="38" t="s">
        <v>407</v>
      </c>
      <c r="AM181" s="38">
        <v>0</v>
      </c>
      <c r="AN181" s="38">
        <v>0</v>
      </c>
      <c r="AO181" s="38">
        <v>0</v>
      </c>
      <c r="AP181" s="38">
        <v>0</v>
      </c>
      <c r="AQ181" s="38">
        <v>0</v>
      </c>
      <c r="AR181" s="38">
        <v>0</v>
      </c>
      <c r="AS181" s="38">
        <v>0</v>
      </c>
      <c r="AT181" s="38">
        <v>0</v>
      </c>
      <c r="AU181" s="38">
        <v>0</v>
      </c>
      <c r="AV181" s="38">
        <v>0</v>
      </c>
      <c r="AW181" s="38">
        <v>1620604</v>
      </c>
      <c r="AX181" s="38">
        <v>1593665</v>
      </c>
      <c r="AY181" s="38">
        <v>1107946</v>
      </c>
      <c r="AZ181" s="38">
        <v>16256</v>
      </c>
      <c r="BA181" s="38">
        <v>0</v>
      </c>
      <c r="BB181" s="38">
        <v>0</v>
      </c>
      <c r="BC181" s="38">
        <v>0</v>
      </c>
      <c r="BD181" s="38">
        <v>0</v>
      </c>
      <c r="BE181" s="38">
        <v>21</v>
      </c>
      <c r="BF181" s="38">
        <v>1343024</v>
      </c>
      <c r="BG181" s="38">
        <v>0</v>
      </c>
      <c r="BH181" s="38">
        <v>0</v>
      </c>
      <c r="BI181" s="38">
        <v>0</v>
      </c>
      <c r="BJ181" s="38">
        <v>12</v>
      </c>
      <c r="BK181" s="38">
        <v>0</v>
      </c>
      <c r="BL181" s="38">
        <v>0</v>
      </c>
      <c r="BM181" s="38">
        <v>0</v>
      </c>
      <c r="BN181" s="38">
        <v>0</v>
      </c>
      <c r="BO181" s="38">
        <v>0</v>
      </c>
      <c r="BP181" s="38">
        <v>0</v>
      </c>
      <c r="BQ181" s="38">
        <v>749</v>
      </c>
      <c r="BR181" s="38">
        <v>0</v>
      </c>
      <c r="BS181" s="38">
        <v>0</v>
      </c>
      <c r="BT181" s="38">
        <v>0</v>
      </c>
      <c r="BU181" s="38">
        <v>0</v>
      </c>
      <c r="BV181" s="38">
        <v>0</v>
      </c>
      <c r="BW181" s="38">
        <v>0</v>
      </c>
      <c r="BX181" s="38">
        <v>0</v>
      </c>
      <c r="BY181" s="38">
        <v>0</v>
      </c>
      <c r="BZ181" s="38">
        <v>0</v>
      </c>
      <c r="CA181" s="38">
        <v>101.988</v>
      </c>
      <c r="CB181" s="38">
        <v>101988</v>
      </c>
      <c r="CC181" s="38">
        <v>0</v>
      </c>
      <c r="CD181" s="38">
        <v>0</v>
      </c>
      <c r="CE181" s="38">
        <v>0</v>
      </c>
      <c r="CF181" s="38">
        <v>0</v>
      </c>
      <c r="CG181" s="38">
        <v>0</v>
      </c>
      <c r="CH181" s="38">
        <v>27362</v>
      </c>
      <c r="CI181" s="38">
        <v>0</v>
      </c>
      <c r="CJ181" s="38">
        <v>5</v>
      </c>
      <c r="CK181" s="38">
        <v>0</v>
      </c>
      <c r="CL181" s="38">
        <v>0</v>
      </c>
      <c r="CN181" s="38">
        <v>0</v>
      </c>
      <c r="CO181" s="38">
        <v>1</v>
      </c>
      <c r="CP181" s="38">
        <v>0</v>
      </c>
      <c r="CQ181" s="38">
        <v>0</v>
      </c>
      <c r="CR181" s="38">
        <v>63.399000000000001</v>
      </c>
      <c r="CS181" s="38">
        <v>0</v>
      </c>
      <c r="CT181" s="38">
        <v>0</v>
      </c>
      <c r="CU181" s="38">
        <v>0</v>
      </c>
      <c r="CV181" s="38">
        <v>0</v>
      </c>
      <c r="CW181" s="38">
        <v>0</v>
      </c>
      <c r="CX181" s="38">
        <v>0</v>
      </c>
      <c r="CY181" s="38">
        <v>0</v>
      </c>
      <c r="CZ181" s="38">
        <v>0</v>
      </c>
      <c r="DA181" s="38">
        <v>1</v>
      </c>
      <c r="DB181" s="38">
        <v>845125</v>
      </c>
      <c r="DC181" s="38">
        <v>0</v>
      </c>
      <c r="DD181" s="38">
        <v>0</v>
      </c>
      <c r="DE181" s="38">
        <v>212857</v>
      </c>
      <c r="DF181" s="38">
        <v>212857</v>
      </c>
      <c r="DG181" s="38">
        <v>34.563000000000002</v>
      </c>
      <c r="DH181" s="38">
        <v>0</v>
      </c>
      <c r="DI181" s="38">
        <v>0</v>
      </c>
      <c r="DK181" s="38">
        <v>3603</v>
      </c>
      <c r="DL181" s="38">
        <v>0</v>
      </c>
      <c r="DM181" s="38">
        <v>93586</v>
      </c>
      <c r="DN181" s="38">
        <v>402</v>
      </c>
      <c r="DO181" s="38">
        <v>0</v>
      </c>
      <c r="DP181" s="38">
        <v>0</v>
      </c>
      <c r="DQ181" s="38">
        <v>0</v>
      </c>
      <c r="DR181" s="38">
        <v>0</v>
      </c>
      <c r="DS181" s="38">
        <v>0</v>
      </c>
      <c r="DT181" s="38">
        <v>0</v>
      </c>
      <c r="DU181" s="38">
        <v>0</v>
      </c>
      <c r="DV181" s="38">
        <v>0</v>
      </c>
      <c r="DW181" s="38">
        <v>0</v>
      </c>
      <c r="DX181" s="38">
        <v>0</v>
      </c>
      <c r="DY181" s="38">
        <v>0</v>
      </c>
      <c r="DZ181" s="38">
        <v>0</v>
      </c>
      <c r="EA181" s="38">
        <v>0</v>
      </c>
      <c r="EB181" s="38">
        <v>0</v>
      </c>
      <c r="EC181" s="38">
        <v>8.8049999999999997</v>
      </c>
      <c r="ED181" s="38">
        <v>62361</v>
      </c>
      <c r="EE181" s="38">
        <v>0</v>
      </c>
      <c r="EF181" s="38">
        <v>0</v>
      </c>
      <c r="EG181" s="38">
        <v>0</v>
      </c>
      <c r="EH181" s="38">
        <v>28804</v>
      </c>
      <c r="EI181" s="38">
        <v>0</v>
      </c>
      <c r="EJ181" s="38">
        <v>0</v>
      </c>
      <c r="EK181" s="38">
        <v>1.329</v>
      </c>
      <c r="EL181" s="38">
        <v>0</v>
      </c>
      <c r="EM181" s="38">
        <v>0</v>
      </c>
      <c r="EN181" s="38">
        <v>0.13800000000000001</v>
      </c>
      <c r="EO181" s="38">
        <v>0</v>
      </c>
      <c r="EP181" s="38">
        <v>0</v>
      </c>
      <c r="EQ181" s="38">
        <v>1.4670000000000001</v>
      </c>
      <c r="ER181" s="38">
        <v>0</v>
      </c>
      <c r="ES181" s="38">
        <v>4.6769999999999996</v>
      </c>
      <c r="ET181" s="38">
        <v>0</v>
      </c>
      <c r="EU181" s="38">
        <v>0</v>
      </c>
      <c r="EV181" s="38">
        <v>0</v>
      </c>
      <c r="EW181" s="38">
        <v>0</v>
      </c>
      <c r="EX181" s="38">
        <v>0</v>
      </c>
      <c r="EZ181" s="38">
        <v>1440033</v>
      </c>
      <c r="FA181" s="38">
        <v>0</v>
      </c>
      <c r="FB181" s="38">
        <v>1455866</v>
      </c>
      <c r="FC181" s="38">
        <v>0</v>
      </c>
      <c r="FD181" s="38">
        <v>0</v>
      </c>
      <c r="FE181" s="38">
        <v>126262</v>
      </c>
      <c r="FF181" s="38">
        <v>27370</v>
      </c>
      <c r="FG181" s="38">
        <v>5.8744999999999999E-2</v>
      </c>
      <c r="FH181" s="38">
        <v>2.5468000000000001E-2</v>
      </c>
      <c r="FI181" s="38">
        <v>0</v>
      </c>
      <c r="FJ181" s="38">
        <v>0</v>
      </c>
      <c r="FK181" s="38">
        <v>218.07300000000001</v>
      </c>
      <c r="FL181" s="38">
        <v>1636860</v>
      </c>
      <c r="FM181" s="38">
        <v>0</v>
      </c>
      <c r="FN181" s="38">
        <v>0</v>
      </c>
      <c r="FO181" s="38">
        <v>11277</v>
      </c>
      <c r="FP181" s="38">
        <v>0</v>
      </c>
      <c r="FQ181" s="38">
        <v>11277</v>
      </c>
      <c r="FR181" s="38">
        <v>11277</v>
      </c>
      <c r="FS181" s="38">
        <v>0</v>
      </c>
      <c r="FT181" s="38">
        <v>0</v>
      </c>
      <c r="FU181" s="38">
        <v>0</v>
      </c>
      <c r="FV181" s="38">
        <v>0</v>
      </c>
      <c r="FW181" s="38">
        <v>0</v>
      </c>
      <c r="FX181" s="38">
        <v>0</v>
      </c>
      <c r="FY181" s="38">
        <v>0</v>
      </c>
      <c r="FZ181" s="38">
        <v>0</v>
      </c>
      <c r="GA181" s="38">
        <v>0</v>
      </c>
      <c r="GB181" s="38">
        <v>0</v>
      </c>
      <c r="GC181" s="38">
        <v>0</v>
      </c>
      <c r="GD181" s="38">
        <v>0</v>
      </c>
      <c r="GF181" s="38">
        <v>0</v>
      </c>
      <c r="GG181" s="38">
        <v>0</v>
      </c>
      <c r="GH181" s="38">
        <v>0</v>
      </c>
      <c r="GI181" s="38">
        <v>0</v>
      </c>
      <c r="GJ181" s="38">
        <v>0</v>
      </c>
      <c r="GK181" s="38">
        <v>0</v>
      </c>
      <c r="GL181" s="38">
        <v>0</v>
      </c>
      <c r="GM181" s="38">
        <v>0</v>
      </c>
      <c r="GN181" s="38">
        <v>0</v>
      </c>
      <c r="GO181" s="38">
        <v>0</v>
      </c>
      <c r="GP181" s="38">
        <v>0</v>
      </c>
      <c r="GQ181" s="38">
        <v>0</v>
      </c>
      <c r="GR181" s="38">
        <v>0</v>
      </c>
      <c r="GS181" s="38">
        <v>0</v>
      </c>
      <c r="GT181" s="38">
        <v>0</v>
      </c>
      <c r="HB181" s="38">
        <v>260701385</v>
      </c>
      <c r="HC181" s="38">
        <v>5.0967999999999999E-2</v>
      </c>
      <c r="HD181" s="38">
        <v>27362</v>
      </c>
      <c r="HE181" s="38">
        <v>0</v>
      </c>
      <c r="HF181" s="38">
        <v>145946</v>
      </c>
      <c r="HG181" s="38">
        <v>0</v>
      </c>
      <c r="HH181" s="38">
        <v>0</v>
      </c>
      <c r="HI181" s="38">
        <v>0</v>
      </c>
      <c r="HJ181" s="38">
        <v>1353</v>
      </c>
      <c r="HK181" s="38">
        <v>0</v>
      </c>
      <c r="HL181" s="38">
        <v>0</v>
      </c>
      <c r="HM181" s="38">
        <v>0</v>
      </c>
      <c r="HN181" s="38">
        <v>0</v>
      </c>
      <c r="HO181" s="38">
        <v>0</v>
      </c>
      <c r="HP181" s="38">
        <v>0</v>
      </c>
      <c r="HQ181" s="38">
        <v>0</v>
      </c>
      <c r="HR181" s="38">
        <v>0</v>
      </c>
      <c r="HS181" s="38">
        <v>1439610</v>
      </c>
      <c r="HT181" s="38">
        <v>0</v>
      </c>
      <c r="HU181" s="38">
        <v>0</v>
      </c>
      <c r="HV181" s="38">
        <v>0</v>
      </c>
      <c r="HW181" s="38">
        <v>0</v>
      </c>
      <c r="HX181" s="38">
        <v>5</v>
      </c>
      <c r="HY181" s="38">
        <v>10</v>
      </c>
      <c r="HZ181" s="38">
        <v>23</v>
      </c>
      <c r="IA181" s="38">
        <v>21</v>
      </c>
      <c r="IB181" s="38">
        <v>72</v>
      </c>
      <c r="IC181" s="38">
        <v>131</v>
      </c>
      <c r="ID181" s="38">
        <v>0</v>
      </c>
      <c r="IE181" s="38">
        <v>0</v>
      </c>
      <c r="IF181" s="38">
        <v>0</v>
      </c>
      <c r="IG181" s="38">
        <v>0</v>
      </c>
      <c r="IH181" s="38">
        <v>0</v>
      </c>
      <c r="II181" s="38">
        <v>0</v>
      </c>
      <c r="IJ181" s="38">
        <v>71.046999999999997</v>
      </c>
      <c r="IK181" s="38">
        <v>0</v>
      </c>
      <c r="IL181" s="38">
        <v>0</v>
      </c>
      <c r="IM181" s="38">
        <v>0</v>
      </c>
      <c r="IN181" s="38">
        <v>0</v>
      </c>
      <c r="IO181" s="38">
        <v>0</v>
      </c>
      <c r="IP181" s="38">
        <v>0</v>
      </c>
      <c r="IQ181" s="38">
        <v>71.046999999999997</v>
      </c>
      <c r="IR181" s="38">
        <v>43755</v>
      </c>
      <c r="IS181" s="38">
        <v>0</v>
      </c>
      <c r="IT181" s="38">
        <v>0</v>
      </c>
      <c r="IU181" s="38">
        <v>0</v>
      </c>
      <c r="IV181" s="38">
        <v>0</v>
      </c>
      <c r="IW181" s="38">
        <v>6159</v>
      </c>
      <c r="IX181" s="38">
        <v>0</v>
      </c>
      <c r="IY181" s="38">
        <v>0</v>
      </c>
      <c r="IZ181" s="38">
        <v>0</v>
      </c>
      <c r="JA181" s="38">
        <v>0</v>
      </c>
    </row>
    <row r="182" spans="1:261" x14ac:dyDescent="0.2">
      <c r="A182" s="38">
        <v>101873</v>
      </c>
      <c r="B182" s="38">
        <v>27549</v>
      </c>
      <c r="C182" s="38">
        <v>9</v>
      </c>
      <c r="D182" s="38">
        <v>2020</v>
      </c>
      <c r="E182" s="38">
        <v>6159</v>
      </c>
      <c r="F182" s="38">
        <v>0</v>
      </c>
      <c r="G182" s="38">
        <v>247.68799999999999</v>
      </c>
      <c r="H182" s="38">
        <v>245.422</v>
      </c>
      <c r="I182" s="38">
        <v>245.422</v>
      </c>
      <c r="J182" s="38">
        <v>247.68799999999999</v>
      </c>
      <c r="K182" s="38">
        <v>0</v>
      </c>
      <c r="L182" s="38">
        <v>6159</v>
      </c>
      <c r="M182" s="38">
        <v>0</v>
      </c>
      <c r="N182" s="38">
        <v>0</v>
      </c>
      <c r="P182" s="38">
        <v>205.267</v>
      </c>
      <c r="Q182" s="38">
        <v>0</v>
      </c>
      <c r="R182" s="38">
        <v>53207</v>
      </c>
      <c r="S182" s="38">
        <v>259.20699999999999</v>
      </c>
      <c r="U182" s="38">
        <v>34490</v>
      </c>
      <c r="V182" s="38">
        <v>0</v>
      </c>
      <c r="W182" s="38">
        <v>0</v>
      </c>
      <c r="X182" s="38">
        <v>0</v>
      </c>
      <c r="Z182" s="38">
        <v>0</v>
      </c>
      <c r="AA182" s="38">
        <v>0</v>
      </c>
      <c r="AB182" s="38">
        <v>0</v>
      </c>
      <c r="AC182" s="38">
        <v>0</v>
      </c>
      <c r="AD182" s="38" t="s">
        <v>303</v>
      </c>
      <c r="AE182" s="38">
        <v>0</v>
      </c>
      <c r="AH182" s="38">
        <v>0</v>
      </c>
      <c r="AI182" s="38">
        <v>0</v>
      </c>
      <c r="AJ182" s="38">
        <v>6159</v>
      </c>
      <c r="AK182" s="38">
        <v>1</v>
      </c>
      <c r="AL182" s="38" t="s">
        <v>416</v>
      </c>
      <c r="AM182" s="38">
        <v>0</v>
      </c>
      <c r="AN182" s="38">
        <v>0</v>
      </c>
      <c r="AO182" s="38">
        <v>0</v>
      </c>
      <c r="AP182" s="38">
        <v>0</v>
      </c>
      <c r="AQ182" s="38">
        <v>0</v>
      </c>
      <c r="AR182" s="38">
        <v>0</v>
      </c>
      <c r="AS182" s="38">
        <v>0</v>
      </c>
      <c r="AT182" s="38">
        <v>0</v>
      </c>
      <c r="AU182" s="38">
        <v>0</v>
      </c>
      <c r="AV182" s="38">
        <v>0</v>
      </c>
      <c r="AW182" s="38">
        <v>2549200</v>
      </c>
      <c r="AX182" s="38">
        <v>2549763</v>
      </c>
      <c r="AY182" s="38">
        <v>1706579</v>
      </c>
      <c r="AZ182" s="38">
        <v>53207</v>
      </c>
      <c r="BA182" s="38">
        <v>0</v>
      </c>
      <c r="BB182" s="38">
        <v>0</v>
      </c>
      <c r="BC182" s="38">
        <v>0</v>
      </c>
      <c r="BD182" s="38">
        <v>0</v>
      </c>
      <c r="BE182" s="38">
        <v>34</v>
      </c>
      <c r="BF182" s="38">
        <v>2288198</v>
      </c>
      <c r="BG182" s="38">
        <v>0</v>
      </c>
      <c r="BH182" s="38">
        <v>0</v>
      </c>
      <c r="BI182" s="38">
        <v>0</v>
      </c>
      <c r="BJ182" s="38">
        <v>12</v>
      </c>
      <c r="BK182" s="38">
        <v>0</v>
      </c>
      <c r="BL182" s="38">
        <v>0</v>
      </c>
      <c r="BM182" s="38">
        <v>0</v>
      </c>
      <c r="BN182" s="38">
        <v>0</v>
      </c>
      <c r="BO182" s="38">
        <v>0</v>
      </c>
      <c r="BP182" s="38">
        <v>0</v>
      </c>
      <c r="BQ182" s="38">
        <v>732</v>
      </c>
      <c r="BR182" s="38">
        <v>0</v>
      </c>
      <c r="BS182" s="38">
        <v>0</v>
      </c>
      <c r="BT182" s="38">
        <v>0</v>
      </c>
      <c r="BU182" s="38">
        <v>0</v>
      </c>
      <c r="BV182" s="38">
        <v>0</v>
      </c>
      <c r="BW182" s="38">
        <v>0</v>
      </c>
      <c r="BX182" s="38">
        <v>0</v>
      </c>
      <c r="BY182" s="38">
        <v>0</v>
      </c>
      <c r="BZ182" s="38">
        <v>0</v>
      </c>
      <c r="CA182" s="38">
        <v>0</v>
      </c>
      <c r="CB182" s="38">
        <v>0</v>
      </c>
      <c r="CC182" s="38">
        <v>0</v>
      </c>
      <c r="CD182" s="38">
        <v>0</v>
      </c>
      <c r="CE182" s="38">
        <v>0</v>
      </c>
      <c r="CF182" s="38">
        <v>0</v>
      </c>
      <c r="CG182" s="38">
        <v>0</v>
      </c>
      <c r="CH182" s="38">
        <v>0</v>
      </c>
      <c r="CI182" s="38">
        <v>0</v>
      </c>
      <c r="CJ182" s="38">
        <v>4</v>
      </c>
      <c r="CK182" s="38">
        <v>0</v>
      </c>
      <c r="CL182" s="38">
        <v>0</v>
      </c>
      <c r="CN182" s="38">
        <v>0</v>
      </c>
      <c r="CO182" s="38">
        <v>1</v>
      </c>
      <c r="CP182" s="38">
        <v>0</v>
      </c>
      <c r="CQ182" s="38">
        <v>0</v>
      </c>
      <c r="CR182" s="38">
        <v>203.03899999999999</v>
      </c>
      <c r="CS182" s="38">
        <v>0</v>
      </c>
      <c r="CT182" s="38">
        <v>0</v>
      </c>
      <c r="CU182" s="38">
        <v>0</v>
      </c>
      <c r="CV182" s="38">
        <v>0</v>
      </c>
      <c r="CW182" s="38">
        <v>0</v>
      </c>
      <c r="CX182" s="38">
        <v>0</v>
      </c>
      <c r="CY182" s="38">
        <v>0</v>
      </c>
      <c r="CZ182" s="38">
        <v>0</v>
      </c>
      <c r="DA182" s="38">
        <v>1</v>
      </c>
      <c r="DB182" s="38">
        <v>1507532</v>
      </c>
      <c r="DC182" s="38">
        <v>0</v>
      </c>
      <c r="DD182" s="38">
        <v>0</v>
      </c>
      <c r="DE182" s="38">
        <v>392919</v>
      </c>
      <c r="DF182" s="38">
        <v>392919</v>
      </c>
      <c r="DG182" s="38">
        <v>63.8</v>
      </c>
      <c r="DH182" s="38">
        <v>0</v>
      </c>
      <c r="DI182" s="38">
        <v>0</v>
      </c>
      <c r="DK182" s="38">
        <v>3337</v>
      </c>
      <c r="DL182" s="38">
        <v>0</v>
      </c>
      <c r="DM182" s="38">
        <v>123380</v>
      </c>
      <c r="DN182" s="38">
        <v>529</v>
      </c>
      <c r="DO182" s="38">
        <v>0</v>
      </c>
      <c r="DP182" s="38">
        <v>0</v>
      </c>
      <c r="DQ182" s="38">
        <v>0</v>
      </c>
      <c r="DR182" s="38">
        <v>0</v>
      </c>
      <c r="DS182" s="38">
        <v>0</v>
      </c>
      <c r="DT182" s="38">
        <v>0</v>
      </c>
      <c r="DU182" s="38">
        <v>0</v>
      </c>
      <c r="DV182" s="38">
        <v>0</v>
      </c>
      <c r="DW182" s="38">
        <v>0</v>
      </c>
      <c r="DX182" s="38">
        <v>0</v>
      </c>
      <c r="DY182" s="38">
        <v>0</v>
      </c>
      <c r="DZ182" s="38">
        <v>0</v>
      </c>
      <c r="EA182" s="38">
        <v>0</v>
      </c>
      <c r="EB182" s="38">
        <v>0</v>
      </c>
      <c r="EC182" s="38">
        <v>10.948</v>
      </c>
      <c r="ED182" s="38">
        <v>77538</v>
      </c>
      <c r="EE182" s="38">
        <v>0</v>
      </c>
      <c r="EF182" s="38">
        <v>0</v>
      </c>
      <c r="EG182" s="38">
        <v>0</v>
      </c>
      <c r="EH182" s="38">
        <v>42445</v>
      </c>
      <c r="EI182" s="38">
        <v>0</v>
      </c>
      <c r="EJ182" s="38">
        <v>0</v>
      </c>
      <c r="EK182" s="38">
        <v>1.905</v>
      </c>
      <c r="EL182" s="38">
        <v>0</v>
      </c>
      <c r="EM182" s="38">
        <v>0.314</v>
      </c>
      <c r="EN182" s="38">
        <v>4.7E-2</v>
      </c>
      <c r="EO182" s="38">
        <v>0</v>
      </c>
      <c r="EP182" s="38">
        <v>0</v>
      </c>
      <c r="EQ182" s="38">
        <v>2.266</v>
      </c>
      <c r="ER182" s="38">
        <v>0</v>
      </c>
      <c r="ES182" s="38">
        <v>6.8920000000000003</v>
      </c>
      <c r="ET182" s="38">
        <v>0</v>
      </c>
      <c r="EU182" s="38">
        <v>0</v>
      </c>
      <c r="EV182" s="38">
        <v>0</v>
      </c>
      <c r="EW182" s="38">
        <v>0</v>
      </c>
      <c r="EX182" s="38">
        <v>0</v>
      </c>
      <c r="EZ182" s="38">
        <v>2288011</v>
      </c>
      <c r="FA182" s="38">
        <v>0</v>
      </c>
      <c r="FB182" s="38">
        <v>2340655</v>
      </c>
      <c r="FC182" s="38">
        <v>0</v>
      </c>
      <c r="FD182" s="38">
        <v>0</v>
      </c>
      <c r="FE182" s="38">
        <v>215121</v>
      </c>
      <c r="FF182" s="38">
        <v>46631</v>
      </c>
      <c r="FG182" s="38">
        <v>5.8744999999999999E-2</v>
      </c>
      <c r="FH182" s="38">
        <v>2.5468000000000001E-2</v>
      </c>
      <c r="FI182" s="38">
        <v>0</v>
      </c>
      <c r="FJ182" s="38">
        <v>0</v>
      </c>
      <c r="FK182" s="38">
        <v>371.54500000000002</v>
      </c>
      <c r="FL182" s="38">
        <v>2602407</v>
      </c>
      <c r="FM182" s="38">
        <v>0</v>
      </c>
      <c r="FN182" s="38">
        <v>0</v>
      </c>
      <c r="FO182" s="38">
        <v>53020</v>
      </c>
      <c r="FP182" s="38">
        <v>0</v>
      </c>
      <c r="FQ182" s="38">
        <v>53020</v>
      </c>
      <c r="FR182" s="38">
        <v>53020</v>
      </c>
      <c r="FS182" s="38">
        <v>0</v>
      </c>
      <c r="FT182" s="38">
        <v>0</v>
      </c>
      <c r="FU182" s="38">
        <v>0</v>
      </c>
      <c r="FV182" s="38">
        <v>0</v>
      </c>
      <c r="FW182" s="38">
        <v>0</v>
      </c>
      <c r="FX182" s="38">
        <v>0</v>
      </c>
      <c r="FY182" s="38">
        <v>0</v>
      </c>
      <c r="FZ182" s="38">
        <v>0</v>
      </c>
      <c r="GA182" s="38">
        <v>0</v>
      </c>
      <c r="GB182" s="38">
        <v>0</v>
      </c>
      <c r="GC182" s="38">
        <v>0</v>
      </c>
      <c r="GD182" s="38">
        <v>0</v>
      </c>
      <c r="GF182" s="38">
        <v>0</v>
      </c>
      <c r="GG182" s="38">
        <v>0</v>
      </c>
      <c r="GH182" s="38">
        <v>0</v>
      </c>
      <c r="GI182" s="38">
        <v>0</v>
      </c>
      <c r="GJ182" s="38">
        <v>0</v>
      </c>
      <c r="GK182" s="38">
        <v>0</v>
      </c>
      <c r="GL182" s="38">
        <v>0</v>
      </c>
      <c r="GM182" s="38">
        <v>0</v>
      </c>
      <c r="GN182" s="38">
        <v>0</v>
      </c>
      <c r="GO182" s="38">
        <v>0</v>
      </c>
      <c r="GP182" s="38">
        <v>0</v>
      </c>
      <c r="GQ182" s="38">
        <v>0</v>
      </c>
      <c r="GR182" s="38">
        <v>0</v>
      </c>
      <c r="GS182" s="38">
        <v>0</v>
      </c>
      <c r="GT182" s="38">
        <v>0</v>
      </c>
      <c r="HB182" s="38">
        <v>0</v>
      </c>
      <c r="HC182" s="38">
        <v>0</v>
      </c>
      <c r="HD182" s="38">
        <v>0</v>
      </c>
      <c r="HE182" s="38">
        <v>0</v>
      </c>
      <c r="HF182" s="38">
        <v>260147</v>
      </c>
      <c r="HG182" s="38">
        <v>1283</v>
      </c>
      <c r="HH182" s="38">
        <v>0</v>
      </c>
      <c r="HI182" s="38">
        <v>0</v>
      </c>
      <c r="HJ182" s="38">
        <v>2408</v>
      </c>
      <c r="HK182" s="38">
        <v>0</v>
      </c>
      <c r="HL182" s="38">
        <v>0</v>
      </c>
      <c r="HM182" s="38">
        <v>0</v>
      </c>
      <c r="HN182" s="38">
        <v>0</v>
      </c>
      <c r="HO182" s="38">
        <v>0</v>
      </c>
      <c r="HP182" s="38">
        <v>0</v>
      </c>
      <c r="HQ182" s="38">
        <v>0</v>
      </c>
      <c r="HR182" s="38">
        <v>0</v>
      </c>
      <c r="HS182" s="38">
        <v>2287448</v>
      </c>
      <c r="HT182" s="38">
        <v>0</v>
      </c>
      <c r="HU182" s="38">
        <v>0</v>
      </c>
      <c r="HV182" s="38">
        <v>0</v>
      </c>
      <c r="HW182" s="38">
        <v>0</v>
      </c>
      <c r="HX182" s="38">
        <v>9</v>
      </c>
      <c r="HY182" s="38">
        <v>13</v>
      </c>
      <c r="HZ182" s="38">
        <v>49</v>
      </c>
      <c r="IA182" s="38">
        <v>47</v>
      </c>
      <c r="IB182" s="38">
        <v>124</v>
      </c>
      <c r="IC182" s="38">
        <v>242</v>
      </c>
      <c r="ID182" s="38">
        <v>0</v>
      </c>
      <c r="IE182" s="38">
        <v>0</v>
      </c>
      <c r="IF182" s="38">
        <v>0</v>
      </c>
      <c r="IG182" s="38">
        <v>2.0830000000000002</v>
      </c>
      <c r="IH182" s="38">
        <v>0</v>
      </c>
      <c r="II182" s="38">
        <v>0</v>
      </c>
      <c r="IJ182" s="38">
        <v>0</v>
      </c>
      <c r="IK182" s="38">
        <v>0</v>
      </c>
      <c r="IL182" s="38">
        <v>0</v>
      </c>
      <c r="IM182" s="38">
        <v>0</v>
      </c>
      <c r="IN182" s="38">
        <v>0</v>
      </c>
      <c r="IO182" s="38">
        <v>0</v>
      </c>
      <c r="IP182" s="38">
        <v>0</v>
      </c>
      <c r="IQ182" s="38">
        <v>0</v>
      </c>
      <c r="IR182" s="38">
        <v>0</v>
      </c>
      <c r="IS182" s="38">
        <v>0</v>
      </c>
      <c r="IT182" s="38">
        <v>0</v>
      </c>
      <c r="IU182" s="38">
        <v>0</v>
      </c>
      <c r="IV182" s="38">
        <v>0</v>
      </c>
      <c r="IW182" s="38">
        <v>6159</v>
      </c>
      <c r="IX182" s="38">
        <v>0</v>
      </c>
      <c r="IY182" s="38">
        <v>0</v>
      </c>
      <c r="IZ182" s="38">
        <v>0</v>
      </c>
      <c r="JA182" s="38">
        <v>0</v>
      </c>
    </row>
    <row r="183" spans="1:261" x14ac:dyDescent="0.2">
      <c r="A183" s="38">
        <v>101874</v>
      </c>
      <c r="B183" s="38">
        <v>27549</v>
      </c>
      <c r="C183" s="38">
        <v>9</v>
      </c>
      <c r="D183" s="38">
        <v>2020</v>
      </c>
      <c r="E183" s="38">
        <v>6159</v>
      </c>
      <c r="F183" s="38">
        <v>0</v>
      </c>
      <c r="G183" s="38">
        <v>388.23500000000001</v>
      </c>
      <c r="H183" s="38">
        <v>346.34100000000001</v>
      </c>
      <c r="I183" s="38">
        <v>346.34100000000001</v>
      </c>
      <c r="J183" s="38">
        <v>388.23500000000001</v>
      </c>
      <c r="K183" s="38">
        <v>0</v>
      </c>
      <c r="L183" s="38">
        <v>6159</v>
      </c>
      <c r="M183" s="38">
        <v>0</v>
      </c>
      <c r="N183" s="38">
        <v>0</v>
      </c>
      <c r="P183" s="38">
        <v>363.29700000000003</v>
      </c>
      <c r="Q183" s="38">
        <v>0</v>
      </c>
      <c r="R183" s="38">
        <v>94169</v>
      </c>
      <c r="S183" s="38">
        <v>259.20699999999999</v>
      </c>
      <c r="U183" s="38">
        <v>61041</v>
      </c>
      <c r="V183" s="38">
        <v>4.1559999999999997</v>
      </c>
      <c r="W183" s="38">
        <v>2560</v>
      </c>
      <c r="X183" s="38">
        <v>2560</v>
      </c>
      <c r="Z183" s="38">
        <v>0</v>
      </c>
      <c r="AA183" s="38">
        <v>0</v>
      </c>
      <c r="AB183" s="38">
        <v>0</v>
      </c>
      <c r="AC183" s="38">
        <v>0</v>
      </c>
      <c r="AD183" s="38" t="s">
        <v>303</v>
      </c>
      <c r="AE183" s="38">
        <v>0</v>
      </c>
      <c r="AH183" s="38">
        <v>0</v>
      </c>
      <c r="AI183" s="38">
        <v>0</v>
      </c>
      <c r="AJ183" s="38">
        <v>6159</v>
      </c>
      <c r="AK183" s="38">
        <v>1</v>
      </c>
      <c r="AL183" s="38" t="s">
        <v>409</v>
      </c>
      <c r="AM183" s="38">
        <v>0</v>
      </c>
      <c r="AN183" s="38">
        <v>0</v>
      </c>
      <c r="AO183" s="38">
        <v>0</v>
      </c>
      <c r="AP183" s="38">
        <v>0</v>
      </c>
      <c r="AQ183" s="38">
        <v>0</v>
      </c>
      <c r="AR183" s="38">
        <v>0</v>
      </c>
      <c r="AS183" s="38">
        <v>0</v>
      </c>
      <c r="AT183" s="38">
        <v>0</v>
      </c>
      <c r="AU183" s="38">
        <v>0</v>
      </c>
      <c r="AV183" s="38">
        <v>0</v>
      </c>
      <c r="AW183" s="38">
        <v>3623560</v>
      </c>
      <c r="AX183" s="38">
        <v>3484814</v>
      </c>
      <c r="AY183" s="38">
        <v>2356501</v>
      </c>
      <c r="AZ183" s="38">
        <v>94169</v>
      </c>
      <c r="BA183" s="38">
        <v>0</v>
      </c>
      <c r="BB183" s="38">
        <v>0</v>
      </c>
      <c r="BC183" s="38">
        <v>0</v>
      </c>
      <c r="BD183" s="38">
        <v>0</v>
      </c>
      <c r="BE183" s="38">
        <v>47</v>
      </c>
      <c r="BF183" s="38">
        <v>3208493</v>
      </c>
      <c r="BG183" s="38">
        <v>0</v>
      </c>
      <c r="BH183" s="38">
        <v>0</v>
      </c>
      <c r="BI183" s="38">
        <v>0</v>
      </c>
      <c r="BJ183" s="38">
        <v>12</v>
      </c>
      <c r="BK183" s="38">
        <v>0</v>
      </c>
      <c r="BL183" s="38">
        <v>0</v>
      </c>
      <c r="BM183" s="38">
        <v>0</v>
      </c>
      <c r="BN183" s="38">
        <v>0</v>
      </c>
      <c r="BO183" s="38">
        <v>0</v>
      </c>
      <c r="BP183" s="38">
        <v>0</v>
      </c>
      <c r="BQ183" s="38">
        <v>717</v>
      </c>
      <c r="BR183" s="38">
        <v>0</v>
      </c>
      <c r="BS183" s="38">
        <v>0</v>
      </c>
      <c r="BT183" s="38">
        <v>0</v>
      </c>
      <c r="BU183" s="38">
        <v>0</v>
      </c>
      <c r="BV183" s="38">
        <v>0</v>
      </c>
      <c r="BW183" s="38">
        <v>0</v>
      </c>
      <c r="BX183" s="38">
        <v>0</v>
      </c>
      <c r="BY183" s="38">
        <v>0</v>
      </c>
      <c r="BZ183" s="38">
        <v>0</v>
      </c>
      <c r="CA183" s="38">
        <v>0</v>
      </c>
      <c r="CB183" s="38">
        <v>0</v>
      </c>
      <c r="CC183" s="38">
        <v>0</v>
      </c>
      <c r="CD183" s="38">
        <v>0</v>
      </c>
      <c r="CE183" s="38">
        <v>0</v>
      </c>
      <c r="CF183" s="38">
        <v>0</v>
      </c>
      <c r="CG183" s="38">
        <v>0</v>
      </c>
      <c r="CH183" s="38">
        <v>139414</v>
      </c>
      <c r="CI183" s="38">
        <v>0</v>
      </c>
      <c r="CJ183" s="38">
        <v>4</v>
      </c>
      <c r="CK183" s="38">
        <v>0</v>
      </c>
      <c r="CL183" s="38">
        <v>0</v>
      </c>
      <c r="CN183" s="38">
        <v>0</v>
      </c>
      <c r="CO183" s="38">
        <v>1</v>
      </c>
      <c r="CP183" s="38">
        <v>0</v>
      </c>
      <c r="CQ183" s="38">
        <v>0</v>
      </c>
      <c r="CR183" s="38">
        <v>357.02100000000002</v>
      </c>
      <c r="CS183" s="38">
        <v>0</v>
      </c>
      <c r="CT183" s="38">
        <v>0</v>
      </c>
      <c r="CU183" s="38">
        <v>0</v>
      </c>
      <c r="CV183" s="38">
        <v>0</v>
      </c>
      <c r="CW183" s="38">
        <v>0</v>
      </c>
      <c r="CX183" s="38">
        <v>0</v>
      </c>
      <c r="CY183" s="38">
        <v>0</v>
      </c>
      <c r="CZ183" s="38">
        <v>0</v>
      </c>
      <c r="DA183" s="38">
        <v>1</v>
      </c>
      <c r="DB183" s="38">
        <v>2130639</v>
      </c>
      <c r="DC183" s="38">
        <v>0</v>
      </c>
      <c r="DD183" s="38">
        <v>0</v>
      </c>
      <c r="DE183" s="38">
        <v>208546</v>
      </c>
      <c r="DF183" s="38">
        <v>208546</v>
      </c>
      <c r="DG183" s="38">
        <v>33.863</v>
      </c>
      <c r="DH183" s="38">
        <v>0</v>
      </c>
      <c r="DI183" s="38">
        <v>0</v>
      </c>
      <c r="DK183" s="38">
        <v>3089</v>
      </c>
      <c r="DL183" s="38">
        <v>0</v>
      </c>
      <c r="DM183" s="38">
        <v>142613</v>
      </c>
      <c r="DN183" s="38">
        <v>621</v>
      </c>
      <c r="DO183" s="38">
        <v>0</v>
      </c>
      <c r="DP183" s="38">
        <v>0</v>
      </c>
      <c r="DQ183" s="38">
        <v>0</v>
      </c>
      <c r="DR183" s="38">
        <v>0</v>
      </c>
      <c r="DS183" s="38">
        <v>0</v>
      </c>
      <c r="DT183" s="38">
        <v>0</v>
      </c>
      <c r="DU183" s="38">
        <v>0</v>
      </c>
      <c r="DV183" s="38">
        <v>0</v>
      </c>
      <c r="DW183" s="38">
        <v>0</v>
      </c>
      <c r="DX183" s="38">
        <v>0</v>
      </c>
      <c r="DY183" s="38">
        <v>0</v>
      </c>
      <c r="DZ183" s="38">
        <v>0</v>
      </c>
      <c r="EA183" s="38">
        <v>0</v>
      </c>
      <c r="EB183" s="38">
        <v>0</v>
      </c>
      <c r="EC183" s="38">
        <v>19.797999999999998</v>
      </c>
      <c r="ED183" s="38">
        <v>140217</v>
      </c>
      <c r="EE183" s="38">
        <v>0</v>
      </c>
      <c r="EF183" s="38">
        <v>0</v>
      </c>
      <c r="EG183" s="38">
        <v>0</v>
      </c>
      <c r="EH183" s="38">
        <v>677</v>
      </c>
      <c r="EI183" s="38">
        <v>0</v>
      </c>
      <c r="EJ183" s="38">
        <v>0</v>
      </c>
      <c r="EK183" s="38">
        <v>0</v>
      </c>
      <c r="EL183" s="38">
        <v>0</v>
      </c>
      <c r="EM183" s="38">
        <v>0</v>
      </c>
      <c r="EN183" s="38">
        <v>2.1999999999999999E-2</v>
      </c>
      <c r="EO183" s="38">
        <v>0</v>
      </c>
      <c r="EP183" s="38">
        <v>0</v>
      </c>
      <c r="EQ183" s="38">
        <v>2.1999999999999999E-2</v>
      </c>
      <c r="ER183" s="38">
        <v>0</v>
      </c>
      <c r="ES183" s="38">
        <v>0.11</v>
      </c>
      <c r="ET183" s="38">
        <v>0</v>
      </c>
      <c r="EU183" s="38">
        <v>0</v>
      </c>
      <c r="EV183" s="38">
        <v>0</v>
      </c>
      <c r="EW183" s="38">
        <v>0</v>
      </c>
      <c r="EX183" s="38">
        <v>0</v>
      </c>
      <c r="EZ183" s="38">
        <v>3117787</v>
      </c>
      <c r="FA183" s="38">
        <v>0</v>
      </c>
      <c r="FB183" s="38">
        <v>3211288</v>
      </c>
      <c r="FC183" s="38">
        <v>0</v>
      </c>
      <c r="FD183" s="38">
        <v>0</v>
      </c>
      <c r="FE183" s="38">
        <v>301641</v>
      </c>
      <c r="FF183" s="38">
        <v>65386</v>
      </c>
      <c r="FG183" s="38">
        <v>5.8744999999999999E-2</v>
      </c>
      <c r="FH183" s="38">
        <v>2.5468000000000001E-2</v>
      </c>
      <c r="FI183" s="38">
        <v>0</v>
      </c>
      <c r="FJ183" s="38">
        <v>0</v>
      </c>
      <c r="FK183" s="38">
        <v>520.97699999999998</v>
      </c>
      <c r="FL183" s="38">
        <v>3717729</v>
      </c>
      <c r="FM183" s="38">
        <v>0</v>
      </c>
      <c r="FN183" s="38">
        <v>0</v>
      </c>
      <c r="FO183" s="38">
        <v>0</v>
      </c>
      <c r="FP183" s="38">
        <v>0</v>
      </c>
      <c r="FQ183" s="38">
        <v>0</v>
      </c>
      <c r="FR183" s="38">
        <v>0</v>
      </c>
      <c r="FS183" s="38">
        <v>0</v>
      </c>
      <c r="FT183" s="38">
        <v>0</v>
      </c>
      <c r="FU183" s="38">
        <v>0</v>
      </c>
      <c r="FV183" s="38">
        <v>0</v>
      </c>
      <c r="FW183" s="38">
        <v>0</v>
      </c>
      <c r="FX183" s="38">
        <v>0</v>
      </c>
      <c r="FY183" s="38">
        <v>0</v>
      </c>
      <c r="FZ183" s="38">
        <v>0</v>
      </c>
      <c r="GA183" s="38">
        <v>0</v>
      </c>
      <c r="GB183" s="38">
        <v>348129</v>
      </c>
      <c r="GC183" s="38">
        <v>348129</v>
      </c>
      <c r="GD183" s="38">
        <v>41.872</v>
      </c>
      <c r="GF183" s="38">
        <v>0</v>
      </c>
      <c r="GG183" s="38">
        <v>0</v>
      </c>
      <c r="GH183" s="38">
        <v>0</v>
      </c>
      <c r="GI183" s="38">
        <v>0</v>
      </c>
      <c r="GJ183" s="38">
        <v>0</v>
      </c>
      <c r="GK183" s="38">
        <v>0</v>
      </c>
      <c r="GL183" s="38">
        <v>0</v>
      </c>
      <c r="GM183" s="38">
        <v>0</v>
      </c>
      <c r="GN183" s="38">
        <v>0</v>
      </c>
      <c r="GO183" s="38">
        <v>0</v>
      </c>
      <c r="GP183" s="38">
        <v>0</v>
      </c>
      <c r="GQ183" s="38">
        <v>0</v>
      </c>
      <c r="GR183" s="38">
        <v>0</v>
      </c>
      <c r="GS183" s="38">
        <v>0</v>
      </c>
      <c r="GT183" s="38">
        <v>0</v>
      </c>
      <c r="HB183" s="38">
        <v>0</v>
      </c>
      <c r="HC183" s="38">
        <v>0</v>
      </c>
      <c r="HD183" s="38">
        <v>0</v>
      </c>
      <c r="HE183" s="38">
        <v>0</v>
      </c>
      <c r="HF183" s="38">
        <v>367121</v>
      </c>
      <c r="HG183" s="38">
        <v>4490</v>
      </c>
      <c r="HH183" s="38">
        <v>0</v>
      </c>
      <c r="HI183" s="38">
        <v>0</v>
      </c>
      <c r="HJ183" s="38">
        <v>3774</v>
      </c>
      <c r="HK183" s="38">
        <v>2118</v>
      </c>
      <c r="HL183" s="38">
        <v>1345</v>
      </c>
      <c r="HM183" s="38">
        <v>0</v>
      </c>
      <c r="HN183" s="38">
        <v>0</v>
      </c>
      <c r="HO183" s="38">
        <v>0</v>
      </c>
      <c r="HP183" s="38">
        <v>0</v>
      </c>
      <c r="HQ183" s="38">
        <v>0</v>
      </c>
      <c r="HR183" s="38">
        <v>0</v>
      </c>
      <c r="HS183" s="38">
        <v>3117119</v>
      </c>
      <c r="HT183" s="38">
        <v>0</v>
      </c>
      <c r="HU183" s="38">
        <v>139414</v>
      </c>
      <c r="HV183" s="38">
        <v>0</v>
      </c>
      <c r="HW183" s="38">
        <v>0</v>
      </c>
      <c r="HX183" s="38">
        <v>34</v>
      </c>
      <c r="HY183" s="38">
        <v>57</v>
      </c>
      <c r="HZ183" s="38">
        <v>24</v>
      </c>
      <c r="IA183" s="38">
        <v>16</v>
      </c>
      <c r="IB183" s="38">
        <v>9</v>
      </c>
      <c r="IC183" s="38">
        <v>140</v>
      </c>
      <c r="ID183" s="38">
        <v>0</v>
      </c>
      <c r="IE183" s="38">
        <v>0</v>
      </c>
      <c r="IF183" s="38">
        <v>0</v>
      </c>
      <c r="IG183" s="38">
        <v>7.2910000000000004</v>
      </c>
      <c r="IH183" s="38">
        <v>0</v>
      </c>
      <c r="II183" s="38">
        <v>0</v>
      </c>
      <c r="IJ183" s="38">
        <v>4.1559999999999997</v>
      </c>
      <c r="IK183" s="38">
        <v>0</v>
      </c>
      <c r="IL183" s="38">
        <v>0</v>
      </c>
      <c r="IM183" s="38">
        <v>0</v>
      </c>
      <c r="IN183" s="38">
        <v>0</v>
      </c>
      <c r="IO183" s="38">
        <v>0</v>
      </c>
      <c r="IP183" s="38">
        <v>0</v>
      </c>
      <c r="IQ183" s="38">
        <v>4.1559999999999997</v>
      </c>
      <c r="IR183" s="38">
        <v>2560</v>
      </c>
      <c r="IS183" s="38">
        <v>0</v>
      </c>
      <c r="IT183" s="38">
        <v>0</v>
      </c>
      <c r="IU183" s="38">
        <v>0</v>
      </c>
      <c r="IV183" s="38">
        <v>0</v>
      </c>
      <c r="IW183" s="38">
        <v>6159</v>
      </c>
      <c r="IX183" s="38">
        <v>0</v>
      </c>
      <c r="IY183" s="38">
        <v>0</v>
      </c>
      <c r="IZ183" s="38">
        <v>0</v>
      </c>
      <c r="JA183" s="38">
        <v>0</v>
      </c>
    </row>
    <row r="184" spans="1:261" x14ac:dyDescent="0.2">
      <c r="A184" s="38">
        <v>101875</v>
      </c>
      <c r="B184" s="38">
        <v>27549</v>
      </c>
      <c r="C184" s="38">
        <v>9</v>
      </c>
      <c r="D184" s="38">
        <v>2020</v>
      </c>
      <c r="E184" s="38">
        <v>6159</v>
      </c>
      <c r="F184" s="38">
        <v>0</v>
      </c>
      <c r="G184" s="38">
        <v>36.89</v>
      </c>
      <c r="H184" s="38">
        <v>36.540999999999997</v>
      </c>
      <c r="I184" s="38">
        <v>36.540999999999997</v>
      </c>
      <c r="J184" s="38">
        <v>36.89</v>
      </c>
      <c r="K184" s="38">
        <v>0</v>
      </c>
      <c r="L184" s="38">
        <v>6159</v>
      </c>
      <c r="M184" s="38">
        <v>0</v>
      </c>
      <c r="N184" s="38">
        <v>0</v>
      </c>
      <c r="P184" s="38">
        <v>0</v>
      </c>
      <c r="Q184" s="38">
        <v>0</v>
      </c>
      <c r="R184" s="38">
        <v>0</v>
      </c>
      <c r="S184" s="38">
        <v>259.20699999999999</v>
      </c>
      <c r="U184" s="38">
        <v>0</v>
      </c>
      <c r="V184" s="38">
        <v>0.55500000000000005</v>
      </c>
      <c r="W184" s="38">
        <v>342</v>
      </c>
      <c r="X184" s="38">
        <v>342</v>
      </c>
      <c r="Z184" s="38">
        <v>0</v>
      </c>
      <c r="AA184" s="38">
        <v>0</v>
      </c>
      <c r="AB184" s="38">
        <v>0</v>
      </c>
      <c r="AC184" s="38">
        <v>0</v>
      </c>
      <c r="AD184" s="38" t="s">
        <v>303</v>
      </c>
      <c r="AE184" s="38">
        <v>0</v>
      </c>
      <c r="AH184" s="38">
        <v>0</v>
      </c>
      <c r="AI184" s="38">
        <v>0</v>
      </c>
      <c r="AJ184" s="38">
        <v>6159</v>
      </c>
      <c r="AK184" s="38">
        <v>1</v>
      </c>
      <c r="AL184" s="38" t="s">
        <v>476</v>
      </c>
      <c r="AM184" s="38">
        <v>0</v>
      </c>
      <c r="AN184" s="38">
        <v>0</v>
      </c>
      <c r="AO184" s="38">
        <v>0</v>
      </c>
      <c r="AP184" s="38">
        <v>0</v>
      </c>
      <c r="AQ184" s="38">
        <v>0</v>
      </c>
      <c r="AR184" s="38">
        <v>0</v>
      </c>
      <c r="AS184" s="38">
        <v>0</v>
      </c>
      <c r="AT184" s="38">
        <v>0</v>
      </c>
      <c r="AU184" s="38">
        <v>0</v>
      </c>
      <c r="AV184" s="38">
        <v>0</v>
      </c>
      <c r="AW184" s="38">
        <v>410468</v>
      </c>
      <c r="AX184" s="38">
        <v>359995</v>
      </c>
      <c r="AY184" s="38">
        <v>294441</v>
      </c>
      <c r="AZ184" s="38">
        <v>0</v>
      </c>
      <c r="BA184" s="38">
        <v>0</v>
      </c>
      <c r="BB184" s="38">
        <v>0</v>
      </c>
      <c r="BC184" s="38">
        <v>0</v>
      </c>
      <c r="BD184" s="38">
        <v>0</v>
      </c>
      <c r="BE184" s="38">
        <v>5</v>
      </c>
      <c r="BF184" s="38">
        <v>323042</v>
      </c>
      <c r="BG184" s="38">
        <v>0</v>
      </c>
      <c r="BH184" s="38">
        <v>0</v>
      </c>
      <c r="BI184" s="38">
        <v>0</v>
      </c>
      <c r="BJ184" s="38">
        <v>12</v>
      </c>
      <c r="BK184" s="38">
        <v>0</v>
      </c>
      <c r="BL184" s="38">
        <v>0</v>
      </c>
      <c r="BM184" s="38">
        <v>0</v>
      </c>
      <c r="BN184" s="38">
        <v>0</v>
      </c>
      <c r="BO184" s="38">
        <v>0</v>
      </c>
      <c r="BP184" s="38">
        <v>0</v>
      </c>
      <c r="BQ184" s="38">
        <v>764</v>
      </c>
      <c r="BR184" s="38">
        <v>0</v>
      </c>
      <c r="BS184" s="38">
        <v>0</v>
      </c>
      <c r="BT184" s="38">
        <v>0</v>
      </c>
      <c r="BU184" s="38">
        <v>0</v>
      </c>
      <c r="BV184" s="38">
        <v>0</v>
      </c>
      <c r="BW184" s="38">
        <v>0</v>
      </c>
      <c r="BX184" s="38">
        <v>0</v>
      </c>
      <c r="BY184" s="38">
        <v>0</v>
      </c>
      <c r="BZ184" s="38">
        <v>0</v>
      </c>
      <c r="CA184" s="38">
        <v>0</v>
      </c>
      <c r="CB184" s="38">
        <v>0</v>
      </c>
      <c r="CC184" s="38">
        <v>0</v>
      </c>
      <c r="CD184" s="38">
        <v>0</v>
      </c>
      <c r="CE184" s="38">
        <v>0</v>
      </c>
      <c r="CF184" s="38">
        <v>0</v>
      </c>
      <c r="CG184" s="38">
        <v>0</v>
      </c>
      <c r="CH184" s="38">
        <v>50517</v>
      </c>
      <c r="CI184" s="38">
        <v>0</v>
      </c>
      <c r="CJ184" s="38">
        <v>4</v>
      </c>
      <c r="CK184" s="38">
        <v>0</v>
      </c>
      <c r="CL184" s="38">
        <v>0</v>
      </c>
      <c r="CN184" s="38">
        <v>0</v>
      </c>
      <c r="CO184" s="38">
        <v>1</v>
      </c>
      <c r="CP184" s="38">
        <v>0</v>
      </c>
      <c r="CQ184" s="38">
        <v>0</v>
      </c>
      <c r="CR184" s="38">
        <v>0</v>
      </c>
      <c r="CS184" s="38">
        <v>0</v>
      </c>
      <c r="CT184" s="38">
        <v>0</v>
      </c>
      <c r="CU184" s="38">
        <v>0</v>
      </c>
      <c r="CV184" s="38">
        <v>0</v>
      </c>
      <c r="CW184" s="38">
        <v>0</v>
      </c>
      <c r="CX184" s="38">
        <v>0</v>
      </c>
      <c r="CY184" s="38">
        <v>0</v>
      </c>
      <c r="CZ184" s="38">
        <v>0</v>
      </c>
      <c r="DA184" s="38">
        <v>1</v>
      </c>
      <c r="DB184" s="38">
        <v>224485</v>
      </c>
      <c r="DC184" s="38">
        <v>0</v>
      </c>
      <c r="DD184" s="38">
        <v>0</v>
      </c>
      <c r="DE184" s="38">
        <v>49654</v>
      </c>
      <c r="DF184" s="38">
        <v>49654</v>
      </c>
      <c r="DG184" s="38">
        <v>8.0630000000000006</v>
      </c>
      <c r="DH184" s="38">
        <v>0</v>
      </c>
      <c r="DI184" s="38">
        <v>0</v>
      </c>
      <c r="DK184" s="38">
        <v>3852</v>
      </c>
      <c r="DL184" s="38">
        <v>0</v>
      </c>
      <c r="DM184" s="38">
        <v>9430</v>
      </c>
      <c r="DN184" s="38">
        <v>39</v>
      </c>
      <c r="DO184" s="38">
        <v>0</v>
      </c>
      <c r="DP184" s="38">
        <v>0</v>
      </c>
      <c r="DQ184" s="38">
        <v>0</v>
      </c>
      <c r="DR184" s="38">
        <v>0</v>
      </c>
      <c r="DS184" s="38">
        <v>0</v>
      </c>
      <c r="DT184" s="38">
        <v>0</v>
      </c>
      <c r="DU184" s="38">
        <v>0</v>
      </c>
      <c r="DV184" s="38">
        <v>0</v>
      </c>
      <c r="DW184" s="38">
        <v>0</v>
      </c>
      <c r="DX184" s="38">
        <v>0</v>
      </c>
      <c r="DY184" s="38">
        <v>0</v>
      </c>
      <c r="DZ184" s="38">
        <v>0</v>
      </c>
      <c r="EA184" s="38">
        <v>0</v>
      </c>
      <c r="EB184" s="38">
        <v>0</v>
      </c>
      <c r="EC184" s="38">
        <v>0</v>
      </c>
      <c r="ED184" s="38">
        <v>0</v>
      </c>
      <c r="EE184" s="38">
        <v>0</v>
      </c>
      <c r="EF184" s="38">
        <v>0</v>
      </c>
      <c r="EG184" s="38">
        <v>0</v>
      </c>
      <c r="EH184" s="38">
        <v>8912</v>
      </c>
      <c r="EI184" s="38">
        <v>0</v>
      </c>
      <c r="EJ184" s="38">
        <v>0</v>
      </c>
      <c r="EK184" s="38">
        <v>0.14899999999999999</v>
      </c>
      <c r="EL184" s="38">
        <v>0</v>
      </c>
      <c r="EM184" s="38">
        <v>0</v>
      </c>
      <c r="EN184" s="38">
        <v>0.2</v>
      </c>
      <c r="EO184" s="38">
        <v>0</v>
      </c>
      <c r="EP184" s="38">
        <v>0</v>
      </c>
      <c r="EQ184" s="38">
        <v>0.34899999999999998</v>
      </c>
      <c r="ER184" s="38">
        <v>0</v>
      </c>
      <c r="ES184" s="38">
        <v>1.4470000000000001</v>
      </c>
      <c r="ET184" s="38">
        <v>0</v>
      </c>
      <c r="EU184" s="38">
        <v>0</v>
      </c>
      <c r="EV184" s="38">
        <v>0</v>
      </c>
      <c r="EW184" s="38">
        <v>0</v>
      </c>
      <c r="EX184" s="38">
        <v>0</v>
      </c>
      <c r="EZ184" s="38">
        <v>323042</v>
      </c>
      <c r="FA184" s="38">
        <v>0</v>
      </c>
      <c r="FB184" s="38">
        <v>322998</v>
      </c>
      <c r="FC184" s="38">
        <v>0</v>
      </c>
      <c r="FD184" s="38">
        <v>0</v>
      </c>
      <c r="FE184" s="38">
        <v>30370</v>
      </c>
      <c r="FF184" s="38">
        <v>6583</v>
      </c>
      <c r="FG184" s="38">
        <v>5.8744999999999999E-2</v>
      </c>
      <c r="FH184" s="38">
        <v>2.5468000000000001E-2</v>
      </c>
      <c r="FI184" s="38">
        <v>0</v>
      </c>
      <c r="FJ184" s="38">
        <v>0</v>
      </c>
      <c r="FK184" s="38">
        <v>52.454000000000001</v>
      </c>
      <c r="FL184" s="38">
        <v>410468</v>
      </c>
      <c r="FM184" s="38">
        <v>0</v>
      </c>
      <c r="FN184" s="38">
        <v>0</v>
      </c>
      <c r="FO184" s="38">
        <v>0</v>
      </c>
      <c r="FP184" s="38">
        <v>0</v>
      </c>
      <c r="FQ184" s="38">
        <v>0</v>
      </c>
      <c r="FR184" s="38">
        <v>0</v>
      </c>
      <c r="FS184" s="38">
        <v>0</v>
      </c>
      <c r="FT184" s="38">
        <v>0</v>
      </c>
      <c r="FU184" s="38">
        <v>0</v>
      </c>
      <c r="FV184" s="38">
        <v>0</v>
      </c>
      <c r="FW184" s="38">
        <v>0</v>
      </c>
      <c r="FX184" s="38">
        <v>0</v>
      </c>
      <c r="FY184" s="38">
        <v>0</v>
      </c>
      <c r="FZ184" s="38">
        <v>0</v>
      </c>
      <c r="GA184" s="38">
        <v>0</v>
      </c>
      <c r="GB184" s="38">
        <v>0</v>
      </c>
      <c r="GC184" s="38">
        <v>0</v>
      </c>
      <c r="GD184" s="38">
        <v>0</v>
      </c>
      <c r="GF184" s="38">
        <v>0</v>
      </c>
      <c r="GG184" s="38">
        <v>0</v>
      </c>
      <c r="GH184" s="38">
        <v>0</v>
      </c>
      <c r="GI184" s="38">
        <v>0</v>
      </c>
      <c r="GJ184" s="38">
        <v>0</v>
      </c>
      <c r="GK184" s="38">
        <v>0</v>
      </c>
      <c r="GL184" s="38">
        <v>0</v>
      </c>
      <c r="GM184" s="38">
        <v>0</v>
      </c>
      <c r="GN184" s="38">
        <v>0</v>
      </c>
      <c r="GO184" s="38">
        <v>0</v>
      </c>
      <c r="GP184" s="38">
        <v>0</v>
      </c>
      <c r="GQ184" s="38">
        <v>0</v>
      </c>
      <c r="GR184" s="38">
        <v>0</v>
      </c>
      <c r="GS184" s="38">
        <v>0</v>
      </c>
      <c r="GT184" s="38">
        <v>0</v>
      </c>
      <c r="HB184" s="38">
        <v>0</v>
      </c>
      <c r="HC184" s="38">
        <v>0</v>
      </c>
      <c r="HD184" s="38">
        <v>0</v>
      </c>
      <c r="HE184" s="38">
        <v>0</v>
      </c>
      <c r="HF184" s="38">
        <v>38733</v>
      </c>
      <c r="HG184" s="38">
        <v>0</v>
      </c>
      <c r="HH184" s="38">
        <v>0</v>
      </c>
      <c r="HI184" s="38">
        <v>0</v>
      </c>
      <c r="HJ184" s="38">
        <v>359</v>
      </c>
      <c r="HK184" s="38">
        <v>0</v>
      </c>
      <c r="HL184" s="38">
        <v>0</v>
      </c>
      <c r="HM184" s="38">
        <v>0</v>
      </c>
      <c r="HN184" s="38">
        <v>0</v>
      </c>
      <c r="HO184" s="38">
        <v>0</v>
      </c>
      <c r="HP184" s="38">
        <v>0</v>
      </c>
      <c r="HQ184" s="38">
        <v>0</v>
      </c>
      <c r="HR184" s="38">
        <v>0</v>
      </c>
      <c r="HS184" s="38">
        <v>322998</v>
      </c>
      <c r="HT184" s="38">
        <v>0</v>
      </c>
      <c r="HU184" s="38">
        <v>50517</v>
      </c>
      <c r="HV184" s="38">
        <v>0</v>
      </c>
      <c r="HW184" s="38">
        <v>0</v>
      </c>
      <c r="HX184" s="38">
        <v>3</v>
      </c>
      <c r="HY184" s="38">
        <v>4</v>
      </c>
      <c r="HZ184" s="38">
        <v>2</v>
      </c>
      <c r="IA184" s="38">
        <v>9</v>
      </c>
      <c r="IB184" s="38">
        <v>13</v>
      </c>
      <c r="IC184" s="38">
        <v>31</v>
      </c>
      <c r="ID184" s="38">
        <v>0</v>
      </c>
      <c r="IE184" s="38">
        <v>0</v>
      </c>
      <c r="IF184" s="38">
        <v>0</v>
      </c>
      <c r="IG184" s="38">
        <v>0</v>
      </c>
      <c r="IH184" s="38">
        <v>0</v>
      </c>
      <c r="II184" s="38">
        <v>0</v>
      </c>
      <c r="IJ184" s="38">
        <v>0.55500000000000005</v>
      </c>
      <c r="IK184" s="38">
        <v>0</v>
      </c>
      <c r="IL184" s="38">
        <v>0</v>
      </c>
      <c r="IM184" s="38">
        <v>0</v>
      </c>
      <c r="IN184" s="38">
        <v>0</v>
      </c>
      <c r="IO184" s="38">
        <v>0</v>
      </c>
      <c r="IP184" s="38">
        <v>0</v>
      </c>
      <c r="IQ184" s="38">
        <v>0.55500000000000005</v>
      </c>
      <c r="IR184" s="38">
        <v>342</v>
      </c>
      <c r="IS184" s="38">
        <v>0</v>
      </c>
      <c r="IT184" s="38">
        <v>0</v>
      </c>
      <c r="IU184" s="38">
        <v>0</v>
      </c>
      <c r="IV184" s="38">
        <v>0</v>
      </c>
      <c r="IW184" s="38">
        <v>6159</v>
      </c>
      <c r="IX184" s="38">
        <v>0</v>
      </c>
      <c r="IY184" s="38">
        <v>0</v>
      </c>
      <c r="IZ184" s="38">
        <v>0</v>
      </c>
      <c r="JA184" s="38">
        <v>0</v>
      </c>
    </row>
    <row r="185" spans="1:261" x14ac:dyDescent="0.2">
      <c r="A185" s="38">
        <v>101876</v>
      </c>
      <c r="B185" s="38">
        <v>27549</v>
      </c>
      <c r="C185" s="38">
        <v>9</v>
      </c>
      <c r="D185" s="38">
        <v>2020</v>
      </c>
      <c r="E185" s="38">
        <v>6159</v>
      </c>
      <c r="F185" s="38">
        <v>0</v>
      </c>
      <c r="G185" s="38">
        <v>61.503999999999998</v>
      </c>
      <c r="H185" s="38">
        <v>61.033999999999999</v>
      </c>
      <c r="I185" s="38">
        <v>61.033999999999999</v>
      </c>
      <c r="J185" s="38">
        <v>61.503999999999998</v>
      </c>
      <c r="K185" s="38">
        <v>0</v>
      </c>
      <c r="L185" s="38">
        <v>6159</v>
      </c>
      <c r="M185" s="38">
        <v>0</v>
      </c>
      <c r="N185" s="38">
        <v>0</v>
      </c>
      <c r="P185" s="38">
        <v>0</v>
      </c>
      <c r="Q185" s="38">
        <v>0</v>
      </c>
      <c r="R185" s="38">
        <v>0</v>
      </c>
      <c r="S185" s="38">
        <v>259.20699999999999</v>
      </c>
      <c r="U185" s="38">
        <v>0</v>
      </c>
      <c r="V185" s="38">
        <v>15.132999999999999</v>
      </c>
      <c r="W185" s="38">
        <v>9320</v>
      </c>
      <c r="X185" s="38">
        <v>9320</v>
      </c>
      <c r="Z185" s="38">
        <v>0</v>
      </c>
      <c r="AA185" s="38">
        <v>0</v>
      </c>
      <c r="AB185" s="38">
        <v>0</v>
      </c>
      <c r="AC185" s="38">
        <v>0</v>
      </c>
      <c r="AD185" s="38" t="s">
        <v>303</v>
      </c>
      <c r="AE185" s="38">
        <v>0</v>
      </c>
      <c r="AH185" s="38">
        <v>0</v>
      </c>
      <c r="AI185" s="38">
        <v>0</v>
      </c>
      <c r="AJ185" s="38">
        <v>6159</v>
      </c>
      <c r="AK185" s="38">
        <v>1</v>
      </c>
      <c r="AL185" s="38" t="s">
        <v>477</v>
      </c>
      <c r="AM185" s="38">
        <v>0</v>
      </c>
      <c r="AN185" s="38">
        <v>0</v>
      </c>
      <c r="AO185" s="38">
        <v>0</v>
      </c>
      <c r="AP185" s="38">
        <v>0</v>
      </c>
      <c r="AQ185" s="38">
        <v>0</v>
      </c>
      <c r="AR185" s="38">
        <v>0</v>
      </c>
      <c r="AS185" s="38">
        <v>0</v>
      </c>
      <c r="AT185" s="38">
        <v>0</v>
      </c>
      <c r="AU185" s="38">
        <v>0</v>
      </c>
      <c r="AV185" s="38">
        <v>0</v>
      </c>
      <c r="AW185" s="38">
        <v>629256</v>
      </c>
      <c r="AX185" s="38">
        <v>614584</v>
      </c>
      <c r="AY185" s="38">
        <v>433441</v>
      </c>
      <c r="AZ185" s="38">
        <v>0</v>
      </c>
      <c r="BA185" s="38">
        <v>0</v>
      </c>
      <c r="BB185" s="38">
        <v>0</v>
      </c>
      <c r="BC185" s="38">
        <v>0</v>
      </c>
      <c r="BD185" s="38">
        <v>0</v>
      </c>
      <c r="BE185" s="38">
        <v>8</v>
      </c>
      <c r="BF185" s="38">
        <v>551497</v>
      </c>
      <c r="BG185" s="38">
        <v>0</v>
      </c>
      <c r="BH185" s="38">
        <v>0</v>
      </c>
      <c r="BI185" s="38">
        <v>0</v>
      </c>
      <c r="BJ185" s="38">
        <v>12</v>
      </c>
      <c r="BK185" s="38">
        <v>0</v>
      </c>
      <c r="BL185" s="38">
        <v>0</v>
      </c>
      <c r="BM185" s="38">
        <v>0</v>
      </c>
      <c r="BN185" s="38">
        <v>0</v>
      </c>
      <c r="BO185" s="38">
        <v>0</v>
      </c>
      <c r="BP185" s="38">
        <v>0</v>
      </c>
      <c r="BQ185" s="38">
        <v>760</v>
      </c>
      <c r="BR185" s="38">
        <v>0</v>
      </c>
      <c r="BS185" s="38">
        <v>0</v>
      </c>
      <c r="BT185" s="38">
        <v>0</v>
      </c>
      <c r="BU185" s="38">
        <v>0</v>
      </c>
      <c r="BV185" s="38">
        <v>0</v>
      </c>
      <c r="BW185" s="38">
        <v>0</v>
      </c>
      <c r="BX185" s="38">
        <v>0</v>
      </c>
      <c r="BY185" s="38">
        <v>0</v>
      </c>
      <c r="BZ185" s="38">
        <v>0</v>
      </c>
      <c r="CA185" s="38">
        <v>0</v>
      </c>
      <c r="CB185" s="38">
        <v>0</v>
      </c>
      <c r="CC185" s="38">
        <v>0</v>
      </c>
      <c r="CD185" s="38">
        <v>0</v>
      </c>
      <c r="CE185" s="38">
        <v>0</v>
      </c>
      <c r="CF185" s="38">
        <v>0</v>
      </c>
      <c r="CG185" s="38">
        <v>0</v>
      </c>
      <c r="CH185" s="38">
        <v>14783</v>
      </c>
      <c r="CI185" s="38">
        <v>0</v>
      </c>
      <c r="CJ185" s="38">
        <v>4</v>
      </c>
      <c r="CK185" s="38">
        <v>0</v>
      </c>
      <c r="CL185" s="38">
        <v>0</v>
      </c>
      <c r="CN185" s="38">
        <v>0</v>
      </c>
      <c r="CO185" s="38">
        <v>1</v>
      </c>
      <c r="CP185" s="38">
        <v>0</v>
      </c>
      <c r="CQ185" s="38">
        <v>0</v>
      </c>
      <c r="CR185" s="38">
        <v>0</v>
      </c>
      <c r="CS185" s="38">
        <v>0</v>
      </c>
      <c r="CT185" s="38">
        <v>0</v>
      </c>
      <c r="CU185" s="38">
        <v>0</v>
      </c>
      <c r="CV185" s="38">
        <v>0</v>
      </c>
      <c r="CW185" s="38">
        <v>0</v>
      </c>
      <c r="CX185" s="38">
        <v>0</v>
      </c>
      <c r="CY185" s="38">
        <v>0</v>
      </c>
      <c r="CZ185" s="38">
        <v>0</v>
      </c>
      <c r="DA185" s="38">
        <v>1</v>
      </c>
      <c r="DB185" s="38">
        <v>374951</v>
      </c>
      <c r="DC185" s="38">
        <v>0</v>
      </c>
      <c r="DD185" s="38">
        <v>0</v>
      </c>
      <c r="DE185" s="38">
        <v>77521</v>
      </c>
      <c r="DF185" s="38">
        <v>77521</v>
      </c>
      <c r="DG185" s="38">
        <v>12.587999999999999</v>
      </c>
      <c r="DH185" s="38">
        <v>0</v>
      </c>
      <c r="DI185" s="38">
        <v>0</v>
      </c>
      <c r="DK185" s="38">
        <v>3791</v>
      </c>
      <c r="DL185" s="38">
        <v>0</v>
      </c>
      <c r="DM185" s="38">
        <v>24308</v>
      </c>
      <c r="DN185" s="38">
        <v>103</v>
      </c>
      <c r="DO185" s="38">
        <v>0</v>
      </c>
      <c r="DP185" s="38">
        <v>0</v>
      </c>
      <c r="DQ185" s="38">
        <v>0</v>
      </c>
      <c r="DR185" s="38">
        <v>0</v>
      </c>
      <c r="DS185" s="38">
        <v>0</v>
      </c>
      <c r="DT185" s="38">
        <v>0</v>
      </c>
      <c r="DU185" s="38">
        <v>0</v>
      </c>
      <c r="DV185" s="38">
        <v>0</v>
      </c>
      <c r="DW185" s="38">
        <v>0</v>
      </c>
      <c r="DX185" s="38">
        <v>0</v>
      </c>
      <c r="DY185" s="38">
        <v>0</v>
      </c>
      <c r="DZ185" s="38">
        <v>0</v>
      </c>
      <c r="EA185" s="38">
        <v>0</v>
      </c>
      <c r="EB185" s="38">
        <v>0</v>
      </c>
      <c r="EC185" s="38">
        <v>1.633</v>
      </c>
      <c r="ED185" s="38">
        <v>11566</v>
      </c>
      <c r="EE185" s="38">
        <v>0</v>
      </c>
      <c r="EF185" s="38">
        <v>0</v>
      </c>
      <c r="EG185" s="38">
        <v>0</v>
      </c>
      <c r="EH185" s="38">
        <v>11911</v>
      </c>
      <c r="EI185" s="38">
        <v>0</v>
      </c>
      <c r="EJ185" s="38">
        <v>0</v>
      </c>
      <c r="EK185" s="38">
        <v>0.20799999999999999</v>
      </c>
      <c r="EL185" s="38">
        <v>0</v>
      </c>
      <c r="EM185" s="38">
        <v>0</v>
      </c>
      <c r="EN185" s="38">
        <v>0.26200000000000001</v>
      </c>
      <c r="EO185" s="38">
        <v>0</v>
      </c>
      <c r="EP185" s="38">
        <v>0</v>
      </c>
      <c r="EQ185" s="38">
        <v>0.47</v>
      </c>
      <c r="ER185" s="38">
        <v>0</v>
      </c>
      <c r="ES185" s="38">
        <v>1.9339999999999999</v>
      </c>
      <c r="ET185" s="38">
        <v>0</v>
      </c>
      <c r="EU185" s="38">
        <v>0</v>
      </c>
      <c r="EV185" s="38">
        <v>0</v>
      </c>
      <c r="EW185" s="38">
        <v>0</v>
      </c>
      <c r="EX185" s="38">
        <v>0</v>
      </c>
      <c r="EZ185" s="38">
        <v>551497</v>
      </c>
      <c r="FA185" s="38">
        <v>0</v>
      </c>
      <c r="FB185" s="38">
        <v>551385</v>
      </c>
      <c r="FC185" s="38">
        <v>0</v>
      </c>
      <c r="FD185" s="38">
        <v>0</v>
      </c>
      <c r="FE185" s="38">
        <v>51848</v>
      </c>
      <c r="FF185" s="38">
        <v>11239</v>
      </c>
      <c r="FG185" s="38">
        <v>5.8744999999999999E-2</v>
      </c>
      <c r="FH185" s="38">
        <v>2.5468000000000001E-2</v>
      </c>
      <c r="FI185" s="38">
        <v>0</v>
      </c>
      <c r="FJ185" s="38">
        <v>0</v>
      </c>
      <c r="FK185" s="38">
        <v>89.549000000000007</v>
      </c>
      <c r="FL185" s="38">
        <v>629256</v>
      </c>
      <c r="FM185" s="38">
        <v>0</v>
      </c>
      <c r="FN185" s="38">
        <v>0</v>
      </c>
      <c r="FO185" s="38">
        <v>0</v>
      </c>
      <c r="FP185" s="38">
        <v>0</v>
      </c>
      <c r="FQ185" s="38">
        <v>0</v>
      </c>
      <c r="FR185" s="38">
        <v>0</v>
      </c>
      <c r="FS185" s="38">
        <v>0</v>
      </c>
      <c r="FT185" s="38">
        <v>0</v>
      </c>
      <c r="FU185" s="38">
        <v>0</v>
      </c>
      <c r="FV185" s="38">
        <v>0</v>
      </c>
      <c r="FW185" s="38">
        <v>0</v>
      </c>
      <c r="FX185" s="38">
        <v>0</v>
      </c>
      <c r="FY185" s="38">
        <v>0</v>
      </c>
      <c r="FZ185" s="38">
        <v>0</v>
      </c>
      <c r="GA185" s="38">
        <v>0</v>
      </c>
      <c r="GB185" s="38">
        <v>0</v>
      </c>
      <c r="GC185" s="38">
        <v>0</v>
      </c>
      <c r="GD185" s="38">
        <v>0</v>
      </c>
      <c r="GF185" s="38">
        <v>0</v>
      </c>
      <c r="GG185" s="38">
        <v>0</v>
      </c>
      <c r="GH185" s="38">
        <v>0</v>
      </c>
      <c r="GI185" s="38">
        <v>0</v>
      </c>
      <c r="GJ185" s="38">
        <v>0</v>
      </c>
      <c r="GK185" s="38">
        <v>0</v>
      </c>
      <c r="GL185" s="38">
        <v>0</v>
      </c>
      <c r="GM185" s="38">
        <v>0</v>
      </c>
      <c r="GN185" s="38">
        <v>0</v>
      </c>
      <c r="GO185" s="38">
        <v>0</v>
      </c>
      <c r="GP185" s="38">
        <v>0</v>
      </c>
      <c r="GQ185" s="38">
        <v>0</v>
      </c>
      <c r="GR185" s="38">
        <v>0</v>
      </c>
      <c r="GS185" s="38">
        <v>0</v>
      </c>
      <c r="GT185" s="38">
        <v>0</v>
      </c>
      <c r="HB185" s="38">
        <v>0</v>
      </c>
      <c r="HC185" s="38">
        <v>0</v>
      </c>
      <c r="HD185" s="38">
        <v>0</v>
      </c>
      <c r="HE185" s="38">
        <v>0</v>
      </c>
      <c r="HF185" s="38">
        <v>64696</v>
      </c>
      <c r="HG185" s="38">
        <v>0</v>
      </c>
      <c r="HH185" s="38">
        <v>0</v>
      </c>
      <c r="HI185" s="38">
        <v>0</v>
      </c>
      <c r="HJ185" s="38">
        <v>598</v>
      </c>
      <c r="HK185" s="38">
        <v>0</v>
      </c>
      <c r="HL185" s="38">
        <v>0</v>
      </c>
      <c r="HM185" s="38">
        <v>0</v>
      </c>
      <c r="HN185" s="38">
        <v>0</v>
      </c>
      <c r="HO185" s="38">
        <v>0</v>
      </c>
      <c r="HP185" s="38">
        <v>0</v>
      </c>
      <c r="HQ185" s="38">
        <v>0</v>
      </c>
      <c r="HR185" s="38">
        <v>0</v>
      </c>
      <c r="HS185" s="38">
        <v>551385</v>
      </c>
      <c r="HT185" s="38">
        <v>0</v>
      </c>
      <c r="HU185" s="38">
        <v>14783</v>
      </c>
      <c r="HV185" s="38">
        <v>0</v>
      </c>
      <c r="HW185" s="38">
        <v>0</v>
      </c>
      <c r="HX185" s="38">
        <v>3</v>
      </c>
      <c r="HY185" s="38">
        <v>8</v>
      </c>
      <c r="HZ185" s="38">
        <v>8</v>
      </c>
      <c r="IA185" s="38">
        <v>19</v>
      </c>
      <c r="IB185" s="38">
        <v>11</v>
      </c>
      <c r="IC185" s="38">
        <v>49</v>
      </c>
      <c r="ID185" s="38">
        <v>0</v>
      </c>
      <c r="IE185" s="38">
        <v>0</v>
      </c>
      <c r="IF185" s="38">
        <v>0</v>
      </c>
      <c r="IG185" s="38">
        <v>0</v>
      </c>
      <c r="IH185" s="38">
        <v>0</v>
      </c>
      <c r="II185" s="38">
        <v>0</v>
      </c>
      <c r="IJ185" s="38">
        <v>15.132999999999999</v>
      </c>
      <c r="IK185" s="38">
        <v>0</v>
      </c>
      <c r="IL185" s="38">
        <v>0</v>
      </c>
      <c r="IM185" s="38">
        <v>0</v>
      </c>
      <c r="IN185" s="38">
        <v>0</v>
      </c>
      <c r="IO185" s="38">
        <v>0</v>
      </c>
      <c r="IP185" s="38">
        <v>0</v>
      </c>
      <c r="IQ185" s="38">
        <v>15.132999999999999</v>
      </c>
      <c r="IR185" s="38">
        <v>9320</v>
      </c>
      <c r="IS185" s="38">
        <v>0</v>
      </c>
      <c r="IT185" s="38">
        <v>0</v>
      </c>
      <c r="IU185" s="38">
        <v>0</v>
      </c>
      <c r="IV185" s="38">
        <v>0</v>
      </c>
      <c r="IW185" s="38">
        <v>6159</v>
      </c>
      <c r="IX185" s="38">
        <v>0</v>
      </c>
      <c r="IY185" s="38">
        <v>0</v>
      </c>
      <c r="IZ185" s="38">
        <v>0</v>
      </c>
      <c r="JA185" s="38">
        <v>0</v>
      </c>
    </row>
    <row r="1241" spans="34:200" x14ac:dyDescent="0.2">
      <c r="AH1241" s="234"/>
      <c r="CS1241" s="234"/>
      <c r="CY1241" s="234"/>
      <c r="GR1241" s="234"/>
    </row>
    <row r="1242" spans="34:200" x14ac:dyDescent="0.2">
      <c r="AH1242" s="234"/>
      <c r="CS1242" s="234"/>
      <c r="CY1242" s="234"/>
      <c r="GR1242" s="234"/>
    </row>
    <row r="1243" spans="34:200" x14ac:dyDescent="0.2">
      <c r="AH1243" s="234"/>
      <c r="CS1243" s="234"/>
      <c r="CY1243" s="234"/>
      <c r="GR1243" s="234"/>
    </row>
    <row r="1244" spans="34:200" x14ac:dyDescent="0.2">
      <c r="AH1244" s="234"/>
      <c r="CS1244" s="234"/>
      <c r="CY1244" s="234"/>
      <c r="GR1244" s="234"/>
    </row>
    <row r="2961" spans="34:200" x14ac:dyDescent="0.2">
      <c r="AH2961" s="234"/>
      <c r="CS2961" s="234"/>
      <c r="CY2961" s="234"/>
      <c r="GR2961" s="234"/>
    </row>
    <row r="2962" spans="34:200" x14ac:dyDescent="0.2">
      <c r="AH2962" s="234"/>
      <c r="CS2962" s="234"/>
      <c r="CY2962" s="234"/>
      <c r="GR2962" s="234"/>
    </row>
    <row r="2963" spans="34:200" x14ac:dyDescent="0.2">
      <c r="AH2963" s="234"/>
      <c r="CS2963" s="234"/>
      <c r="CY2963" s="234"/>
      <c r="GR2963" s="234"/>
    </row>
    <row r="2964" spans="34:200" x14ac:dyDescent="0.2">
      <c r="AH2964" s="234"/>
      <c r="CS2964" s="234"/>
      <c r="CY2964" s="234"/>
      <c r="GR2964" s="234"/>
    </row>
    <row r="4293" spans="34:200" x14ac:dyDescent="0.2">
      <c r="AH4293" s="234"/>
      <c r="CS4293" s="234"/>
      <c r="CY4293" s="234"/>
      <c r="GR4293" s="234"/>
    </row>
    <row r="4294" spans="34:200" x14ac:dyDescent="0.2">
      <c r="AH4294" s="234"/>
      <c r="CS4294" s="234"/>
      <c r="CY4294" s="234"/>
      <c r="GR4294" s="234"/>
    </row>
    <row r="4295" spans="34:200" x14ac:dyDescent="0.2">
      <c r="AH4295" s="234"/>
      <c r="CS4295" s="234"/>
      <c r="CY4295" s="234"/>
      <c r="GR4295" s="234"/>
    </row>
    <row r="4296" spans="34:200" x14ac:dyDescent="0.2">
      <c r="AH4296" s="234"/>
      <c r="CS4296" s="234"/>
      <c r="CY4296" s="234"/>
      <c r="GR4296" s="234"/>
    </row>
  </sheetData>
  <sheetProtection algorithmName="SHA-512" hashValue="TKxpX9JLKcAQmJmpKM/5Eg657blRjjphpNLqC8Xf1FytfNEfsdQniUmvOM3zfYDQwXx3tri+RxW4ik57D/y03w==" saltValue="GA/MsA1tIj2EdPD94Q9BQg==" spinCount="100000" sheet="1" objects="1" scenarios="1"/>
  <sortState xmlns:xlrd2="http://schemas.microsoft.com/office/spreadsheetml/2017/richdata2" ref="A4:JC366">
    <sortCondition ref="A4:A36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99065-345B-49A5-85AE-D7B47E26A255}">
  <dimension ref="A1:B186"/>
  <sheetViews>
    <sheetView workbookViewId="0">
      <selection activeCell="B5" sqref="B5"/>
    </sheetView>
  </sheetViews>
  <sheetFormatPr defaultColWidth="89.140625" defaultRowHeight="12.75" x14ac:dyDescent="0.2"/>
  <cols>
    <col min="1" max="1" width="7.85546875" style="237" bestFit="1" customWidth="1"/>
    <col min="2" max="2" width="55.85546875" style="237" customWidth="1"/>
    <col min="3" max="16384" width="89.140625" style="237"/>
  </cols>
  <sheetData>
    <row r="1" spans="1:2" ht="15" x14ac:dyDescent="0.25">
      <c r="A1" s="235" t="s">
        <v>62</v>
      </c>
      <c r="B1" s="235" t="s">
        <v>681</v>
      </c>
    </row>
    <row r="2" spans="1:2" ht="15" x14ac:dyDescent="0.25">
      <c r="A2" s="236">
        <v>0</v>
      </c>
      <c r="B2" s="236" t="s">
        <v>680</v>
      </c>
    </row>
    <row r="3" spans="1:2" ht="15" x14ac:dyDescent="0.25">
      <c r="A3" s="236">
        <v>3801</v>
      </c>
      <c r="B3" s="236" t="s">
        <v>55</v>
      </c>
    </row>
    <row r="4" spans="1:2" ht="15" x14ac:dyDescent="0.25">
      <c r="A4" s="236">
        <v>13801</v>
      </c>
      <c r="B4" s="236" t="s">
        <v>369</v>
      </c>
    </row>
    <row r="5" spans="1:2" ht="15" x14ac:dyDescent="0.25">
      <c r="A5" s="236">
        <v>14801</v>
      </c>
      <c r="B5" s="236" t="s">
        <v>36</v>
      </c>
    </row>
    <row r="6" spans="1:2" ht="15" x14ac:dyDescent="0.25">
      <c r="A6" s="236">
        <v>14803</v>
      </c>
      <c r="B6" s="236" t="s">
        <v>304</v>
      </c>
    </row>
    <row r="7" spans="1:2" ht="15" x14ac:dyDescent="0.25">
      <c r="A7" s="236">
        <v>14804</v>
      </c>
      <c r="B7" s="236" t="s">
        <v>1</v>
      </c>
    </row>
    <row r="8" spans="1:2" ht="15" x14ac:dyDescent="0.25">
      <c r="A8" s="236">
        <v>15801</v>
      </c>
      <c r="B8" s="236" t="s">
        <v>37</v>
      </c>
    </row>
    <row r="9" spans="1:2" ht="15" x14ac:dyDescent="0.25">
      <c r="A9" s="236">
        <v>15802</v>
      </c>
      <c r="B9" s="236" t="s">
        <v>57</v>
      </c>
    </row>
    <row r="10" spans="1:2" ht="15" x14ac:dyDescent="0.25">
      <c r="A10" s="236">
        <v>15805</v>
      </c>
      <c r="B10" s="236" t="s">
        <v>412</v>
      </c>
    </row>
    <row r="11" spans="1:2" ht="15" x14ac:dyDescent="0.25">
      <c r="A11" s="236">
        <v>15806</v>
      </c>
      <c r="B11" s="236" t="s">
        <v>58</v>
      </c>
    </row>
    <row r="12" spans="1:2" ht="15" x14ac:dyDescent="0.25">
      <c r="A12" s="236">
        <v>15807</v>
      </c>
      <c r="B12" s="236" t="s">
        <v>39</v>
      </c>
    </row>
    <row r="13" spans="1:2" ht="15" x14ac:dyDescent="0.25">
      <c r="A13" s="236">
        <v>15808</v>
      </c>
      <c r="B13" s="236" t="s">
        <v>408</v>
      </c>
    </row>
    <row r="14" spans="1:2" ht="15" x14ac:dyDescent="0.25">
      <c r="A14" s="236">
        <v>15809</v>
      </c>
      <c r="B14" s="236" t="s">
        <v>38</v>
      </c>
    </row>
    <row r="15" spans="1:2" ht="15" x14ac:dyDescent="0.25">
      <c r="A15" s="236">
        <v>15814</v>
      </c>
      <c r="B15" s="236" t="s">
        <v>40</v>
      </c>
    </row>
    <row r="16" spans="1:2" ht="15" x14ac:dyDescent="0.25">
      <c r="A16" s="236">
        <v>15815</v>
      </c>
      <c r="B16" s="236" t="s">
        <v>379</v>
      </c>
    </row>
    <row r="17" spans="1:2" ht="15" x14ac:dyDescent="0.25">
      <c r="A17" s="236">
        <v>15822</v>
      </c>
      <c r="B17" s="236" t="s">
        <v>393</v>
      </c>
    </row>
    <row r="18" spans="1:2" ht="15" x14ac:dyDescent="0.25">
      <c r="A18" s="236">
        <v>15825</v>
      </c>
      <c r="B18" s="236" t="s">
        <v>63</v>
      </c>
    </row>
    <row r="19" spans="1:2" ht="15" x14ac:dyDescent="0.25">
      <c r="A19" s="236">
        <v>15826</v>
      </c>
      <c r="B19" s="236" t="s">
        <v>95</v>
      </c>
    </row>
    <row r="20" spans="1:2" ht="15" x14ac:dyDescent="0.25">
      <c r="A20" s="236">
        <v>15827</v>
      </c>
      <c r="B20" s="236" t="s">
        <v>16</v>
      </c>
    </row>
    <row r="21" spans="1:2" ht="15" x14ac:dyDescent="0.25">
      <c r="A21" s="236">
        <v>15828</v>
      </c>
      <c r="B21" s="236" t="s">
        <v>17</v>
      </c>
    </row>
    <row r="22" spans="1:2" ht="15" x14ac:dyDescent="0.25">
      <c r="A22" s="236">
        <v>15830</v>
      </c>
      <c r="B22" s="236" t="s">
        <v>59</v>
      </c>
    </row>
    <row r="23" spans="1:2" ht="15" x14ac:dyDescent="0.25">
      <c r="A23" s="236">
        <v>15831</v>
      </c>
      <c r="B23" s="236" t="s">
        <v>305</v>
      </c>
    </row>
    <row r="24" spans="1:2" ht="15" x14ac:dyDescent="0.25">
      <c r="A24" s="236">
        <v>15833</v>
      </c>
      <c r="B24" s="236" t="s">
        <v>93</v>
      </c>
    </row>
    <row r="25" spans="1:2" ht="15" x14ac:dyDescent="0.25">
      <c r="A25" s="236">
        <v>15834</v>
      </c>
      <c r="B25" s="236" t="s">
        <v>306</v>
      </c>
    </row>
    <row r="26" spans="1:2" ht="15" x14ac:dyDescent="0.25">
      <c r="A26" s="236">
        <v>15835</v>
      </c>
      <c r="B26" s="236" t="s">
        <v>307</v>
      </c>
    </row>
    <row r="27" spans="1:2" ht="15" x14ac:dyDescent="0.25">
      <c r="A27" s="236">
        <v>15836</v>
      </c>
      <c r="B27" s="236" t="s">
        <v>308</v>
      </c>
    </row>
    <row r="28" spans="1:2" ht="15" x14ac:dyDescent="0.25">
      <c r="A28" s="236">
        <v>15838</v>
      </c>
      <c r="B28" s="236" t="s">
        <v>381</v>
      </c>
    </row>
    <row r="29" spans="1:2" ht="15" x14ac:dyDescent="0.25">
      <c r="A29" s="236">
        <v>15839</v>
      </c>
      <c r="B29" s="236" t="s">
        <v>565</v>
      </c>
    </row>
    <row r="30" spans="1:2" ht="15" x14ac:dyDescent="0.25">
      <c r="A30" s="236">
        <v>21803</v>
      </c>
      <c r="B30" s="236" t="s">
        <v>41</v>
      </c>
    </row>
    <row r="31" spans="1:2" ht="15" x14ac:dyDescent="0.25">
      <c r="A31" s="236">
        <v>21805</v>
      </c>
      <c r="B31" s="236" t="s">
        <v>309</v>
      </c>
    </row>
    <row r="32" spans="1:2" ht="15" x14ac:dyDescent="0.25">
      <c r="A32" s="236">
        <v>43801</v>
      </c>
      <c r="B32" s="236" t="s">
        <v>310</v>
      </c>
    </row>
    <row r="33" spans="1:2" ht="15" x14ac:dyDescent="0.25">
      <c r="A33" s="236">
        <v>43802</v>
      </c>
      <c r="B33" s="236" t="s">
        <v>410</v>
      </c>
    </row>
    <row r="34" spans="1:2" ht="15" x14ac:dyDescent="0.25">
      <c r="A34" s="236">
        <v>46802</v>
      </c>
      <c r="B34" s="236" t="s">
        <v>42</v>
      </c>
    </row>
    <row r="35" spans="1:2" ht="15" x14ac:dyDescent="0.25">
      <c r="A35" s="236">
        <v>57802</v>
      </c>
      <c r="B35" s="236" t="s">
        <v>18</v>
      </c>
    </row>
    <row r="36" spans="1:2" ht="15" x14ac:dyDescent="0.25">
      <c r="A36" s="236">
        <v>57803</v>
      </c>
      <c r="B36" s="236" t="s">
        <v>373</v>
      </c>
    </row>
    <row r="37" spans="1:2" ht="15" x14ac:dyDescent="0.25">
      <c r="A37" s="236">
        <v>57804</v>
      </c>
      <c r="B37" s="236" t="s">
        <v>311</v>
      </c>
    </row>
    <row r="38" spans="1:2" ht="15" x14ac:dyDescent="0.25">
      <c r="A38" s="236">
        <v>57805</v>
      </c>
      <c r="B38" s="236" t="s">
        <v>312</v>
      </c>
    </row>
    <row r="39" spans="1:2" ht="15" x14ac:dyDescent="0.25">
      <c r="A39" s="236">
        <v>57806</v>
      </c>
      <c r="B39" s="236" t="s">
        <v>313</v>
      </c>
    </row>
    <row r="40" spans="1:2" ht="15" x14ac:dyDescent="0.25">
      <c r="A40" s="236">
        <v>57807</v>
      </c>
      <c r="B40" s="236" t="s">
        <v>19</v>
      </c>
    </row>
    <row r="41" spans="1:2" ht="15" x14ac:dyDescent="0.25">
      <c r="A41" s="236">
        <v>57808</v>
      </c>
      <c r="B41" s="236" t="s">
        <v>43</v>
      </c>
    </row>
    <row r="42" spans="1:2" ht="15" x14ac:dyDescent="0.25">
      <c r="A42" s="236">
        <v>57809</v>
      </c>
      <c r="B42" s="236" t="s">
        <v>20</v>
      </c>
    </row>
    <row r="43" spans="1:2" ht="15" x14ac:dyDescent="0.25">
      <c r="A43" s="236">
        <v>57810</v>
      </c>
      <c r="B43" s="236" t="s">
        <v>21</v>
      </c>
    </row>
    <row r="44" spans="1:2" ht="15" x14ac:dyDescent="0.25">
      <c r="A44" s="236">
        <v>57813</v>
      </c>
      <c r="B44" s="236" t="s">
        <v>22</v>
      </c>
    </row>
    <row r="45" spans="1:2" ht="15" x14ac:dyDescent="0.25">
      <c r="A45" s="236">
        <v>57814</v>
      </c>
      <c r="B45" s="236" t="s">
        <v>315</v>
      </c>
    </row>
    <row r="46" spans="1:2" ht="15" x14ac:dyDescent="0.25">
      <c r="A46" s="236">
        <v>57816</v>
      </c>
      <c r="B46" s="236" t="s">
        <v>380</v>
      </c>
    </row>
    <row r="47" spans="1:2" ht="15" x14ac:dyDescent="0.25">
      <c r="A47" s="236">
        <v>57819</v>
      </c>
      <c r="B47" s="236" t="s">
        <v>44</v>
      </c>
    </row>
    <row r="48" spans="1:2" ht="15" x14ac:dyDescent="0.25">
      <c r="A48" s="236">
        <v>57827</v>
      </c>
      <c r="B48" s="236" t="s">
        <v>23</v>
      </c>
    </row>
    <row r="49" spans="1:2" ht="15" x14ac:dyDescent="0.25">
      <c r="A49" s="236">
        <v>57828</v>
      </c>
      <c r="B49" s="236" t="s">
        <v>82</v>
      </c>
    </row>
    <row r="50" spans="1:2" ht="15" x14ac:dyDescent="0.25">
      <c r="A50" s="236">
        <v>57829</v>
      </c>
      <c r="B50" s="236" t="s">
        <v>45</v>
      </c>
    </row>
    <row r="51" spans="1:2" ht="15" x14ac:dyDescent="0.25">
      <c r="A51" s="236">
        <v>57830</v>
      </c>
      <c r="B51" s="236" t="s">
        <v>46</v>
      </c>
    </row>
    <row r="52" spans="1:2" ht="15" x14ac:dyDescent="0.25">
      <c r="A52" s="236">
        <v>57831</v>
      </c>
      <c r="B52" s="236" t="s">
        <v>47</v>
      </c>
    </row>
    <row r="53" spans="1:2" ht="15" x14ac:dyDescent="0.25">
      <c r="A53" s="236">
        <v>57833</v>
      </c>
      <c r="B53" s="236" t="s">
        <v>48</v>
      </c>
    </row>
    <row r="54" spans="1:2" ht="15" x14ac:dyDescent="0.25">
      <c r="A54" s="236">
        <v>57834</v>
      </c>
      <c r="B54" s="236" t="s">
        <v>24</v>
      </c>
    </row>
    <row r="55" spans="1:2" ht="15" x14ac:dyDescent="0.25">
      <c r="A55" s="236">
        <v>57835</v>
      </c>
      <c r="B55" s="236" t="s">
        <v>49</v>
      </c>
    </row>
    <row r="56" spans="1:2" ht="15" x14ac:dyDescent="0.25">
      <c r="A56" s="236">
        <v>57836</v>
      </c>
      <c r="B56" s="236" t="s">
        <v>25</v>
      </c>
    </row>
    <row r="57" spans="1:2" ht="15" x14ac:dyDescent="0.25">
      <c r="A57" s="236">
        <v>57837</v>
      </c>
      <c r="B57" s="236" t="s">
        <v>317</v>
      </c>
    </row>
    <row r="58" spans="1:2" ht="15" x14ac:dyDescent="0.25">
      <c r="A58" s="236">
        <v>57839</v>
      </c>
      <c r="B58" s="236" t="s">
        <v>60</v>
      </c>
    </row>
    <row r="59" spans="1:2" ht="15" x14ac:dyDescent="0.25">
      <c r="A59" s="236">
        <v>57840</v>
      </c>
      <c r="B59" s="236" t="s">
        <v>318</v>
      </c>
    </row>
    <row r="60" spans="1:2" ht="15" x14ac:dyDescent="0.25">
      <c r="A60" s="236">
        <v>57841</v>
      </c>
      <c r="B60" s="236" t="s">
        <v>319</v>
      </c>
    </row>
    <row r="61" spans="1:2" ht="15" x14ac:dyDescent="0.25">
      <c r="A61" s="236">
        <v>57844</v>
      </c>
      <c r="B61" s="236" t="s">
        <v>320</v>
      </c>
    </row>
    <row r="62" spans="1:2" ht="15" x14ac:dyDescent="0.25">
      <c r="A62" s="236">
        <v>57845</v>
      </c>
      <c r="B62" s="236" t="s">
        <v>102</v>
      </c>
    </row>
    <row r="63" spans="1:2" ht="15" x14ac:dyDescent="0.25">
      <c r="A63" s="236">
        <v>57846</v>
      </c>
      <c r="B63" s="236" t="s">
        <v>103</v>
      </c>
    </row>
    <row r="64" spans="1:2" ht="15" x14ac:dyDescent="0.25">
      <c r="A64" s="236">
        <v>57847</v>
      </c>
      <c r="B64" s="236" t="s">
        <v>321</v>
      </c>
    </row>
    <row r="65" spans="1:2" ht="15" x14ac:dyDescent="0.25">
      <c r="A65" s="236">
        <v>57848</v>
      </c>
      <c r="B65" s="236" t="s">
        <v>322</v>
      </c>
    </row>
    <row r="66" spans="1:2" ht="15" x14ac:dyDescent="0.25">
      <c r="A66" s="236">
        <v>57849</v>
      </c>
      <c r="B66" s="236" t="s">
        <v>358</v>
      </c>
    </row>
    <row r="67" spans="1:2" ht="15" x14ac:dyDescent="0.25">
      <c r="A67" s="236">
        <v>57850</v>
      </c>
      <c r="B67" s="236" t="s">
        <v>376</v>
      </c>
    </row>
    <row r="68" spans="1:2" ht="15" x14ac:dyDescent="0.25">
      <c r="A68" s="236">
        <v>57851</v>
      </c>
      <c r="B68" s="236" t="s">
        <v>406</v>
      </c>
    </row>
    <row r="69" spans="1:2" ht="15" x14ac:dyDescent="0.25">
      <c r="A69" s="236">
        <v>61802</v>
      </c>
      <c r="B69" s="236" t="s">
        <v>323</v>
      </c>
    </row>
    <row r="70" spans="1:2" ht="15" x14ac:dyDescent="0.25">
      <c r="A70" s="236">
        <v>61804</v>
      </c>
      <c r="B70" s="236" t="s">
        <v>324</v>
      </c>
    </row>
    <row r="71" spans="1:2" ht="15" x14ac:dyDescent="0.25">
      <c r="A71" s="236">
        <v>61805</v>
      </c>
      <c r="B71" s="236" t="s">
        <v>377</v>
      </c>
    </row>
    <row r="72" spans="1:2" ht="15" x14ac:dyDescent="0.25">
      <c r="A72" s="236">
        <v>68802</v>
      </c>
      <c r="B72" s="236" t="s">
        <v>325</v>
      </c>
    </row>
    <row r="73" spans="1:2" ht="15" x14ac:dyDescent="0.25">
      <c r="A73" s="236">
        <v>68803</v>
      </c>
      <c r="B73" s="236" t="s">
        <v>326</v>
      </c>
    </row>
    <row r="74" spans="1:2" ht="15" x14ac:dyDescent="0.25">
      <c r="A74" s="236">
        <v>70801</v>
      </c>
      <c r="B74" s="236" t="s">
        <v>50</v>
      </c>
    </row>
    <row r="75" spans="1:2" ht="15" x14ac:dyDescent="0.25">
      <c r="A75" s="236">
        <v>71801</v>
      </c>
      <c r="B75" s="236" t="s">
        <v>83</v>
      </c>
    </row>
    <row r="76" spans="1:2" ht="15" x14ac:dyDescent="0.25">
      <c r="A76" s="236">
        <v>71803</v>
      </c>
      <c r="B76" s="236" t="s">
        <v>327</v>
      </c>
    </row>
    <row r="77" spans="1:2" ht="15" x14ac:dyDescent="0.25">
      <c r="A77" s="236">
        <v>71804</v>
      </c>
      <c r="B77" s="236" t="s">
        <v>26</v>
      </c>
    </row>
    <row r="78" spans="1:2" ht="15" x14ac:dyDescent="0.25">
      <c r="A78" s="236">
        <v>71806</v>
      </c>
      <c r="B78" s="236" t="s">
        <v>27</v>
      </c>
    </row>
    <row r="79" spans="1:2" ht="15" x14ac:dyDescent="0.25">
      <c r="A79" s="236">
        <v>71807</v>
      </c>
      <c r="B79" s="236" t="s">
        <v>65</v>
      </c>
    </row>
    <row r="80" spans="1:2" ht="15" x14ac:dyDescent="0.25">
      <c r="A80" s="236">
        <v>71809</v>
      </c>
      <c r="B80" s="236" t="s">
        <v>328</v>
      </c>
    </row>
    <row r="81" spans="1:2" ht="15" x14ac:dyDescent="0.25">
      <c r="A81" s="236">
        <v>71810</v>
      </c>
      <c r="B81" s="236" t="s">
        <v>329</v>
      </c>
    </row>
    <row r="82" spans="1:2" ht="15" x14ac:dyDescent="0.25">
      <c r="A82" s="236">
        <v>72801</v>
      </c>
      <c r="B82" s="236" t="s">
        <v>97</v>
      </c>
    </row>
    <row r="83" spans="1:2" ht="15" x14ac:dyDescent="0.25">
      <c r="A83" s="236">
        <v>72802</v>
      </c>
      <c r="B83" s="236" t="s">
        <v>330</v>
      </c>
    </row>
    <row r="84" spans="1:2" ht="15" x14ac:dyDescent="0.25">
      <c r="A84" s="236">
        <v>84802</v>
      </c>
      <c r="B84" s="236" t="s">
        <v>28</v>
      </c>
    </row>
    <row r="85" spans="1:2" ht="15" x14ac:dyDescent="0.25">
      <c r="A85" s="236">
        <v>84804</v>
      </c>
      <c r="B85" s="236" t="s">
        <v>66</v>
      </c>
    </row>
    <row r="86" spans="1:2" ht="15" x14ac:dyDescent="0.25">
      <c r="A86" s="236">
        <v>92801</v>
      </c>
      <c r="B86" s="236" t="s">
        <v>29</v>
      </c>
    </row>
    <row r="87" spans="1:2" ht="15" x14ac:dyDescent="0.25">
      <c r="A87" s="236">
        <v>101802</v>
      </c>
      <c r="B87" s="236" t="s">
        <v>51</v>
      </c>
    </row>
    <row r="88" spans="1:2" ht="15" x14ac:dyDescent="0.25">
      <c r="A88" s="236">
        <v>101803</v>
      </c>
      <c r="B88" s="236" t="s">
        <v>90</v>
      </c>
    </row>
    <row r="89" spans="1:2" ht="15" x14ac:dyDescent="0.25">
      <c r="A89" s="236">
        <v>101804</v>
      </c>
      <c r="B89" s="236" t="s">
        <v>7</v>
      </c>
    </row>
    <row r="90" spans="1:2" ht="15" x14ac:dyDescent="0.25">
      <c r="A90" s="236">
        <v>101806</v>
      </c>
      <c r="B90" s="236" t="s">
        <v>414</v>
      </c>
    </row>
    <row r="91" spans="1:2" ht="15" x14ac:dyDescent="0.25">
      <c r="A91" s="236">
        <v>101807</v>
      </c>
      <c r="B91" s="236" t="s">
        <v>8</v>
      </c>
    </row>
    <row r="92" spans="1:2" ht="15" x14ac:dyDescent="0.25">
      <c r="A92" s="236">
        <v>101810</v>
      </c>
      <c r="B92" s="236" t="s">
        <v>52</v>
      </c>
    </row>
    <row r="93" spans="1:2" ht="15" x14ac:dyDescent="0.25">
      <c r="A93" s="236">
        <v>101811</v>
      </c>
      <c r="B93" s="236" t="s">
        <v>333</v>
      </c>
    </row>
    <row r="94" spans="1:2" ht="15" x14ac:dyDescent="0.25">
      <c r="A94" s="236">
        <v>101813</v>
      </c>
      <c r="B94" s="236" t="s">
        <v>53</v>
      </c>
    </row>
    <row r="95" spans="1:2" ht="15" x14ac:dyDescent="0.25">
      <c r="A95" s="236">
        <v>101814</v>
      </c>
      <c r="B95" s="236" t="s">
        <v>371</v>
      </c>
    </row>
    <row r="96" spans="1:2" ht="15" x14ac:dyDescent="0.25">
      <c r="A96" s="236">
        <v>101815</v>
      </c>
      <c r="B96" s="236" t="s">
        <v>54</v>
      </c>
    </row>
    <row r="97" spans="1:2" ht="15" x14ac:dyDescent="0.25">
      <c r="A97" s="236">
        <v>101819</v>
      </c>
      <c r="B97" s="236" t="s">
        <v>9</v>
      </c>
    </row>
    <row r="98" spans="1:2" ht="15" x14ac:dyDescent="0.25">
      <c r="A98" s="236">
        <v>101821</v>
      </c>
      <c r="B98" s="236" t="s">
        <v>10</v>
      </c>
    </row>
    <row r="99" spans="1:2" ht="15" x14ac:dyDescent="0.25">
      <c r="A99" s="236">
        <v>101828</v>
      </c>
      <c r="B99" s="236" t="s">
        <v>11</v>
      </c>
    </row>
    <row r="100" spans="1:2" ht="15" x14ac:dyDescent="0.25">
      <c r="A100" s="236">
        <v>101837</v>
      </c>
      <c r="B100" s="236" t="s">
        <v>13</v>
      </c>
    </row>
    <row r="101" spans="1:2" ht="15" x14ac:dyDescent="0.25">
      <c r="A101" s="236">
        <v>101838</v>
      </c>
      <c r="B101" s="236" t="s">
        <v>383</v>
      </c>
    </row>
    <row r="102" spans="1:2" ht="15" x14ac:dyDescent="0.25">
      <c r="A102" s="236">
        <v>101840</v>
      </c>
      <c r="B102" s="236" t="s">
        <v>30</v>
      </c>
    </row>
    <row r="103" spans="1:2" ht="15" x14ac:dyDescent="0.25">
      <c r="A103" s="236">
        <v>101842</v>
      </c>
      <c r="B103" s="236" t="s">
        <v>31</v>
      </c>
    </row>
    <row r="104" spans="1:2" ht="15" x14ac:dyDescent="0.25">
      <c r="A104" s="236">
        <v>101845</v>
      </c>
      <c r="B104" s="236" t="s">
        <v>372</v>
      </c>
    </row>
    <row r="105" spans="1:2" ht="15" x14ac:dyDescent="0.25">
      <c r="A105" s="236">
        <v>101846</v>
      </c>
      <c r="B105" s="236" t="s">
        <v>364</v>
      </c>
    </row>
    <row r="106" spans="1:2" ht="15" x14ac:dyDescent="0.25">
      <c r="A106" s="236">
        <v>101847</v>
      </c>
      <c r="B106" s="236" t="s">
        <v>33</v>
      </c>
    </row>
    <row r="107" spans="1:2" ht="15" x14ac:dyDescent="0.25">
      <c r="A107" s="236">
        <v>101849</v>
      </c>
      <c r="B107" s="236" t="s">
        <v>15</v>
      </c>
    </row>
    <row r="108" spans="1:2" ht="15" x14ac:dyDescent="0.25">
      <c r="A108" s="236">
        <v>101853</v>
      </c>
      <c r="B108" s="236" t="s">
        <v>98</v>
      </c>
    </row>
    <row r="109" spans="1:2" ht="15" x14ac:dyDescent="0.25">
      <c r="A109" s="236">
        <v>101855</v>
      </c>
      <c r="B109" s="236" t="s">
        <v>2</v>
      </c>
    </row>
    <row r="110" spans="1:2" ht="15" x14ac:dyDescent="0.25">
      <c r="A110" s="236">
        <v>101856</v>
      </c>
      <c r="B110" s="236" t="s">
        <v>34</v>
      </c>
    </row>
    <row r="111" spans="1:2" ht="15" x14ac:dyDescent="0.25">
      <c r="A111" s="236">
        <v>101858</v>
      </c>
      <c r="B111" s="236" t="s">
        <v>61</v>
      </c>
    </row>
    <row r="112" spans="1:2" ht="15" x14ac:dyDescent="0.25">
      <c r="A112" s="236">
        <v>101859</v>
      </c>
      <c r="B112" s="236" t="s">
        <v>337</v>
      </c>
    </row>
    <row r="113" spans="1:2" ht="15" x14ac:dyDescent="0.25">
      <c r="A113" s="236">
        <v>101861</v>
      </c>
      <c r="B113" s="236" t="s">
        <v>368</v>
      </c>
    </row>
    <row r="114" spans="1:2" ht="15" x14ac:dyDescent="0.25">
      <c r="A114" s="236">
        <v>101862</v>
      </c>
      <c r="B114" s="236" t="s">
        <v>339</v>
      </c>
    </row>
    <row r="115" spans="1:2" ht="15" x14ac:dyDescent="0.25">
      <c r="A115" s="236">
        <v>101864</v>
      </c>
      <c r="B115" s="236" t="s">
        <v>340</v>
      </c>
    </row>
    <row r="116" spans="1:2" ht="15" x14ac:dyDescent="0.25">
      <c r="A116" s="236">
        <v>101868</v>
      </c>
      <c r="B116" s="236" t="s">
        <v>341</v>
      </c>
    </row>
    <row r="117" spans="1:2" ht="15" x14ac:dyDescent="0.25">
      <c r="A117" s="236">
        <v>101870</v>
      </c>
      <c r="B117" s="236" t="s">
        <v>359</v>
      </c>
    </row>
    <row r="118" spans="1:2" ht="15" x14ac:dyDescent="0.25">
      <c r="A118" s="236">
        <v>101871</v>
      </c>
      <c r="B118" s="236" t="s">
        <v>374</v>
      </c>
    </row>
    <row r="119" spans="1:2" ht="15" x14ac:dyDescent="0.25">
      <c r="A119" s="236">
        <v>101872</v>
      </c>
      <c r="B119" s="236" t="s">
        <v>407</v>
      </c>
    </row>
    <row r="120" spans="1:2" ht="15" x14ac:dyDescent="0.25">
      <c r="A120" s="236">
        <v>101873</v>
      </c>
      <c r="B120" s="236" t="s">
        <v>416</v>
      </c>
    </row>
    <row r="121" spans="1:2" ht="15" x14ac:dyDescent="0.25">
      <c r="A121" s="236">
        <v>101874</v>
      </c>
      <c r="B121" s="236" t="s">
        <v>409</v>
      </c>
    </row>
    <row r="122" spans="1:2" x14ac:dyDescent="0.2">
      <c r="A122" s="237">
        <v>101875</v>
      </c>
      <c r="B122" s="237" t="s">
        <v>564</v>
      </c>
    </row>
    <row r="123" spans="1:2" ht="15" x14ac:dyDescent="0.25">
      <c r="A123" s="237">
        <v>101876</v>
      </c>
      <c r="B123" s="238" t="s">
        <v>566</v>
      </c>
    </row>
    <row r="124" spans="1:2" ht="15" x14ac:dyDescent="0.25">
      <c r="A124" s="236">
        <v>105801</v>
      </c>
      <c r="B124" s="236" t="s">
        <v>35</v>
      </c>
    </row>
    <row r="125" spans="1:2" ht="15" x14ac:dyDescent="0.25">
      <c r="A125" s="236">
        <v>105802</v>
      </c>
      <c r="B125" s="236" t="s">
        <v>3</v>
      </c>
    </row>
    <row r="126" spans="1:2" ht="15" x14ac:dyDescent="0.25">
      <c r="A126" s="236">
        <v>105803</v>
      </c>
      <c r="B126" s="236" t="s">
        <v>360</v>
      </c>
    </row>
    <row r="127" spans="1:2" ht="15" x14ac:dyDescent="0.25">
      <c r="A127" s="236">
        <v>108802</v>
      </c>
      <c r="B127" s="236" t="s">
        <v>342</v>
      </c>
    </row>
    <row r="128" spans="1:2" ht="15" x14ac:dyDescent="0.25">
      <c r="A128" s="236">
        <v>108804</v>
      </c>
      <c r="B128" s="236" t="s">
        <v>343</v>
      </c>
    </row>
    <row r="129" spans="1:2" ht="15" x14ac:dyDescent="0.25">
      <c r="A129" s="236">
        <v>108807</v>
      </c>
      <c r="B129" s="236" t="s">
        <v>94</v>
      </c>
    </row>
    <row r="130" spans="1:2" ht="15" x14ac:dyDescent="0.25">
      <c r="A130" s="236">
        <v>108808</v>
      </c>
      <c r="B130" s="236" t="s">
        <v>87</v>
      </c>
    </row>
    <row r="131" spans="1:2" ht="15" x14ac:dyDescent="0.25">
      <c r="A131" s="236">
        <v>108809</v>
      </c>
      <c r="B131" s="236" t="s">
        <v>104</v>
      </c>
    </row>
    <row r="132" spans="1:2" ht="15" x14ac:dyDescent="0.25">
      <c r="A132" s="236">
        <v>123803</v>
      </c>
      <c r="B132" s="236" t="s">
        <v>370</v>
      </c>
    </row>
    <row r="133" spans="1:2" ht="15" x14ac:dyDescent="0.25">
      <c r="A133" s="236">
        <v>123805</v>
      </c>
      <c r="B133" s="236" t="s">
        <v>4</v>
      </c>
    </row>
    <row r="134" spans="1:2" ht="15" x14ac:dyDescent="0.25">
      <c r="A134" s="236">
        <v>123807</v>
      </c>
      <c r="B134" s="236" t="s">
        <v>345</v>
      </c>
    </row>
    <row r="135" spans="1:2" ht="15" x14ac:dyDescent="0.25">
      <c r="A135" s="236">
        <v>126801</v>
      </c>
      <c r="B135" s="236" t="s">
        <v>375</v>
      </c>
    </row>
    <row r="136" spans="1:2" ht="15" x14ac:dyDescent="0.25">
      <c r="A136" s="236">
        <v>130801</v>
      </c>
      <c r="B136" s="236" t="s">
        <v>411</v>
      </c>
    </row>
    <row r="137" spans="1:2" ht="15" x14ac:dyDescent="0.25">
      <c r="A137" s="236">
        <v>152802</v>
      </c>
      <c r="B137" s="236" t="s">
        <v>88</v>
      </c>
    </row>
    <row r="138" spans="1:2" ht="15" x14ac:dyDescent="0.25">
      <c r="A138" s="236">
        <v>152803</v>
      </c>
      <c r="B138" s="236" t="s">
        <v>346</v>
      </c>
    </row>
    <row r="139" spans="1:2" ht="15" x14ac:dyDescent="0.25">
      <c r="A139" s="236">
        <v>152806</v>
      </c>
      <c r="B139" s="236" t="s">
        <v>616</v>
      </c>
    </row>
    <row r="140" spans="1:2" ht="15" x14ac:dyDescent="0.25">
      <c r="A140" s="236">
        <v>161801</v>
      </c>
      <c r="B140" s="236" t="s">
        <v>5</v>
      </c>
    </row>
    <row r="141" spans="1:2" ht="15" x14ac:dyDescent="0.25">
      <c r="A141" s="236">
        <v>161802</v>
      </c>
      <c r="B141" s="236" t="s">
        <v>347</v>
      </c>
    </row>
    <row r="142" spans="1:2" ht="15" x14ac:dyDescent="0.25">
      <c r="A142" s="236">
        <v>161807</v>
      </c>
      <c r="B142" s="236" t="s">
        <v>348</v>
      </c>
    </row>
    <row r="143" spans="1:2" ht="15" x14ac:dyDescent="0.25">
      <c r="A143" s="236">
        <v>165802</v>
      </c>
      <c r="B143" s="236" t="s">
        <v>89</v>
      </c>
    </row>
    <row r="144" spans="1:2" ht="15" x14ac:dyDescent="0.25">
      <c r="A144" s="236">
        <v>170801</v>
      </c>
      <c r="B144" s="236" t="s">
        <v>69</v>
      </c>
    </row>
    <row r="145" spans="1:2" ht="15" x14ac:dyDescent="0.25">
      <c r="A145" s="236">
        <v>174801</v>
      </c>
      <c r="B145" s="236" t="s">
        <v>349</v>
      </c>
    </row>
    <row r="146" spans="1:2" ht="15" x14ac:dyDescent="0.25">
      <c r="A146" s="236">
        <v>178801</v>
      </c>
      <c r="B146" s="236" t="s">
        <v>363</v>
      </c>
    </row>
    <row r="147" spans="1:2" ht="15" x14ac:dyDescent="0.25">
      <c r="A147" s="236">
        <v>178807</v>
      </c>
      <c r="B147" s="236" t="s">
        <v>68</v>
      </c>
    </row>
    <row r="148" spans="1:2" ht="15" x14ac:dyDescent="0.25">
      <c r="A148" s="236">
        <v>178808</v>
      </c>
      <c r="B148" s="236" t="s">
        <v>99</v>
      </c>
    </row>
    <row r="149" spans="1:2" ht="15" x14ac:dyDescent="0.25">
      <c r="A149" s="236">
        <v>183801</v>
      </c>
      <c r="B149" s="236" t="s">
        <v>70</v>
      </c>
    </row>
    <row r="150" spans="1:2" ht="15" x14ac:dyDescent="0.25">
      <c r="A150" s="236">
        <v>184801</v>
      </c>
      <c r="B150" s="236" t="s">
        <v>6</v>
      </c>
    </row>
    <row r="151" spans="1:2" ht="15" x14ac:dyDescent="0.25">
      <c r="A151" s="236">
        <v>193801</v>
      </c>
      <c r="B151" s="236" t="s">
        <v>71</v>
      </c>
    </row>
    <row r="152" spans="1:2" ht="15" x14ac:dyDescent="0.25">
      <c r="A152" s="236">
        <v>212801</v>
      </c>
      <c r="B152" s="236" t="s">
        <v>72</v>
      </c>
    </row>
    <row r="153" spans="1:2" ht="15" x14ac:dyDescent="0.25">
      <c r="A153" s="236">
        <v>212804</v>
      </c>
      <c r="B153" s="236" t="s">
        <v>105</v>
      </c>
    </row>
    <row r="154" spans="1:2" ht="15" x14ac:dyDescent="0.25">
      <c r="A154" s="236">
        <v>213801</v>
      </c>
      <c r="B154" s="236" t="s">
        <v>73</v>
      </c>
    </row>
    <row r="155" spans="1:2" ht="15" x14ac:dyDescent="0.25">
      <c r="A155" s="236">
        <v>220801</v>
      </c>
      <c r="B155" s="236" t="s">
        <v>74</v>
      </c>
    </row>
    <row r="156" spans="1:2" ht="15" x14ac:dyDescent="0.25">
      <c r="A156" s="236">
        <v>220802</v>
      </c>
      <c r="B156" s="236" t="s">
        <v>75</v>
      </c>
    </row>
    <row r="157" spans="1:2" ht="15" x14ac:dyDescent="0.25">
      <c r="A157" s="236">
        <v>220809</v>
      </c>
      <c r="B157" s="236" t="s">
        <v>76</v>
      </c>
    </row>
    <row r="158" spans="1:2" ht="15" x14ac:dyDescent="0.25">
      <c r="A158" s="236">
        <v>220810</v>
      </c>
      <c r="B158" s="236" t="s">
        <v>0</v>
      </c>
    </row>
    <row r="159" spans="1:2" ht="15" x14ac:dyDescent="0.25">
      <c r="A159" s="236">
        <v>220811</v>
      </c>
      <c r="B159" s="236" t="s">
        <v>64</v>
      </c>
    </row>
    <row r="160" spans="1:2" ht="15" x14ac:dyDescent="0.25">
      <c r="A160" s="236">
        <v>220814</v>
      </c>
      <c r="B160" s="236" t="s">
        <v>350</v>
      </c>
    </row>
    <row r="161" spans="1:2" ht="15" x14ac:dyDescent="0.25">
      <c r="A161" s="236">
        <v>220815</v>
      </c>
      <c r="B161" s="236" t="s">
        <v>351</v>
      </c>
    </row>
    <row r="162" spans="1:2" ht="15" x14ac:dyDescent="0.25">
      <c r="A162" s="236">
        <v>220817</v>
      </c>
      <c r="B162" s="236" t="s">
        <v>352</v>
      </c>
    </row>
    <row r="163" spans="1:2" ht="15" x14ac:dyDescent="0.25">
      <c r="A163" s="236">
        <v>220819</v>
      </c>
      <c r="B163" s="236" t="s">
        <v>361</v>
      </c>
    </row>
    <row r="164" spans="1:2" ht="15" x14ac:dyDescent="0.25">
      <c r="A164" s="236">
        <v>221801</v>
      </c>
      <c r="B164" s="236" t="s">
        <v>353</v>
      </c>
    </row>
    <row r="165" spans="1:2" ht="15" x14ac:dyDescent="0.25">
      <c r="A165" s="236">
        <v>226801</v>
      </c>
      <c r="B165" s="236" t="s">
        <v>100</v>
      </c>
    </row>
    <row r="166" spans="1:2" ht="15" x14ac:dyDescent="0.25">
      <c r="A166" s="236">
        <v>227803</v>
      </c>
      <c r="B166" s="236" t="s">
        <v>354</v>
      </c>
    </row>
    <row r="167" spans="1:2" ht="15" x14ac:dyDescent="0.25">
      <c r="A167" s="236">
        <v>227804</v>
      </c>
      <c r="B167" s="236" t="s">
        <v>77</v>
      </c>
    </row>
    <row r="168" spans="1:2" ht="15" x14ac:dyDescent="0.25">
      <c r="A168" s="236">
        <v>227805</v>
      </c>
      <c r="B168" s="236" t="s">
        <v>78</v>
      </c>
    </row>
    <row r="169" spans="1:2" ht="15" x14ac:dyDescent="0.25">
      <c r="A169" s="236">
        <v>227806</v>
      </c>
      <c r="B169" s="236" t="s">
        <v>84</v>
      </c>
    </row>
    <row r="170" spans="1:2" ht="15" x14ac:dyDescent="0.25">
      <c r="A170" s="236">
        <v>227814</v>
      </c>
      <c r="B170" s="236" t="s">
        <v>91</v>
      </c>
    </row>
    <row r="171" spans="1:2" ht="15" x14ac:dyDescent="0.25">
      <c r="A171" s="236">
        <v>227816</v>
      </c>
      <c r="B171" s="236" t="s">
        <v>365</v>
      </c>
    </row>
    <row r="172" spans="1:2" ht="15" x14ac:dyDescent="0.25">
      <c r="A172" s="236">
        <v>227817</v>
      </c>
      <c r="B172" s="236" t="s">
        <v>79</v>
      </c>
    </row>
    <row r="173" spans="1:2" ht="15" x14ac:dyDescent="0.25">
      <c r="A173" s="236">
        <v>227819</v>
      </c>
      <c r="B173" s="236" t="s">
        <v>86</v>
      </c>
    </row>
    <row r="174" spans="1:2" ht="15" x14ac:dyDescent="0.25">
      <c r="A174" s="236">
        <v>227820</v>
      </c>
      <c r="B174" s="236" t="s">
        <v>366</v>
      </c>
    </row>
    <row r="175" spans="1:2" ht="15" x14ac:dyDescent="0.25">
      <c r="A175" s="236">
        <v>227821</v>
      </c>
      <c r="B175" s="236" t="s">
        <v>67</v>
      </c>
    </row>
    <row r="176" spans="1:2" ht="15" x14ac:dyDescent="0.25">
      <c r="A176" s="236">
        <v>227824</v>
      </c>
      <c r="B176" s="236" t="s">
        <v>413</v>
      </c>
    </row>
    <row r="177" spans="1:2" ht="15" x14ac:dyDescent="0.25">
      <c r="A177" s="236">
        <v>227825</v>
      </c>
      <c r="B177" s="236" t="s">
        <v>106</v>
      </c>
    </row>
    <row r="178" spans="1:2" ht="15" x14ac:dyDescent="0.25">
      <c r="A178" s="236">
        <v>227826</v>
      </c>
      <c r="B178" s="236" t="s">
        <v>355</v>
      </c>
    </row>
    <row r="179" spans="1:2" ht="15" x14ac:dyDescent="0.25">
      <c r="A179" s="236">
        <v>227827</v>
      </c>
      <c r="B179" s="236" t="s">
        <v>356</v>
      </c>
    </row>
    <row r="180" spans="1:2" ht="15" x14ac:dyDescent="0.25">
      <c r="A180" s="236">
        <v>227829</v>
      </c>
      <c r="B180" s="236" t="s">
        <v>415</v>
      </c>
    </row>
    <row r="181" spans="1:2" ht="15" x14ac:dyDescent="0.25">
      <c r="A181" s="236">
        <v>234801</v>
      </c>
      <c r="B181" s="236" t="s">
        <v>80</v>
      </c>
    </row>
    <row r="182" spans="1:2" ht="15" x14ac:dyDescent="0.25">
      <c r="A182" s="236">
        <v>236801</v>
      </c>
      <c r="B182" s="236" t="s">
        <v>81</v>
      </c>
    </row>
    <row r="183" spans="1:2" ht="15" x14ac:dyDescent="0.25">
      <c r="A183" s="236">
        <v>236802</v>
      </c>
      <c r="B183" s="236" t="s">
        <v>378</v>
      </c>
    </row>
    <row r="184" spans="1:2" ht="15" x14ac:dyDescent="0.25">
      <c r="A184" s="236">
        <v>240801</v>
      </c>
      <c r="B184" s="236" t="s">
        <v>357</v>
      </c>
    </row>
    <row r="185" spans="1:2" ht="15" x14ac:dyDescent="0.25">
      <c r="A185" s="236">
        <v>246801</v>
      </c>
      <c r="B185" s="236" t="s">
        <v>367</v>
      </c>
    </row>
    <row r="186" spans="1:2" ht="15" x14ac:dyDescent="0.25">
      <c r="A186" s="236">
        <v>246802</v>
      </c>
      <c r="B186" s="236" t="s">
        <v>382</v>
      </c>
    </row>
  </sheetData>
  <sheetProtection algorithmName="SHA-512" hashValue="aJaUbOYGFytol3VK4dufAqPzS6/ukvjIYfqjLEYoOzpPXPxQ6zrRElvvlPM0UrSfTN0R4Vw4O8HzE9hpAS/1cA==" saltValue="DUKrz4n9E+hKl85BigyqLQ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6" tint="0.79998168889431442"/>
    <pageSetUpPr fitToPage="1"/>
  </sheetPr>
  <dimension ref="A1:BW427"/>
  <sheetViews>
    <sheetView tabSelected="1" zoomScale="80" zoomScaleNormal="80" workbookViewId="0">
      <pane ySplit="7" topLeftCell="A8" activePane="bottomLeft" state="frozen"/>
      <selection activeCell="D6" sqref="D6"/>
      <selection pane="bottomLeft" activeCell="D11" sqref="D11"/>
    </sheetView>
  </sheetViews>
  <sheetFormatPr defaultColWidth="9" defaultRowHeight="20.100000000000001" customHeight="1" x14ac:dyDescent="0.25"/>
  <cols>
    <col min="1" max="1" width="65.7109375" style="1" customWidth="1"/>
    <col min="2" max="2" width="9.5703125" style="21" customWidth="1"/>
    <col min="3" max="5" width="45.7109375" style="46" customWidth="1"/>
    <col min="6" max="75" width="9" style="6"/>
    <col min="76" max="16384" width="9" style="2"/>
  </cols>
  <sheetData>
    <row r="1" spans="1:5" ht="19.5" customHeight="1" x14ac:dyDescent="0.2">
      <c r="A1" s="324" t="str">
        <f>'HB3 STATE AID'!A1</f>
        <v>Enter 6-digit CDN in Cell B1:</v>
      </c>
      <c r="B1" s="325"/>
      <c r="C1" s="190"/>
      <c r="D1" s="191"/>
      <c r="E1" s="191"/>
    </row>
    <row r="2" spans="1:5" ht="20.100000000000001" customHeight="1" thickBot="1" x14ac:dyDescent="0.25">
      <c r="A2" s="331">
        <f>'HB3 STATE AID'!B1</f>
        <v>0</v>
      </c>
      <c r="B2" s="331"/>
      <c r="C2" s="192"/>
      <c r="D2" s="193"/>
      <c r="E2" s="193"/>
    </row>
    <row r="3" spans="1:5" ht="20.100000000000001" customHeight="1" x14ac:dyDescent="0.2">
      <c r="A3" s="34"/>
      <c r="B3" s="29"/>
      <c r="C3" s="190"/>
      <c r="D3" s="332" t="s">
        <v>669</v>
      </c>
      <c r="E3" s="191"/>
    </row>
    <row r="4" spans="1:5" ht="15" customHeight="1" thickBot="1" x14ac:dyDescent="0.25">
      <c r="A4" s="35"/>
      <c r="B4" s="29"/>
      <c r="C4" s="192"/>
      <c r="D4" s="333"/>
      <c r="E4" s="230"/>
    </row>
    <row r="5" spans="1:5" ht="33" customHeight="1" x14ac:dyDescent="0.25">
      <c r="A5" s="30"/>
      <c r="B5" s="31"/>
      <c r="C5" s="194"/>
      <c r="D5" s="195"/>
      <c r="E5" s="195"/>
    </row>
    <row r="6" spans="1:5" ht="15" customHeight="1" x14ac:dyDescent="0.2">
      <c r="A6" s="36"/>
      <c r="B6" s="32"/>
      <c r="C6" s="196"/>
      <c r="D6" s="197"/>
      <c r="E6" s="197"/>
    </row>
    <row r="7" spans="1:5" ht="57" customHeight="1" x14ac:dyDescent="0.25">
      <c r="A7" s="37" t="s">
        <v>541</v>
      </c>
      <c r="B7" s="33" t="s">
        <v>384</v>
      </c>
      <c r="C7" s="198" t="s">
        <v>665</v>
      </c>
      <c r="D7" s="199" t="s">
        <v>618</v>
      </c>
      <c r="E7" s="199" t="s">
        <v>619</v>
      </c>
    </row>
    <row r="8" spans="1:5" ht="28.5" customHeight="1" x14ac:dyDescent="0.25">
      <c r="A8" s="334" t="s">
        <v>505</v>
      </c>
      <c r="B8" s="252"/>
      <c r="C8" s="189">
        <f>VLOOKUP(A2,'Cal 35'!A:G,7,FALSE)</f>
        <v>0</v>
      </c>
      <c r="D8" s="189">
        <f>'HB3 STATE AID'!D7</f>
        <v>0</v>
      </c>
      <c r="E8" s="189">
        <f>'HB3 STATE AID'!E7</f>
        <v>0</v>
      </c>
    </row>
    <row r="9" spans="1:5" ht="20.100000000000001" customHeight="1" x14ac:dyDescent="0.25">
      <c r="A9" s="18" t="s">
        <v>542</v>
      </c>
      <c r="B9" s="14">
        <v>275</v>
      </c>
      <c r="C9" s="189">
        <f>VLOOKUP($A$2,PL,60,FALSE)</f>
        <v>0</v>
      </c>
      <c r="D9" s="229">
        <v>0</v>
      </c>
      <c r="E9" s="189">
        <f>D9*'HB3 STATE AID'!E3</f>
        <v>0</v>
      </c>
    </row>
    <row r="10" spans="1:5" ht="20.100000000000001" customHeight="1" x14ac:dyDescent="0.25">
      <c r="A10" s="334" t="s">
        <v>506</v>
      </c>
      <c r="B10" s="252"/>
      <c r="C10" s="60">
        <f>'HB3 STATE AID'!C60</f>
        <v>0</v>
      </c>
      <c r="D10" s="60">
        <f>IF(D8=0,0,'HB3 STATE AID'!D60)</f>
        <v>0</v>
      </c>
      <c r="E10" s="60">
        <f>IF(E8=0,0,'HB3 STATE AID'!E60)</f>
        <v>0</v>
      </c>
    </row>
    <row r="11" spans="1:5" ht="24.95" customHeight="1" x14ac:dyDescent="0.25">
      <c r="A11" s="335" t="s">
        <v>467</v>
      </c>
      <c r="B11" s="252"/>
      <c r="C11" s="77"/>
      <c r="D11" s="77"/>
      <c r="E11" s="77"/>
    </row>
    <row r="12" spans="1:5" ht="20.100000000000001" customHeight="1" x14ac:dyDescent="0.25">
      <c r="A12" s="101" t="s">
        <v>417</v>
      </c>
      <c r="B12" s="11">
        <v>5</v>
      </c>
      <c r="C12" s="60">
        <f>'HB3 STATE AID'!C9</f>
        <v>0</v>
      </c>
      <c r="D12" s="60">
        <f>'HB3 STATE AID'!D9</f>
        <v>0</v>
      </c>
      <c r="E12" s="60">
        <f>'HB3 STATE AID'!E9</f>
        <v>0</v>
      </c>
    </row>
    <row r="13" spans="1:5" ht="20.100000000000001" customHeight="1" x14ac:dyDescent="0.25">
      <c r="A13" s="101" t="s">
        <v>418</v>
      </c>
      <c r="B13" s="11">
        <v>3</v>
      </c>
      <c r="C13" s="60">
        <f>'HB3 STATE AID'!C10</f>
        <v>0</v>
      </c>
      <c r="D13" s="60">
        <f>'HB3 STATE AID'!D10</f>
        <v>0</v>
      </c>
      <c r="E13" s="60">
        <f>'HB3 STATE AID'!E10</f>
        <v>0</v>
      </c>
    </row>
    <row r="14" spans="1:5" ht="20.100000000000001" customHeight="1" x14ac:dyDescent="0.25">
      <c r="A14" s="101" t="s">
        <v>419</v>
      </c>
      <c r="B14" s="11">
        <v>5</v>
      </c>
      <c r="C14" s="60">
        <f>'HB3 STATE AID'!C11</f>
        <v>0</v>
      </c>
      <c r="D14" s="60">
        <f>'HB3 STATE AID'!D11</f>
        <v>0</v>
      </c>
      <c r="E14" s="60">
        <f>'HB3 STATE AID'!E11</f>
        <v>0</v>
      </c>
    </row>
    <row r="15" spans="1:5" ht="20.100000000000001" customHeight="1" x14ac:dyDescent="0.25">
      <c r="A15" s="101" t="s">
        <v>420</v>
      </c>
      <c r="B15" s="11">
        <v>3</v>
      </c>
      <c r="C15" s="60">
        <f>'HB3 STATE AID'!C12</f>
        <v>0</v>
      </c>
      <c r="D15" s="60">
        <f>'HB3 STATE AID'!D12</f>
        <v>0</v>
      </c>
      <c r="E15" s="60">
        <f>'HB3 STATE AID'!E12</f>
        <v>0</v>
      </c>
    </row>
    <row r="16" spans="1:5" ht="20.100000000000001" customHeight="1" x14ac:dyDescent="0.25">
      <c r="A16" s="101" t="s">
        <v>421</v>
      </c>
      <c r="B16" s="11">
        <v>3</v>
      </c>
      <c r="C16" s="60">
        <f>'HB3 STATE AID'!C13</f>
        <v>0</v>
      </c>
      <c r="D16" s="60">
        <f>'HB3 STATE AID'!D13</f>
        <v>0</v>
      </c>
      <c r="E16" s="60">
        <f>'HB3 STATE AID'!E13</f>
        <v>0</v>
      </c>
    </row>
    <row r="17" spans="1:5" ht="20.100000000000001" customHeight="1" x14ac:dyDescent="0.25">
      <c r="A17" s="101" t="s">
        <v>422</v>
      </c>
      <c r="B17" s="11">
        <v>3</v>
      </c>
      <c r="C17" s="60">
        <f>'HB3 STATE AID'!C14</f>
        <v>0</v>
      </c>
      <c r="D17" s="60">
        <f>'HB3 STATE AID'!D15</f>
        <v>0</v>
      </c>
      <c r="E17" s="60">
        <f>'HB3 STATE AID'!E15</f>
        <v>0</v>
      </c>
    </row>
    <row r="18" spans="1:5" ht="20.100000000000001" customHeight="1" x14ac:dyDescent="0.25">
      <c r="A18" s="101" t="s">
        <v>423</v>
      </c>
      <c r="B18" s="11">
        <v>2.7</v>
      </c>
      <c r="C18" s="60">
        <f>'HB3 STATE AID'!C15</f>
        <v>0</v>
      </c>
      <c r="D18" s="60">
        <f>'HB3 STATE AID'!D15</f>
        <v>0</v>
      </c>
      <c r="E18" s="60">
        <f>'HB3 STATE AID'!E15</f>
        <v>0</v>
      </c>
    </row>
    <row r="19" spans="1:5" ht="20.100000000000001" customHeight="1" x14ac:dyDescent="0.25">
      <c r="A19" s="101" t="s">
        <v>424</v>
      </c>
      <c r="B19" s="11">
        <v>2.2999999999999998</v>
      </c>
      <c r="C19" s="60">
        <f>'HB3 STATE AID'!C16</f>
        <v>0</v>
      </c>
      <c r="D19" s="60">
        <f>'HB3 STATE AID'!D16</f>
        <v>0</v>
      </c>
      <c r="E19" s="60">
        <f>'HB3 STATE AID'!E16</f>
        <v>0</v>
      </c>
    </row>
    <row r="20" spans="1:5" ht="20.100000000000001" customHeight="1" x14ac:dyDescent="0.25">
      <c r="A20" s="101" t="s">
        <v>425</v>
      </c>
      <c r="B20" s="11">
        <v>2.8</v>
      </c>
      <c r="C20" s="60">
        <f>'HB3 STATE AID'!C17</f>
        <v>0</v>
      </c>
      <c r="D20" s="60">
        <f>'HB3 STATE AID'!D17</f>
        <v>0</v>
      </c>
      <c r="E20" s="60">
        <f>'HB3 STATE AID'!E17</f>
        <v>0</v>
      </c>
    </row>
    <row r="21" spans="1:5" ht="20.100000000000001" customHeight="1" x14ac:dyDescent="0.25">
      <c r="A21" s="101" t="s">
        <v>426</v>
      </c>
      <c r="B21" s="11">
        <v>4</v>
      </c>
      <c r="C21" s="60">
        <f>'HB3 STATE AID'!C18</f>
        <v>0</v>
      </c>
      <c r="D21" s="60">
        <f>'HB3 STATE AID'!D18</f>
        <v>0</v>
      </c>
      <c r="E21" s="60">
        <f>'HB3 STATE AID'!E18</f>
        <v>0</v>
      </c>
    </row>
    <row r="22" spans="1:5" ht="20.100000000000001" customHeight="1" thickBot="1" x14ac:dyDescent="0.3">
      <c r="A22" s="264" t="s">
        <v>427</v>
      </c>
      <c r="B22" s="265"/>
      <c r="C22" s="56">
        <f>SUM(C12:C21)</f>
        <v>0</v>
      </c>
      <c r="D22" s="56">
        <f>SUM(D12:D21)</f>
        <v>0</v>
      </c>
      <c r="E22" s="56">
        <f>SUM(E12:E21)</f>
        <v>0</v>
      </c>
    </row>
    <row r="23" spans="1:5" ht="20.100000000000001" customHeight="1" thickTop="1" thickBot="1" x14ac:dyDescent="0.3">
      <c r="A23" s="255" t="s">
        <v>428</v>
      </c>
      <c r="B23" s="266"/>
      <c r="C23" s="56">
        <f t="shared" ref="C23:D23" si="0">(C12*$B$25)+(C13*$B$26)+(C14*$B$27)+(C15*$B$28)+(C16*$B$29)+(C17*$B$30)+(C18*$B$31)+(C19*$B$32)+(C20*$B$33)+(C21*$B$34)</f>
        <v>0</v>
      </c>
      <c r="D23" s="56">
        <f t="shared" si="0"/>
        <v>0</v>
      </c>
      <c r="E23" s="56">
        <f t="shared" ref="E23" si="1">(E12*$B$25)+(E13*$B$26)+(E14*$B$27)+(E15*$B$28)+(E16*$B$29)+(E17*$B$30)+(E18*$B$31)+(E19*$B$32)+(E20*$B$33)+(E21*$B$34)</f>
        <v>0</v>
      </c>
    </row>
    <row r="24" spans="1:5" ht="24.95" customHeight="1" thickTop="1" x14ac:dyDescent="0.25">
      <c r="A24" s="336" t="s">
        <v>468</v>
      </c>
      <c r="B24" s="337"/>
      <c r="C24" s="72"/>
      <c r="D24" s="72"/>
      <c r="E24" s="72"/>
    </row>
    <row r="25" spans="1:5" ht="20.100000000000001" customHeight="1" x14ac:dyDescent="0.25">
      <c r="A25" s="101" t="s">
        <v>432</v>
      </c>
      <c r="B25" s="11">
        <v>5</v>
      </c>
      <c r="C25" s="60">
        <f>'HB3 STATE AID'!C22</f>
        <v>0</v>
      </c>
      <c r="D25" s="60">
        <f>'HB3 STATE AID'!D22</f>
        <v>0</v>
      </c>
      <c r="E25" s="60">
        <f>'HB3 STATE AID'!E22</f>
        <v>0</v>
      </c>
    </row>
    <row r="26" spans="1:5" ht="20.100000000000001" customHeight="1" x14ac:dyDescent="0.25">
      <c r="A26" s="101" t="s">
        <v>431</v>
      </c>
      <c r="B26" s="11">
        <v>3</v>
      </c>
      <c r="C26" s="60">
        <f>'HB3 STATE AID'!C23</f>
        <v>0</v>
      </c>
      <c r="D26" s="60">
        <f>'HB3 STATE AID'!D23</f>
        <v>0</v>
      </c>
      <c r="E26" s="60">
        <f>'HB3 STATE AID'!E23</f>
        <v>0</v>
      </c>
    </row>
    <row r="27" spans="1:5" ht="20.100000000000001" customHeight="1" x14ac:dyDescent="0.25">
      <c r="A27" s="101" t="s">
        <v>435</v>
      </c>
      <c r="B27" s="11">
        <v>5</v>
      </c>
      <c r="C27" s="60">
        <f>'HB3 STATE AID'!C24</f>
        <v>0</v>
      </c>
      <c r="D27" s="60">
        <f>'HB3 STATE AID'!D24</f>
        <v>0</v>
      </c>
      <c r="E27" s="60">
        <f>'HB3 STATE AID'!E24</f>
        <v>0</v>
      </c>
    </row>
    <row r="28" spans="1:5" ht="20.100000000000001" customHeight="1" x14ac:dyDescent="0.25">
      <c r="A28" s="101" t="s">
        <v>434</v>
      </c>
      <c r="B28" s="11">
        <v>3</v>
      </c>
      <c r="C28" s="60">
        <f>'HB3 STATE AID'!C25</f>
        <v>0</v>
      </c>
      <c r="D28" s="60">
        <f>'HB3 STATE AID'!D25</f>
        <v>0</v>
      </c>
      <c r="E28" s="60">
        <f>'HB3 STATE AID'!E25</f>
        <v>0</v>
      </c>
    </row>
    <row r="29" spans="1:5" ht="20.100000000000001" customHeight="1" x14ac:dyDescent="0.25">
      <c r="A29" s="101" t="s">
        <v>436</v>
      </c>
      <c r="B29" s="11">
        <v>3</v>
      </c>
      <c r="C29" s="60">
        <f>'HB3 STATE AID'!C26</f>
        <v>0</v>
      </c>
      <c r="D29" s="60">
        <f>'HB3 STATE AID'!D26</f>
        <v>0</v>
      </c>
      <c r="E29" s="60">
        <f>'HB3 STATE AID'!E26</f>
        <v>0</v>
      </c>
    </row>
    <row r="30" spans="1:5" ht="20.100000000000001" customHeight="1" x14ac:dyDescent="0.25">
      <c r="A30" s="101" t="s">
        <v>437</v>
      </c>
      <c r="B30" s="11">
        <v>3</v>
      </c>
      <c r="C30" s="60">
        <f>'HB3 STATE AID'!C27</f>
        <v>0</v>
      </c>
      <c r="D30" s="60">
        <f>'HB3 STATE AID'!D27</f>
        <v>0</v>
      </c>
      <c r="E30" s="60">
        <f>'HB3 STATE AID'!E27</f>
        <v>0</v>
      </c>
    </row>
    <row r="31" spans="1:5" ht="20.100000000000001" customHeight="1" x14ac:dyDescent="0.25">
      <c r="A31" s="101" t="s">
        <v>438</v>
      </c>
      <c r="B31" s="11">
        <v>2.7</v>
      </c>
      <c r="C31" s="60">
        <f>'HB3 STATE AID'!C28</f>
        <v>0</v>
      </c>
      <c r="D31" s="60">
        <f>'HB3 STATE AID'!D28</f>
        <v>0</v>
      </c>
      <c r="E31" s="60">
        <f>'HB3 STATE AID'!E28</f>
        <v>0</v>
      </c>
    </row>
    <row r="32" spans="1:5" ht="20.100000000000001" customHeight="1" x14ac:dyDescent="0.25">
      <c r="A32" s="101" t="s">
        <v>439</v>
      </c>
      <c r="B32" s="11">
        <v>2.2999999999999998</v>
      </c>
      <c r="C32" s="60">
        <f>'HB3 STATE AID'!C29</f>
        <v>0</v>
      </c>
      <c r="D32" s="60">
        <f>'HB3 STATE AID'!D29</f>
        <v>0</v>
      </c>
      <c r="E32" s="60">
        <f>'HB3 STATE AID'!E29</f>
        <v>0</v>
      </c>
    </row>
    <row r="33" spans="1:75" ht="20.100000000000001" customHeight="1" x14ac:dyDescent="0.25">
      <c r="A33" s="101" t="s">
        <v>440</v>
      </c>
      <c r="B33" s="11">
        <v>2.8</v>
      </c>
      <c r="C33" s="60">
        <f>'HB3 STATE AID'!C30</f>
        <v>0</v>
      </c>
      <c r="D33" s="60">
        <f>'HB3 STATE AID'!D30</f>
        <v>0</v>
      </c>
      <c r="E33" s="60">
        <f>'HB3 STATE AID'!E30</f>
        <v>0</v>
      </c>
    </row>
    <row r="34" spans="1:75" ht="20.100000000000001" customHeight="1" x14ac:dyDescent="0.25">
      <c r="A34" s="101" t="s">
        <v>441</v>
      </c>
      <c r="B34" s="11">
        <v>4</v>
      </c>
      <c r="C34" s="60">
        <f>'HB3 STATE AID'!C31</f>
        <v>0</v>
      </c>
      <c r="D34" s="60">
        <f>'HB3 STATE AID'!D31</f>
        <v>0</v>
      </c>
      <c r="E34" s="60">
        <f>'HB3 STATE AID'!E31</f>
        <v>0</v>
      </c>
    </row>
    <row r="35" spans="1:75" ht="20.100000000000001" customHeight="1" thickBot="1" x14ac:dyDescent="0.3">
      <c r="A35" s="264" t="s">
        <v>433</v>
      </c>
      <c r="B35" s="265"/>
      <c r="C35" s="56">
        <f>SUM(C25:C34)</f>
        <v>0</v>
      </c>
      <c r="D35" s="56">
        <f>SUM(D25:D34)</f>
        <v>0</v>
      </c>
      <c r="E35" s="56">
        <f>SUM(E25:E34)</f>
        <v>0</v>
      </c>
    </row>
    <row r="36" spans="1:75" ht="20.100000000000001" customHeight="1" thickTop="1" thickBot="1" x14ac:dyDescent="0.3">
      <c r="A36" s="255" t="s">
        <v>442</v>
      </c>
      <c r="B36" s="266"/>
      <c r="C36" s="56">
        <f t="shared" ref="C36:D36" si="2">(C25*$B$25)+(C26*$B$26)+(C27*$B$27)+(C28*$B$28)+(C29*$B$29)+(C30*$B$30)+(C31*$B$31)+(C32*$B$32)+(C33*$B$33)+(C34*$B$34)</f>
        <v>0</v>
      </c>
      <c r="D36" s="56">
        <f t="shared" si="2"/>
        <v>0</v>
      </c>
      <c r="E36" s="56">
        <f t="shared" ref="E36" si="3">(E25*$B$25)+(E26*$B$26)+(E27*$B$27)+(E28*$B$28)+(E29*$B$29)+(E30*$B$30)+(E31*$B$31)+(E32*$B$32)+(E33*$B$33)+(E34*$B$34)</f>
        <v>0</v>
      </c>
    </row>
    <row r="37" spans="1:75" ht="20.100000000000001" customHeight="1" thickTop="1" x14ac:dyDescent="0.25">
      <c r="A37" s="101" t="s">
        <v>443</v>
      </c>
      <c r="B37" s="16">
        <v>1.1000000000000001</v>
      </c>
      <c r="C37" s="60">
        <f>'HB3 STATE AID'!C39</f>
        <v>0</v>
      </c>
      <c r="D37" s="60">
        <f>'HB3 STATE AID'!D39</f>
        <v>0</v>
      </c>
      <c r="E37" s="60">
        <f>'HB3 STATE AID'!E39</f>
        <v>0</v>
      </c>
    </row>
    <row r="38" spans="1:75" ht="20.100000000000001" customHeight="1" x14ac:dyDescent="0.25">
      <c r="A38" s="12" t="s">
        <v>444</v>
      </c>
      <c r="B38" s="13">
        <v>1.35</v>
      </c>
      <c r="C38" s="60">
        <f>'HB3 STATE AID'!C40</f>
        <v>0</v>
      </c>
      <c r="D38" s="60">
        <f>'HB3 STATE AID'!D40</f>
        <v>0</v>
      </c>
      <c r="E38" s="60">
        <f>'HB3 STATE AID'!E40</f>
        <v>0</v>
      </c>
    </row>
    <row r="39" spans="1:75" ht="20.100000000000001" customHeight="1" x14ac:dyDescent="0.25">
      <c r="A39" s="101" t="s">
        <v>550</v>
      </c>
      <c r="B39" s="14">
        <v>50</v>
      </c>
      <c r="C39" s="60">
        <f>'HB3 STATE AID'!C41</f>
        <v>0</v>
      </c>
      <c r="D39" s="60">
        <f>'HB3 STATE AID'!D41</f>
        <v>0</v>
      </c>
      <c r="E39" s="60">
        <f>'HB3 STATE AID'!E41</f>
        <v>0</v>
      </c>
    </row>
    <row r="40" spans="1:75" s="4" customFormat="1" ht="24.95" customHeight="1" thickBot="1" x14ac:dyDescent="0.3">
      <c r="A40" s="264" t="s">
        <v>445</v>
      </c>
      <c r="B40" s="265"/>
      <c r="C40" s="56">
        <f t="shared" ref="C40:D40" si="4">C8-C22-C38</f>
        <v>0</v>
      </c>
      <c r="D40" s="56">
        <f t="shared" si="4"/>
        <v>0</v>
      </c>
      <c r="E40" s="56">
        <f t="shared" ref="E40" si="5">E8-E22-E38</f>
        <v>0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</row>
    <row r="41" spans="1:75" ht="20.100000000000001" customHeight="1" thickTop="1" x14ac:dyDescent="0.25">
      <c r="A41" s="101" t="s">
        <v>559</v>
      </c>
      <c r="B41" s="15">
        <v>0.12</v>
      </c>
      <c r="C41" s="60">
        <f>VLOOKUP($A$2,PL,56,FALSE)</f>
        <v>0</v>
      </c>
      <c r="D41" s="229">
        <v>0</v>
      </c>
      <c r="E41" s="60">
        <f>D41</f>
        <v>0</v>
      </c>
    </row>
    <row r="42" spans="1:75" ht="20.100000000000001" customHeight="1" x14ac:dyDescent="0.25">
      <c r="A42" s="210" t="s">
        <v>682</v>
      </c>
      <c r="B42" s="16">
        <v>0.2</v>
      </c>
      <c r="C42" s="60">
        <f>VLOOKUP($A$2,PL,111,FALSE)</f>
        <v>0</v>
      </c>
      <c r="D42" s="60">
        <f>C42</f>
        <v>0</v>
      </c>
      <c r="E42" s="60">
        <f>D42</f>
        <v>0</v>
      </c>
    </row>
    <row r="43" spans="1:75" ht="20.100000000000001" customHeight="1" x14ac:dyDescent="0.25">
      <c r="A43" s="101" t="s">
        <v>446</v>
      </c>
      <c r="B43" s="15">
        <v>2.41</v>
      </c>
      <c r="C43" s="60">
        <f>'HB3 STATE AID'!C51</f>
        <v>0</v>
      </c>
      <c r="D43" s="60">
        <f>'HB3 STATE AID'!D51</f>
        <v>0</v>
      </c>
      <c r="E43" s="60">
        <f>'HB3 STATE AID'!E51</f>
        <v>0</v>
      </c>
    </row>
    <row r="44" spans="1:75" ht="20.100000000000001" customHeight="1" x14ac:dyDescent="0.25">
      <c r="A44" s="101" t="s">
        <v>447</v>
      </c>
      <c r="B44" s="16">
        <v>0.1</v>
      </c>
      <c r="C44" s="60">
        <f>VLOOKUP(A2,'Cal 35'!A:V,22,FALSE)</f>
        <v>0</v>
      </c>
      <c r="D44" s="60">
        <f>'HB3 STATE AID'!D35</f>
        <v>0</v>
      </c>
      <c r="E44" s="60">
        <f>'HB3 STATE AID'!E35</f>
        <v>0</v>
      </c>
    </row>
    <row r="45" spans="1:75" ht="20.100000000000001" customHeight="1" thickBot="1" x14ac:dyDescent="0.3">
      <c r="A45" s="264" t="s">
        <v>470</v>
      </c>
      <c r="B45" s="265"/>
      <c r="C45" s="78">
        <f>IFERROR(1-((C54-C53)/2)/C54,0)</f>
        <v>0</v>
      </c>
      <c r="D45" s="78">
        <f>IFERROR(1-((D54-D53)/2)/D54,0)</f>
        <v>0</v>
      </c>
      <c r="E45" s="78">
        <f>IFERROR(1-((E54-E53)/2)/E54,0)</f>
        <v>0</v>
      </c>
    </row>
    <row r="46" spans="1:75" s="17" customFormat="1" ht="24.95" customHeight="1" thickTop="1" thickBot="1" x14ac:dyDescent="0.3">
      <c r="A46" s="327" t="s">
        <v>552</v>
      </c>
      <c r="B46" s="328"/>
      <c r="C46" s="79">
        <f>IFERROR(ROUND(((C63+C75+C80+C70+C72+C79)*C45)/C53,3),0)</f>
        <v>0</v>
      </c>
      <c r="D46" s="79">
        <f>IFERROR(ROUND(((D63+D75+D80+D70+D72+D79)*D45)/D53,3),0)</f>
        <v>0</v>
      </c>
      <c r="E46" s="79">
        <f>IFERROR(ROUND(((E63+E75+E80+E70+E72+E79)*E45)/E53,3),0)</f>
        <v>0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</row>
    <row r="47" spans="1:75" ht="29.25" customHeight="1" thickTop="1" x14ac:dyDescent="0.2">
      <c r="A47" s="297" t="s">
        <v>654</v>
      </c>
      <c r="B47" s="298"/>
      <c r="C47" s="80" t="str">
        <f>'HB3 STATE AID'!C116</f>
        <v>YES</v>
      </c>
      <c r="D47" s="80" t="str">
        <f>'HB3 STATE AID'!D116</f>
        <v>YES</v>
      </c>
      <c r="E47" s="80" t="str">
        <f>'HB3 STATE AID'!E116</f>
        <v>YES</v>
      </c>
    </row>
    <row r="48" spans="1:75" ht="20.100000000000001" customHeight="1" x14ac:dyDescent="0.2">
      <c r="A48" s="299" t="s">
        <v>560</v>
      </c>
      <c r="B48" s="300"/>
      <c r="C48" s="81"/>
      <c r="D48" s="81"/>
      <c r="E48" s="81"/>
    </row>
    <row r="49" spans="1:75" s="10" customFormat="1" ht="20.100000000000001" customHeight="1" x14ac:dyDescent="0.2">
      <c r="A49" s="301" t="s">
        <v>459</v>
      </c>
      <c r="B49" s="302"/>
      <c r="C49" s="81">
        <f>VLOOKUP($A$2,PL,53,FALSE)</f>
        <v>0</v>
      </c>
      <c r="D49" s="81">
        <f>IF(D8=0,0,VLOOKUP($A$2,PL,53,FALSE))</f>
        <v>0</v>
      </c>
      <c r="E49" s="81">
        <f>IF(E8=0,0,VLOOKUP($A$2,PL,53,FALSE))</f>
        <v>0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</row>
    <row r="50" spans="1:75" s="10" customFormat="1" ht="20.100000000000001" customHeight="1" x14ac:dyDescent="0.2">
      <c r="A50" s="301" t="s">
        <v>460</v>
      </c>
      <c r="B50" s="302"/>
      <c r="C50" s="81">
        <f>VLOOKUP($A$2,PL,95,FALSE)</f>
        <v>0</v>
      </c>
      <c r="D50" s="81">
        <f>IF(D8=0,0,VLOOKUP($A$2,PL,95,FALSE))</f>
        <v>0</v>
      </c>
      <c r="E50" s="81">
        <f>IF(E8=0,0,VLOOKUP($A$2,PL,95,FALSE))</f>
        <v>0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</row>
    <row r="51" spans="1:75" s="3" customFormat="1" ht="33.950000000000003" customHeight="1" x14ac:dyDescent="0.2">
      <c r="A51" s="329" t="s">
        <v>558</v>
      </c>
      <c r="B51" s="330"/>
      <c r="C51" s="330"/>
      <c r="D51" s="82"/>
      <c r="E51" s="82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</row>
    <row r="52" spans="1:75" ht="20.100000000000001" customHeight="1" x14ac:dyDescent="0.25">
      <c r="A52" s="258" t="s">
        <v>449</v>
      </c>
      <c r="B52" s="302"/>
      <c r="C52" s="96">
        <f>VLOOKUP(A2,PL,19,FALSE)</f>
        <v>0</v>
      </c>
      <c r="D52" s="96">
        <f>C52</f>
        <v>0</v>
      </c>
      <c r="E52" s="96">
        <f>D52</f>
        <v>0</v>
      </c>
    </row>
    <row r="53" spans="1:75" ht="20.100000000000001" customHeight="1" x14ac:dyDescent="0.25">
      <c r="A53" s="258" t="s">
        <v>450</v>
      </c>
      <c r="B53" s="302"/>
      <c r="C53" s="83">
        <f>VLOOKUP(A2,PL,36,FALSE)</f>
        <v>0</v>
      </c>
      <c r="D53" s="83">
        <f t="shared" ref="D53:E58" si="6">C53</f>
        <v>0</v>
      </c>
      <c r="E53" s="83">
        <f t="shared" si="6"/>
        <v>0</v>
      </c>
    </row>
    <row r="54" spans="1:75" ht="20.100000000000001" customHeight="1" x14ac:dyDescent="0.25">
      <c r="A54" s="258" t="s">
        <v>451</v>
      </c>
      <c r="B54" s="302"/>
      <c r="C54" s="83">
        <f>VLOOKUP(A2,PL,5,FALSE)</f>
        <v>0</v>
      </c>
      <c r="D54" s="83">
        <f t="shared" si="6"/>
        <v>0</v>
      </c>
      <c r="E54" s="83">
        <f t="shared" si="6"/>
        <v>0</v>
      </c>
    </row>
    <row r="55" spans="1:75" ht="20.100000000000001" customHeight="1" x14ac:dyDescent="0.25">
      <c r="A55" s="258" t="s">
        <v>452</v>
      </c>
      <c r="B55" s="302"/>
      <c r="C55" s="83">
        <v>6544.0425699999996</v>
      </c>
      <c r="D55" s="83">
        <f t="shared" si="6"/>
        <v>6544.0425699999996</v>
      </c>
      <c r="E55" s="83">
        <f t="shared" si="6"/>
        <v>6544.0425699999996</v>
      </c>
    </row>
    <row r="56" spans="1:75" ht="20.100000000000001" customHeight="1" x14ac:dyDescent="0.25">
      <c r="A56" s="258" t="s">
        <v>453</v>
      </c>
      <c r="B56" s="302"/>
      <c r="C56" s="105">
        <f>VLOOKUP(A2,PL,163,FALSE)</f>
        <v>0</v>
      </c>
      <c r="D56" s="105">
        <f t="shared" si="6"/>
        <v>0</v>
      </c>
      <c r="E56" s="105">
        <f t="shared" si="6"/>
        <v>0</v>
      </c>
    </row>
    <row r="57" spans="1:75" ht="20.100000000000001" customHeight="1" x14ac:dyDescent="0.25">
      <c r="A57" s="258" t="s">
        <v>454</v>
      </c>
      <c r="B57" s="302"/>
      <c r="C57" s="104">
        <f>VLOOKUP(A2,PL,164,FALSE)</f>
        <v>0</v>
      </c>
      <c r="D57" s="104">
        <f t="shared" si="6"/>
        <v>0</v>
      </c>
      <c r="E57" s="104">
        <f t="shared" si="6"/>
        <v>0</v>
      </c>
    </row>
    <row r="58" spans="1:75" ht="20.100000000000001" customHeight="1" x14ac:dyDescent="0.25">
      <c r="A58" s="258" t="s">
        <v>458</v>
      </c>
      <c r="B58" s="302"/>
      <c r="C58" s="104">
        <f>VLOOKUP(A2,PL,211,FALSE)</f>
        <v>0</v>
      </c>
      <c r="D58" s="104">
        <f t="shared" si="6"/>
        <v>0</v>
      </c>
      <c r="E58" s="104">
        <f t="shared" si="6"/>
        <v>0</v>
      </c>
    </row>
    <row r="59" spans="1:75" ht="20.100000000000001" customHeight="1" x14ac:dyDescent="0.25">
      <c r="A59" s="258" t="s">
        <v>455</v>
      </c>
      <c r="B59" s="302"/>
      <c r="C59" s="95">
        <v>38.58</v>
      </c>
      <c r="D59" s="95">
        <v>38.58</v>
      </c>
      <c r="E59" s="95">
        <v>38.58</v>
      </c>
    </row>
    <row r="60" spans="1:75" ht="20.100000000000001" customHeight="1" x14ac:dyDescent="0.25">
      <c r="A60" s="258" t="s">
        <v>456</v>
      </c>
      <c r="B60" s="302"/>
      <c r="C60" s="95">
        <v>126.88</v>
      </c>
      <c r="D60" s="95">
        <v>126.88</v>
      </c>
      <c r="E60" s="95">
        <v>126.88</v>
      </c>
    </row>
    <row r="61" spans="1:75" ht="20.100000000000001" customHeight="1" x14ac:dyDescent="0.25">
      <c r="A61" s="258" t="s">
        <v>457</v>
      </c>
      <c r="B61" s="302"/>
      <c r="C61" s="95">
        <v>31.95</v>
      </c>
      <c r="D61" s="95">
        <v>31.95</v>
      </c>
      <c r="E61" s="95">
        <v>31.95</v>
      </c>
    </row>
    <row r="62" spans="1:75" ht="24.95" customHeight="1" x14ac:dyDescent="0.25">
      <c r="A62" s="326" t="s">
        <v>448</v>
      </c>
      <c r="B62" s="300"/>
      <c r="C62" s="77"/>
      <c r="D62" s="77"/>
      <c r="E62" s="77"/>
    </row>
    <row r="63" spans="1:75" ht="18" customHeight="1" x14ac:dyDescent="0.25">
      <c r="A63" s="256" t="s">
        <v>519</v>
      </c>
      <c r="B63" s="302"/>
      <c r="C63" s="61">
        <f t="shared" ref="C63:D63" si="7">C40*C55</f>
        <v>0</v>
      </c>
      <c r="D63" s="61">
        <f t="shared" si="7"/>
        <v>0</v>
      </c>
      <c r="E63" s="61">
        <f t="shared" ref="E63" si="8">E40*E55</f>
        <v>0</v>
      </c>
    </row>
    <row r="64" spans="1:75" ht="18" customHeight="1" x14ac:dyDescent="0.2">
      <c r="A64" s="268" t="s">
        <v>520</v>
      </c>
      <c r="B64" s="269"/>
      <c r="C64" s="63"/>
      <c r="D64" s="63"/>
      <c r="E64" s="63"/>
    </row>
    <row r="65" spans="1:75" s="8" customFormat="1" ht="18" x14ac:dyDescent="0.25">
      <c r="A65" s="270" t="s">
        <v>536</v>
      </c>
      <c r="B65" s="302"/>
      <c r="C65" s="67">
        <f t="shared" ref="C65:D65" si="9">(C23-(C20*$B$20+C21*$B$21))*C55</f>
        <v>0</v>
      </c>
      <c r="D65" s="67">
        <f t="shared" si="9"/>
        <v>0</v>
      </c>
      <c r="E65" s="67">
        <f t="shared" ref="E65" si="10">(E23-(E20*$B$20+E21*$B$21))*E55</f>
        <v>0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</row>
    <row r="66" spans="1:75" s="8" customFormat="1" ht="18" x14ac:dyDescent="0.25">
      <c r="A66" s="270" t="s">
        <v>486</v>
      </c>
      <c r="B66" s="302"/>
      <c r="C66" s="67">
        <f t="shared" ref="C66:D66" si="11">C37*$B$37*C55</f>
        <v>0</v>
      </c>
      <c r="D66" s="67">
        <f t="shared" si="11"/>
        <v>0</v>
      </c>
      <c r="E66" s="67">
        <f t="shared" ref="E66" si="12">E37*$B$37*E55</f>
        <v>0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</row>
    <row r="67" spans="1:75" s="8" customFormat="1" ht="18" x14ac:dyDescent="0.25">
      <c r="A67" s="270" t="s">
        <v>487</v>
      </c>
      <c r="B67" s="302"/>
      <c r="C67" s="67">
        <f t="shared" ref="C67:D67" si="13">C21*$B$21*C55</f>
        <v>0</v>
      </c>
      <c r="D67" s="67">
        <f t="shared" si="13"/>
        <v>0</v>
      </c>
      <c r="E67" s="67">
        <f t="shared" ref="E67" si="14">E21*$B$21*E55</f>
        <v>0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</row>
    <row r="68" spans="1:75" s="8" customFormat="1" ht="18" x14ac:dyDescent="0.25">
      <c r="A68" s="270" t="s">
        <v>488</v>
      </c>
      <c r="B68" s="302"/>
      <c r="C68" s="67">
        <f t="shared" ref="C68:D68" si="15">C20*$B$20*C55</f>
        <v>0</v>
      </c>
      <c r="D68" s="67">
        <f t="shared" si="15"/>
        <v>0</v>
      </c>
      <c r="E68" s="67">
        <f t="shared" ref="E68" si="16">E20*$B$20*E55</f>
        <v>0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</row>
    <row r="69" spans="1:75" s="8" customFormat="1" ht="18" x14ac:dyDescent="0.25">
      <c r="A69" s="270" t="s">
        <v>489</v>
      </c>
      <c r="B69" s="302"/>
      <c r="C69" s="67">
        <f t="shared" ref="C69:D69" si="17">C36*C55*0.75</f>
        <v>0</v>
      </c>
      <c r="D69" s="67">
        <f t="shared" si="17"/>
        <v>0</v>
      </c>
      <c r="E69" s="67">
        <f t="shared" ref="E69" si="18">E36*E55*0.75</f>
        <v>0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</row>
    <row r="70" spans="1:75" ht="18" customHeight="1" thickBot="1" x14ac:dyDescent="0.3">
      <c r="A70" s="307" t="s">
        <v>521</v>
      </c>
      <c r="B70" s="308"/>
      <c r="C70" s="64">
        <f>SUM(C65:C69)</f>
        <v>0</v>
      </c>
      <c r="D70" s="64">
        <f>SUM(D65:D69)</f>
        <v>0</v>
      </c>
      <c r="E70" s="64">
        <f>SUM(E65:E69)</f>
        <v>0</v>
      </c>
    </row>
    <row r="71" spans="1:75" ht="18.75" thickTop="1" x14ac:dyDescent="0.2">
      <c r="A71" s="310" t="s">
        <v>522</v>
      </c>
      <c r="B71" s="311"/>
      <c r="C71" s="63"/>
      <c r="D71" s="63"/>
      <c r="E71" s="63"/>
    </row>
    <row r="72" spans="1:75" s="8" customFormat="1" ht="18" x14ac:dyDescent="0.25">
      <c r="A72" s="305" t="s">
        <v>537</v>
      </c>
      <c r="B72" s="306"/>
      <c r="C72" s="68">
        <f t="shared" ref="C72:D72" si="19">C38*$B$38*C55</f>
        <v>0</v>
      </c>
      <c r="D72" s="68">
        <f t="shared" si="19"/>
        <v>0</v>
      </c>
      <c r="E72" s="68">
        <f t="shared" ref="E72" si="20">E38*$B$38*E55</f>
        <v>0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</row>
    <row r="73" spans="1:75" s="8" customFormat="1" ht="18" x14ac:dyDescent="0.25">
      <c r="A73" s="270" t="s">
        <v>538</v>
      </c>
      <c r="B73" s="302"/>
      <c r="C73" s="68">
        <f t="shared" ref="C73:D73" si="21">C39*$B$39</f>
        <v>0</v>
      </c>
      <c r="D73" s="68">
        <f t="shared" si="21"/>
        <v>0</v>
      </c>
      <c r="E73" s="68">
        <f t="shared" ref="E73" si="22">E39*$B$39</f>
        <v>0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</row>
    <row r="74" spans="1:75" ht="18" customHeight="1" thickBot="1" x14ac:dyDescent="0.3">
      <c r="A74" s="271" t="s">
        <v>523</v>
      </c>
      <c r="B74" s="303"/>
      <c r="C74" s="64">
        <f>SUM(C72:C73)</f>
        <v>0</v>
      </c>
      <c r="D74" s="64">
        <f>SUM(D72:D73)</f>
        <v>0</v>
      </c>
      <c r="E74" s="64">
        <f>SUM(E72:E73)</f>
        <v>0</v>
      </c>
    </row>
    <row r="75" spans="1:75" ht="18" customHeight="1" thickTop="1" x14ac:dyDescent="0.25">
      <c r="A75" s="295" t="s">
        <v>524</v>
      </c>
      <c r="B75" s="309"/>
      <c r="C75" s="61">
        <f t="shared" ref="C75:D75" si="23">C41*$B$41*C55</f>
        <v>0</v>
      </c>
      <c r="D75" s="61">
        <f t="shared" si="23"/>
        <v>0</v>
      </c>
      <c r="E75" s="61">
        <f t="shared" ref="E75" si="24">E41*$B$41*E55</f>
        <v>0</v>
      </c>
    </row>
    <row r="76" spans="1:75" ht="18" x14ac:dyDescent="0.25">
      <c r="A76" s="273" t="s">
        <v>535</v>
      </c>
      <c r="B76" s="274"/>
      <c r="C76" s="66"/>
      <c r="D76" s="66"/>
      <c r="E76" s="66"/>
    </row>
    <row r="77" spans="1:75" s="8" customFormat="1" ht="18" x14ac:dyDescent="0.25">
      <c r="A77" s="270" t="s">
        <v>490</v>
      </c>
      <c r="B77" s="302"/>
      <c r="C77" s="67">
        <f t="shared" ref="C77:D77" si="25">C42*$B$42*C55</f>
        <v>0</v>
      </c>
      <c r="D77" s="67">
        <f t="shared" si="25"/>
        <v>0</v>
      </c>
      <c r="E77" s="67">
        <f t="shared" ref="E77" si="26">E42*$B$42*E55</f>
        <v>0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</row>
    <row r="78" spans="1:75" s="8" customFormat="1" ht="18" x14ac:dyDescent="0.25">
      <c r="A78" s="270" t="s">
        <v>491</v>
      </c>
      <c r="B78" s="302"/>
      <c r="C78" s="67">
        <f t="shared" ref="C78:D78" si="27">C43*$B$43*C55</f>
        <v>0</v>
      </c>
      <c r="D78" s="67">
        <f t="shared" si="27"/>
        <v>0</v>
      </c>
      <c r="E78" s="67">
        <f t="shared" ref="E78" si="28">E43*$B$43*E55</f>
        <v>0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</row>
    <row r="79" spans="1:75" ht="18" customHeight="1" thickBot="1" x14ac:dyDescent="0.3">
      <c r="A79" s="271" t="s">
        <v>525</v>
      </c>
      <c r="B79" s="303"/>
      <c r="C79" s="64">
        <f>SUM(C77:C78)</f>
        <v>0</v>
      </c>
      <c r="D79" s="64">
        <f>SUM(D77:D78)</f>
        <v>0</v>
      </c>
      <c r="E79" s="64">
        <f>SUM(E77:E78)</f>
        <v>0</v>
      </c>
    </row>
    <row r="80" spans="1:75" ht="18" customHeight="1" thickTop="1" x14ac:dyDescent="0.25">
      <c r="A80" s="295" t="s">
        <v>526</v>
      </c>
      <c r="B80" s="309"/>
      <c r="C80" s="61">
        <f t="shared" ref="C80:D80" si="29">C44*$B$44*C55</f>
        <v>0</v>
      </c>
      <c r="D80" s="61">
        <f t="shared" si="29"/>
        <v>0</v>
      </c>
      <c r="E80" s="61">
        <f t="shared" ref="E80" si="30">E44*$B$44*E55</f>
        <v>0</v>
      </c>
    </row>
    <row r="81" spans="1:75" ht="18" customHeight="1" x14ac:dyDescent="0.25">
      <c r="A81" s="256" t="s">
        <v>527</v>
      </c>
      <c r="B81" s="302"/>
      <c r="C81" s="84">
        <f>VLOOKUP($A$2,PL,80,FALSE)</f>
        <v>0</v>
      </c>
      <c r="D81" s="84">
        <f>IF(D8=0,0,VLOOKUP($A$2,PL,80,FALSE))</f>
        <v>0</v>
      </c>
      <c r="E81" s="84">
        <f>IF(E8=0,0,VLOOKUP($A$2,PL,80,FALSE))</f>
        <v>0</v>
      </c>
    </row>
    <row r="82" spans="1:75" ht="18" x14ac:dyDescent="0.25">
      <c r="A82" s="304" t="s">
        <v>534</v>
      </c>
      <c r="B82" s="269"/>
      <c r="C82" s="84"/>
      <c r="D82" s="84"/>
      <c r="E82" s="84"/>
    </row>
    <row r="83" spans="1:75" s="8" customFormat="1" ht="18" x14ac:dyDescent="0.25">
      <c r="A83" s="270" t="s">
        <v>545</v>
      </c>
      <c r="B83" s="302"/>
      <c r="C83" s="211">
        <f>VLOOKUP($A$2,PL,171,FALSE)</f>
        <v>0</v>
      </c>
      <c r="D83" s="214">
        <v>0</v>
      </c>
      <c r="E83" s="211">
        <f>D83</f>
        <v>0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</row>
    <row r="84" spans="1:75" s="8" customFormat="1" ht="18" x14ac:dyDescent="0.25">
      <c r="A84" s="270" t="s">
        <v>539</v>
      </c>
      <c r="B84" s="302"/>
      <c r="C84" s="84">
        <f>VLOOKUP($A$2,PL,172,FALSE)</f>
        <v>0</v>
      </c>
      <c r="D84" s="84">
        <f>IF(D8=0,0,VLOOKUP($A$2,PL,172,FALSE))</f>
        <v>0</v>
      </c>
      <c r="E84" s="84">
        <f>IF(E8=0,0,VLOOKUP($A$2,PL,172,FALSE))</f>
        <v>0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</row>
    <row r="85" spans="1:75" s="8" customFormat="1" ht="18" x14ac:dyDescent="0.25">
      <c r="A85" s="270" t="s">
        <v>540</v>
      </c>
      <c r="B85" s="302"/>
      <c r="C85" s="84">
        <f>VLOOKUP($A$2,PL,175,FALSE)</f>
        <v>0</v>
      </c>
      <c r="D85" s="84">
        <f>IF(D8=0,0,VLOOKUP($A$2,PL,175,FALSE))</f>
        <v>0</v>
      </c>
      <c r="E85" s="84">
        <f>IF(E8=0,0,VLOOKUP($A$2,PL,175,FALSE))</f>
        <v>0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</row>
    <row r="86" spans="1:75" ht="20.100000000000001" customHeight="1" thickBot="1" x14ac:dyDescent="0.3">
      <c r="A86" s="292" t="s">
        <v>528</v>
      </c>
      <c r="B86" s="303"/>
      <c r="C86" s="64">
        <f>SUM(C83:C85)</f>
        <v>0</v>
      </c>
      <c r="D86" s="64">
        <f t="shared" ref="D86:E86" si="31">SUM(D83:D85)</f>
        <v>0</v>
      </c>
      <c r="E86" s="64">
        <f t="shared" si="31"/>
        <v>0</v>
      </c>
    </row>
    <row r="87" spans="1:75" ht="18" customHeight="1" thickTop="1" x14ac:dyDescent="0.25">
      <c r="A87" s="295" t="s">
        <v>529</v>
      </c>
      <c r="B87" s="309"/>
      <c r="C87" s="85">
        <f t="shared" ref="C87:D87" si="32">IF(C8&gt;C9,C9*$B$9,C8*$B$9)</f>
        <v>0</v>
      </c>
      <c r="D87" s="85">
        <f t="shared" si="32"/>
        <v>0</v>
      </c>
      <c r="E87" s="85">
        <f t="shared" ref="E87" si="33">IF(E8&gt;E9,E9*$B$9,E8*$B$9)</f>
        <v>0</v>
      </c>
    </row>
    <row r="88" spans="1:75" ht="20.100000000000001" customHeight="1" thickBot="1" x14ac:dyDescent="0.3">
      <c r="A88" s="289" t="s">
        <v>463</v>
      </c>
      <c r="B88" s="319"/>
      <c r="C88" s="86">
        <f>+C63+C70+C74+C75+C79+C80+C81+C86+C87</f>
        <v>0</v>
      </c>
      <c r="D88" s="86">
        <f>+D63+D70+D74+D75+D79+D80+D81+D86+D87</f>
        <v>0</v>
      </c>
      <c r="E88" s="86">
        <f>+E63+E70+E74+E75+E79+E80+E86+E87</f>
        <v>0</v>
      </c>
    </row>
    <row r="89" spans="1:75" ht="20.100000000000001" customHeight="1" thickTop="1" x14ac:dyDescent="0.25">
      <c r="A89" s="322" t="s">
        <v>385</v>
      </c>
      <c r="B89" s="323"/>
      <c r="C89" s="72"/>
      <c r="D89" s="72"/>
      <c r="E89" s="72"/>
    </row>
    <row r="90" spans="1:75" ht="18" customHeight="1" x14ac:dyDescent="0.25">
      <c r="A90" s="279" t="s">
        <v>530</v>
      </c>
      <c r="B90" s="300"/>
      <c r="C90" s="87">
        <f t="shared" ref="C90:D90" si="34">ROUND((C60*C46*C56*100),1)</f>
        <v>0</v>
      </c>
      <c r="D90" s="87">
        <f t="shared" si="34"/>
        <v>0</v>
      </c>
      <c r="E90" s="87">
        <f t="shared" ref="E90" si="35">ROUND((E60*E46*E56*100),1)</f>
        <v>0</v>
      </c>
    </row>
    <row r="91" spans="1:75" ht="18" customHeight="1" x14ac:dyDescent="0.25">
      <c r="A91" s="279" t="s">
        <v>531</v>
      </c>
      <c r="B91" s="300"/>
      <c r="C91" s="72">
        <f t="shared" ref="C91:D91" si="36">ROUND((C61*C46*C57*100),1)</f>
        <v>0</v>
      </c>
      <c r="D91" s="72">
        <f t="shared" si="36"/>
        <v>0</v>
      </c>
      <c r="E91" s="72">
        <f t="shared" ref="E91" si="37">ROUND((E61*E46*E57*100),1)</f>
        <v>0</v>
      </c>
    </row>
    <row r="92" spans="1:75" ht="20.100000000000001" customHeight="1" thickBot="1" x14ac:dyDescent="0.3">
      <c r="A92" s="281" t="s">
        <v>107</v>
      </c>
      <c r="B92" s="319"/>
      <c r="C92" s="74">
        <f>SUM(C90:C91)</f>
        <v>0</v>
      </c>
      <c r="D92" s="74">
        <f>SUM(D90:D91)</f>
        <v>0</v>
      </c>
      <c r="E92" s="74">
        <f>SUM(E90:E91)</f>
        <v>0</v>
      </c>
    </row>
    <row r="93" spans="1:75" ht="20.100000000000001" customHeight="1" thickTop="1" x14ac:dyDescent="0.25">
      <c r="A93" s="320" t="s">
        <v>12</v>
      </c>
      <c r="B93" s="321"/>
      <c r="C93" s="72"/>
      <c r="D93" s="72"/>
      <c r="E93" s="72"/>
    </row>
    <row r="94" spans="1:75" ht="18" customHeight="1" x14ac:dyDescent="0.25">
      <c r="A94" s="313" t="s">
        <v>532</v>
      </c>
      <c r="B94" s="314"/>
      <c r="C94" s="72">
        <f t="shared" ref="C94:D94" si="38">IF(C47="YES", IFERROR(ROUND((C8*C58*C59*100),1),0), 0)</f>
        <v>0</v>
      </c>
      <c r="D94" s="72">
        <f t="shared" si="38"/>
        <v>0</v>
      </c>
      <c r="E94" s="72">
        <f t="shared" ref="E94" si="39">IF(E47="YES", IFERROR(ROUND((E8*E58*E59*100),1),0), 0)</f>
        <v>0</v>
      </c>
    </row>
    <row r="95" spans="1:75" ht="18" customHeight="1" x14ac:dyDescent="0.25">
      <c r="A95" s="313" t="s">
        <v>533</v>
      </c>
      <c r="B95" s="314"/>
      <c r="C95" s="72">
        <f>(C49*500)+(C50*250)</f>
        <v>0</v>
      </c>
      <c r="D95" s="72">
        <f t="shared" ref="D95:E95" si="40">(D49*500)+(D50*250)</f>
        <v>0</v>
      </c>
      <c r="E95" s="72">
        <f t="shared" si="40"/>
        <v>0</v>
      </c>
    </row>
    <row r="96" spans="1:75" s="5" customFormat="1" ht="20.100000000000001" customHeight="1" thickBot="1" x14ac:dyDescent="0.3">
      <c r="A96" s="315" t="s">
        <v>395</v>
      </c>
      <c r="B96" s="316"/>
      <c r="C96" s="88">
        <f t="shared" ref="C96:D96" si="41">+C95+C94</f>
        <v>0</v>
      </c>
      <c r="D96" s="88">
        <f t="shared" si="41"/>
        <v>0</v>
      </c>
      <c r="E96" s="88">
        <f t="shared" ref="E96" si="42">+E95+E94</f>
        <v>0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</row>
    <row r="97" spans="1:75" s="9" customFormat="1" ht="30" customHeight="1" thickTop="1" thickBot="1" x14ac:dyDescent="0.3">
      <c r="A97" s="318" t="s">
        <v>430</v>
      </c>
      <c r="B97" s="318"/>
      <c r="C97" s="89">
        <f t="shared" ref="C97:D97" si="43">C88+C92+C96</f>
        <v>0</v>
      </c>
      <c r="D97" s="89">
        <f t="shared" si="43"/>
        <v>0</v>
      </c>
      <c r="E97" s="89">
        <f t="shared" ref="E97" si="44">E88+E92+E96</f>
        <v>0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</row>
    <row r="98" spans="1:75" ht="18" customHeight="1" thickTop="1" thickBot="1" x14ac:dyDescent="0.3">
      <c r="A98" s="262" t="s">
        <v>466</v>
      </c>
      <c r="B98" s="22" t="s">
        <v>464</v>
      </c>
      <c r="C98" s="90">
        <f t="shared" ref="C98:E98" si="45">C10*C52</f>
        <v>0</v>
      </c>
      <c r="D98" s="90">
        <f t="shared" si="45"/>
        <v>0</v>
      </c>
      <c r="E98" s="90">
        <f t="shared" si="45"/>
        <v>0</v>
      </c>
    </row>
    <row r="99" spans="1:75" ht="18" customHeight="1" thickTop="1" thickBot="1" x14ac:dyDescent="0.3">
      <c r="A99" s="317"/>
      <c r="B99" s="19" t="s">
        <v>465</v>
      </c>
      <c r="C99" s="91">
        <f>C97-C98</f>
        <v>0</v>
      </c>
      <c r="D99" s="91">
        <f>D97-D98</f>
        <v>0</v>
      </c>
      <c r="E99" s="91">
        <f>E97-E98</f>
        <v>0</v>
      </c>
    </row>
    <row r="100" spans="1:75" ht="20.100000000000001" customHeight="1" thickTop="1" thickBot="1" x14ac:dyDescent="0.25">
      <c r="A100" s="312" t="s">
        <v>510</v>
      </c>
      <c r="B100" s="312"/>
      <c r="C100" s="92">
        <f>C88+C92+C96</f>
        <v>0</v>
      </c>
      <c r="D100" s="92">
        <f>D88+D92+D96</f>
        <v>0</v>
      </c>
      <c r="E100" s="92">
        <f>E88+E92+E96</f>
        <v>0</v>
      </c>
    </row>
    <row r="101" spans="1:75" ht="20.100000000000001" customHeight="1" thickTop="1" thickBot="1" x14ac:dyDescent="0.25">
      <c r="A101" s="312" t="s">
        <v>546</v>
      </c>
      <c r="B101" s="312"/>
      <c r="C101" s="92">
        <f>IFERROR(C100/C8,0)</f>
        <v>0</v>
      </c>
      <c r="D101" s="92">
        <f>IFERROR(D100/D8,0)</f>
        <v>0</v>
      </c>
      <c r="E101" s="92">
        <f>IFERROR(E100/E8,0)</f>
        <v>0</v>
      </c>
    </row>
    <row r="102" spans="1:75" s="6" customFormat="1" ht="20.100000000000001" customHeight="1" thickTop="1" x14ac:dyDescent="0.25">
      <c r="A102" s="7"/>
      <c r="B102" s="20"/>
      <c r="C102" s="76"/>
      <c r="D102" s="76"/>
      <c r="E102" s="76"/>
    </row>
    <row r="103" spans="1:75" s="6" customFormat="1" ht="20.100000000000001" customHeight="1" x14ac:dyDescent="0.25">
      <c r="B103" s="20"/>
      <c r="C103" s="76"/>
      <c r="D103" s="76"/>
      <c r="E103" s="76"/>
    </row>
    <row r="104" spans="1:75" s="6" customFormat="1" ht="20.100000000000001" customHeight="1" x14ac:dyDescent="0.25">
      <c r="A104" s="7"/>
      <c r="B104" s="20"/>
      <c r="C104" s="76"/>
      <c r="D104" s="76"/>
      <c r="E104" s="76"/>
    </row>
    <row r="105" spans="1:75" s="6" customFormat="1" ht="20.100000000000001" customHeight="1" x14ac:dyDescent="0.25">
      <c r="A105" s="7"/>
      <c r="B105" s="20"/>
      <c r="C105" s="76"/>
      <c r="D105" s="76"/>
      <c r="E105" s="76"/>
    </row>
    <row r="106" spans="1:75" s="6" customFormat="1" ht="20.100000000000001" customHeight="1" x14ac:dyDescent="0.25">
      <c r="A106" s="7"/>
      <c r="B106" s="20"/>
      <c r="C106" s="76"/>
      <c r="D106" s="76"/>
      <c r="E106" s="76"/>
    </row>
    <row r="107" spans="1:75" s="6" customFormat="1" ht="20.100000000000001" customHeight="1" x14ac:dyDescent="0.25">
      <c r="A107" s="7"/>
      <c r="B107" s="20"/>
      <c r="C107" s="76"/>
      <c r="D107" s="76"/>
      <c r="E107" s="76"/>
    </row>
    <row r="108" spans="1:75" s="6" customFormat="1" ht="20.100000000000001" customHeight="1" x14ac:dyDescent="0.25">
      <c r="A108" s="7"/>
      <c r="B108" s="20"/>
      <c r="C108" s="76"/>
      <c r="D108" s="76"/>
      <c r="E108" s="76"/>
    </row>
    <row r="109" spans="1:75" s="6" customFormat="1" ht="20.100000000000001" customHeight="1" x14ac:dyDescent="0.25">
      <c r="A109" s="7"/>
      <c r="B109" s="20"/>
      <c r="C109" s="76"/>
      <c r="D109" s="76"/>
      <c r="E109" s="76"/>
    </row>
    <row r="110" spans="1:75" s="6" customFormat="1" ht="20.100000000000001" customHeight="1" x14ac:dyDescent="0.25">
      <c r="A110" s="7"/>
      <c r="B110" s="20"/>
      <c r="C110" s="76"/>
      <c r="D110" s="76"/>
      <c r="E110" s="76"/>
    </row>
    <row r="111" spans="1:75" s="6" customFormat="1" ht="20.100000000000001" customHeight="1" x14ac:dyDescent="0.25">
      <c r="A111" s="7"/>
      <c r="B111" s="20"/>
      <c r="C111" s="76"/>
      <c r="D111" s="76"/>
      <c r="E111" s="76"/>
    </row>
    <row r="112" spans="1:75" s="6" customFormat="1" ht="20.100000000000001" customHeight="1" x14ac:dyDescent="0.25">
      <c r="A112" s="7"/>
      <c r="B112" s="20"/>
      <c r="C112" s="76"/>
      <c r="D112" s="76"/>
      <c r="E112" s="76"/>
    </row>
    <row r="113" spans="1:5" s="6" customFormat="1" ht="20.100000000000001" customHeight="1" x14ac:dyDescent="0.25">
      <c r="A113" s="7"/>
      <c r="B113" s="20"/>
      <c r="C113" s="76"/>
      <c r="D113" s="76"/>
      <c r="E113" s="76"/>
    </row>
    <row r="114" spans="1:5" s="6" customFormat="1" ht="20.100000000000001" customHeight="1" x14ac:dyDescent="0.25">
      <c r="A114" s="7"/>
      <c r="B114" s="20"/>
      <c r="C114" s="76"/>
      <c r="D114" s="76"/>
      <c r="E114" s="76"/>
    </row>
    <row r="115" spans="1:5" s="6" customFormat="1" ht="20.100000000000001" customHeight="1" x14ac:dyDescent="0.25">
      <c r="A115" s="7"/>
      <c r="B115" s="20"/>
      <c r="C115" s="76"/>
      <c r="D115" s="76"/>
      <c r="E115" s="76"/>
    </row>
    <row r="116" spans="1:5" s="6" customFormat="1" ht="20.100000000000001" customHeight="1" x14ac:dyDescent="0.25">
      <c r="A116" s="7"/>
      <c r="B116" s="20"/>
      <c r="C116" s="76"/>
      <c r="D116" s="76"/>
      <c r="E116" s="76"/>
    </row>
    <row r="117" spans="1:5" s="6" customFormat="1" ht="20.100000000000001" customHeight="1" x14ac:dyDescent="0.25">
      <c r="A117" s="7"/>
      <c r="B117" s="20"/>
      <c r="C117" s="76"/>
      <c r="D117" s="76"/>
      <c r="E117" s="76"/>
    </row>
    <row r="118" spans="1:5" s="6" customFormat="1" ht="20.100000000000001" customHeight="1" x14ac:dyDescent="0.25">
      <c r="A118" s="7"/>
      <c r="B118" s="20"/>
      <c r="C118" s="76"/>
      <c r="D118" s="76"/>
      <c r="E118" s="76"/>
    </row>
    <row r="119" spans="1:5" s="6" customFormat="1" ht="20.100000000000001" customHeight="1" x14ac:dyDescent="0.25">
      <c r="A119" s="7"/>
      <c r="B119" s="20"/>
      <c r="C119" s="76"/>
      <c r="D119" s="76"/>
      <c r="E119" s="76"/>
    </row>
    <row r="120" spans="1:5" s="6" customFormat="1" ht="20.100000000000001" customHeight="1" x14ac:dyDescent="0.25">
      <c r="A120" s="7"/>
      <c r="B120" s="20"/>
      <c r="C120" s="76"/>
      <c r="D120" s="76"/>
      <c r="E120" s="76"/>
    </row>
    <row r="121" spans="1:5" s="6" customFormat="1" ht="20.100000000000001" customHeight="1" x14ac:dyDescent="0.25">
      <c r="A121" s="7"/>
      <c r="B121" s="20"/>
      <c r="C121" s="76"/>
      <c r="D121" s="76"/>
      <c r="E121" s="76"/>
    </row>
    <row r="122" spans="1:5" s="6" customFormat="1" ht="20.100000000000001" customHeight="1" x14ac:dyDescent="0.25">
      <c r="A122" s="7"/>
      <c r="B122" s="20"/>
      <c r="C122" s="76"/>
      <c r="D122" s="76"/>
      <c r="E122" s="76"/>
    </row>
    <row r="123" spans="1:5" s="6" customFormat="1" ht="20.100000000000001" customHeight="1" x14ac:dyDescent="0.25">
      <c r="A123" s="7"/>
      <c r="B123" s="20"/>
      <c r="C123" s="76"/>
      <c r="D123" s="76"/>
      <c r="E123" s="76"/>
    </row>
    <row r="124" spans="1:5" s="6" customFormat="1" ht="20.100000000000001" customHeight="1" x14ac:dyDescent="0.25">
      <c r="A124" s="7"/>
      <c r="B124" s="20"/>
      <c r="C124" s="76"/>
      <c r="D124" s="76"/>
      <c r="E124" s="76"/>
    </row>
    <row r="125" spans="1:5" s="6" customFormat="1" ht="20.100000000000001" customHeight="1" x14ac:dyDescent="0.25">
      <c r="A125" s="7"/>
      <c r="B125" s="20"/>
      <c r="C125" s="76"/>
      <c r="D125" s="76"/>
      <c r="E125" s="76"/>
    </row>
    <row r="126" spans="1:5" s="6" customFormat="1" ht="20.100000000000001" customHeight="1" x14ac:dyDescent="0.25">
      <c r="A126" s="7"/>
      <c r="B126" s="20"/>
      <c r="C126" s="76"/>
      <c r="D126" s="76"/>
      <c r="E126" s="76"/>
    </row>
    <row r="127" spans="1:5" s="6" customFormat="1" ht="20.100000000000001" customHeight="1" x14ac:dyDescent="0.25">
      <c r="A127" s="7"/>
      <c r="B127" s="20"/>
      <c r="C127" s="76"/>
      <c r="D127" s="76"/>
      <c r="E127" s="76"/>
    </row>
    <row r="128" spans="1:5" s="6" customFormat="1" ht="20.100000000000001" customHeight="1" x14ac:dyDescent="0.25">
      <c r="A128" s="7"/>
      <c r="B128" s="20"/>
      <c r="C128" s="76"/>
      <c r="D128" s="76"/>
      <c r="E128" s="76"/>
    </row>
    <row r="129" spans="1:5" s="6" customFormat="1" ht="20.100000000000001" customHeight="1" x14ac:dyDescent="0.25">
      <c r="A129" s="7"/>
      <c r="B129" s="20"/>
      <c r="C129" s="76"/>
      <c r="D129" s="76"/>
      <c r="E129" s="76"/>
    </row>
    <row r="130" spans="1:5" s="6" customFormat="1" ht="20.100000000000001" customHeight="1" x14ac:dyDescent="0.25">
      <c r="A130" s="7"/>
      <c r="B130" s="20"/>
      <c r="C130" s="76"/>
      <c r="D130" s="76"/>
      <c r="E130" s="76"/>
    </row>
    <row r="131" spans="1:5" s="6" customFormat="1" ht="20.100000000000001" customHeight="1" x14ac:dyDescent="0.25">
      <c r="A131" s="7"/>
      <c r="B131" s="20"/>
      <c r="C131" s="76"/>
      <c r="D131" s="76"/>
      <c r="E131" s="76"/>
    </row>
    <row r="132" spans="1:5" s="6" customFormat="1" ht="20.100000000000001" customHeight="1" x14ac:dyDescent="0.25">
      <c r="A132" s="7"/>
      <c r="B132" s="20"/>
      <c r="C132" s="76"/>
      <c r="D132" s="76"/>
      <c r="E132" s="76"/>
    </row>
    <row r="133" spans="1:5" s="6" customFormat="1" ht="20.100000000000001" customHeight="1" x14ac:dyDescent="0.25">
      <c r="A133" s="7"/>
      <c r="B133" s="20"/>
      <c r="C133" s="76"/>
      <c r="D133" s="76"/>
      <c r="E133" s="76"/>
    </row>
    <row r="134" spans="1:5" s="6" customFormat="1" ht="20.100000000000001" customHeight="1" x14ac:dyDescent="0.25">
      <c r="A134" s="7"/>
      <c r="B134" s="20"/>
      <c r="C134" s="76"/>
      <c r="D134" s="76"/>
      <c r="E134" s="76"/>
    </row>
    <row r="135" spans="1:5" s="6" customFormat="1" ht="20.100000000000001" customHeight="1" x14ac:dyDescent="0.25">
      <c r="A135" s="7"/>
      <c r="B135" s="20"/>
      <c r="C135" s="76"/>
      <c r="D135" s="76"/>
      <c r="E135" s="76"/>
    </row>
    <row r="136" spans="1:5" s="6" customFormat="1" ht="20.100000000000001" customHeight="1" x14ac:dyDescent="0.25">
      <c r="A136" s="7"/>
      <c r="B136" s="20"/>
      <c r="C136" s="76"/>
      <c r="D136" s="76"/>
      <c r="E136" s="76"/>
    </row>
    <row r="137" spans="1:5" s="6" customFormat="1" ht="20.100000000000001" customHeight="1" x14ac:dyDescent="0.25">
      <c r="A137" s="7"/>
      <c r="B137" s="20"/>
      <c r="C137" s="76"/>
      <c r="D137" s="76"/>
      <c r="E137" s="76"/>
    </row>
    <row r="138" spans="1:5" s="6" customFormat="1" ht="20.100000000000001" customHeight="1" x14ac:dyDescent="0.25">
      <c r="A138" s="7"/>
      <c r="B138" s="20"/>
      <c r="C138" s="76"/>
      <c r="D138" s="76"/>
      <c r="E138" s="76"/>
    </row>
    <row r="139" spans="1:5" s="6" customFormat="1" ht="20.100000000000001" customHeight="1" x14ac:dyDescent="0.25">
      <c r="A139" s="7"/>
      <c r="B139" s="20"/>
      <c r="C139" s="76"/>
      <c r="D139" s="76"/>
      <c r="E139" s="76"/>
    </row>
    <row r="140" spans="1:5" s="6" customFormat="1" ht="20.100000000000001" customHeight="1" x14ac:dyDescent="0.25">
      <c r="A140" s="7"/>
      <c r="B140" s="20"/>
      <c r="C140" s="76"/>
      <c r="D140" s="76"/>
      <c r="E140" s="76"/>
    </row>
    <row r="141" spans="1:5" s="6" customFormat="1" ht="20.100000000000001" customHeight="1" x14ac:dyDescent="0.25">
      <c r="A141" s="7"/>
      <c r="B141" s="20"/>
      <c r="C141" s="76"/>
      <c r="D141" s="76"/>
      <c r="E141" s="76"/>
    </row>
    <row r="142" spans="1:5" s="6" customFormat="1" ht="20.100000000000001" customHeight="1" x14ac:dyDescent="0.25">
      <c r="A142" s="7"/>
      <c r="B142" s="20"/>
      <c r="C142" s="76"/>
      <c r="D142" s="76"/>
      <c r="E142" s="76"/>
    </row>
    <row r="143" spans="1:5" s="6" customFormat="1" ht="20.100000000000001" customHeight="1" x14ac:dyDescent="0.25">
      <c r="A143" s="7"/>
      <c r="B143" s="20"/>
      <c r="C143" s="76"/>
      <c r="D143" s="76"/>
      <c r="E143" s="76"/>
    </row>
    <row r="144" spans="1:5" s="6" customFormat="1" ht="20.100000000000001" customHeight="1" x14ac:dyDescent="0.25">
      <c r="A144" s="7"/>
      <c r="B144" s="20"/>
      <c r="C144" s="76"/>
      <c r="D144" s="76"/>
      <c r="E144" s="76"/>
    </row>
    <row r="145" spans="1:5" s="6" customFormat="1" ht="20.100000000000001" customHeight="1" x14ac:dyDescent="0.25">
      <c r="A145" s="7"/>
      <c r="B145" s="20"/>
      <c r="C145" s="76"/>
      <c r="D145" s="76"/>
      <c r="E145" s="76"/>
    </row>
    <row r="146" spans="1:5" s="6" customFormat="1" ht="20.100000000000001" customHeight="1" x14ac:dyDescent="0.25">
      <c r="A146" s="7"/>
      <c r="B146" s="20"/>
      <c r="C146" s="76"/>
      <c r="D146" s="76"/>
      <c r="E146" s="76"/>
    </row>
    <row r="147" spans="1:5" s="6" customFormat="1" ht="20.100000000000001" customHeight="1" x14ac:dyDescent="0.25">
      <c r="A147" s="7"/>
      <c r="B147" s="20"/>
      <c r="C147" s="76"/>
      <c r="D147" s="76"/>
      <c r="E147" s="76"/>
    </row>
    <row r="148" spans="1:5" s="6" customFormat="1" ht="20.100000000000001" customHeight="1" x14ac:dyDescent="0.25">
      <c r="A148" s="7"/>
      <c r="B148" s="20"/>
      <c r="C148" s="76"/>
      <c r="D148" s="76"/>
      <c r="E148" s="76"/>
    </row>
    <row r="149" spans="1:5" s="6" customFormat="1" ht="20.100000000000001" customHeight="1" x14ac:dyDescent="0.25">
      <c r="A149" s="7"/>
      <c r="B149" s="20"/>
      <c r="C149" s="76"/>
      <c r="D149" s="76"/>
      <c r="E149" s="76"/>
    </row>
    <row r="150" spans="1:5" s="6" customFormat="1" ht="20.100000000000001" customHeight="1" x14ac:dyDescent="0.25">
      <c r="A150" s="7"/>
      <c r="B150" s="20"/>
      <c r="C150" s="76"/>
      <c r="D150" s="76"/>
      <c r="E150" s="76"/>
    </row>
    <row r="151" spans="1:5" s="6" customFormat="1" ht="20.100000000000001" customHeight="1" x14ac:dyDescent="0.25">
      <c r="A151" s="7"/>
      <c r="B151" s="20"/>
      <c r="C151" s="76"/>
      <c r="D151" s="76"/>
      <c r="E151" s="76"/>
    </row>
    <row r="152" spans="1:5" s="6" customFormat="1" ht="20.100000000000001" customHeight="1" x14ac:dyDescent="0.25">
      <c r="A152" s="7"/>
      <c r="B152" s="20"/>
      <c r="C152" s="76"/>
      <c r="D152" s="76"/>
      <c r="E152" s="76"/>
    </row>
    <row r="153" spans="1:5" s="6" customFormat="1" ht="20.100000000000001" customHeight="1" x14ac:dyDescent="0.25">
      <c r="A153" s="7"/>
      <c r="B153" s="20"/>
      <c r="C153" s="76"/>
      <c r="D153" s="76"/>
      <c r="E153" s="76"/>
    </row>
    <row r="154" spans="1:5" s="6" customFormat="1" ht="20.100000000000001" customHeight="1" x14ac:dyDescent="0.25">
      <c r="A154" s="7"/>
      <c r="B154" s="20"/>
      <c r="C154" s="76"/>
      <c r="D154" s="76"/>
      <c r="E154" s="76"/>
    </row>
    <row r="155" spans="1:5" s="6" customFormat="1" ht="20.100000000000001" customHeight="1" x14ac:dyDescent="0.25">
      <c r="A155" s="7"/>
      <c r="B155" s="20"/>
      <c r="C155" s="76"/>
      <c r="D155" s="76"/>
      <c r="E155" s="76"/>
    </row>
    <row r="156" spans="1:5" s="6" customFormat="1" ht="20.100000000000001" customHeight="1" x14ac:dyDescent="0.25">
      <c r="A156" s="7"/>
      <c r="B156" s="20"/>
      <c r="C156" s="76"/>
      <c r="D156" s="76"/>
      <c r="E156" s="76"/>
    </row>
    <row r="157" spans="1:5" s="6" customFormat="1" ht="20.100000000000001" customHeight="1" x14ac:dyDescent="0.25">
      <c r="A157" s="7"/>
      <c r="B157" s="20"/>
      <c r="C157" s="76"/>
      <c r="D157" s="76"/>
      <c r="E157" s="76"/>
    </row>
    <row r="158" spans="1:5" s="6" customFormat="1" ht="20.100000000000001" customHeight="1" x14ac:dyDescent="0.25">
      <c r="A158" s="7"/>
      <c r="B158" s="20"/>
      <c r="C158" s="76"/>
      <c r="D158" s="76"/>
      <c r="E158" s="76"/>
    </row>
    <row r="159" spans="1:5" s="6" customFormat="1" ht="20.100000000000001" customHeight="1" x14ac:dyDescent="0.25">
      <c r="A159" s="7"/>
      <c r="B159" s="20"/>
      <c r="C159" s="76"/>
      <c r="D159" s="76"/>
      <c r="E159" s="76"/>
    </row>
    <row r="160" spans="1:5" s="6" customFormat="1" ht="20.100000000000001" customHeight="1" x14ac:dyDescent="0.25">
      <c r="A160" s="7"/>
      <c r="B160" s="20"/>
      <c r="C160" s="76"/>
      <c r="D160" s="76"/>
      <c r="E160" s="76"/>
    </row>
    <row r="161" spans="1:5" s="6" customFormat="1" ht="20.100000000000001" customHeight="1" x14ac:dyDescent="0.25">
      <c r="A161" s="7"/>
      <c r="B161" s="20"/>
      <c r="C161" s="76"/>
      <c r="D161" s="76"/>
      <c r="E161" s="76"/>
    </row>
    <row r="162" spans="1:5" s="6" customFormat="1" ht="20.100000000000001" customHeight="1" x14ac:dyDescent="0.25">
      <c r="A162" s="7"/>
      <c r="B162" s="20"/>
      <c r="C162" s="76"/>
      <c r="D162" s="76"/>
      <c r="E162" s="76"/>
    </row>
    <row r="163" spans="1:5" s="6" customFormat="1" ht="20.100000000000001" customHeight="1" x14ac:dyDescent="0.25">
      <c r="A163" s="7"/>
      <c r="B163" s="20"/>
      <c r="C163" s="76"/>
      <c r="D163" s="76"/>
      <c r="E163" s="76"/>
    </row>
    <row r="164" spans="1:5" s="6" customFormat="1" ht="20.100000000000001" customHeight="1" x14ac:dyDescent="0.25">
      <c r="A164" s="7"/>
      <c r="B164" s="20"/>
      <c r="C164" s="76"/>
      <c r="D164" s="76"/>
      <c r="E164" s="76"/>
    </row>
    <row r="165" spans="1:5" s="6" customFormat="1" ht="20.100000000000001" customHeight="1" x14ac:dyDescent="0.25">
      <c r="A165" s="7"/>
      <c r="B165" s="20"/>
      <c r="C165" s="76"/>
      <c r="D165" s="76"/>
      <c r="E165" s="76"/>
    </row>
    <row r="166" spans="1:5" s="6" customFormat="1" ht="20.100000000000001" customHeight="1" x14ac:dyDescent="0.25">
      <c r="A166" s="7"/>
      <c r="B166" s="20"/>
      <c r="C166" s="76"/>
      <c r="D166" s="76"/>
      <c r="E166" s="76"/>
    </row>
    <row r="167" spans="1:5" s="6" customFormat="1" ht="20.100000000000001" customHeight="1" x14ac:dyDescent="0.25">
      <c r="A167" s="7"/>
      <c r="B167" s="20"/>
      <c r="C167" s="76"/>
      <c r="D167" s="76"/>
      <c r="E167" s="76"/>
    </row>
    <row r="168" spans="1:5" s="6" customFormat="1" ht="20.100000000000001" customHeight="1" x14ac:dyDescent="0.25">
      <c r="A168" s="7"/>
      <c r="B168" s="20"/>
      <c r="C168" s="76"/>
      <c r="D168" s="76"/>
      <c r="E168" s="76"/>
    </row>
    <row r="169" spans="1:5" s="6" customFormat="1" ht="20.100000000000001" customHeight="1" x14ac:dyDescent="0.25">
      <c r="A169" s="7"/>
      <c r="B169" s="20"/>
      <c r="C169" s="76"/>
      <c r="D169" s="76"/>
      <c r="E169" s="76"/>
    </row>
    <row r="170" spans="1:5" s="6" customFormat="1" ht="20.100000000000001" customHeight="1" x14ac:dyDescent="0.25">
      <c r="A170" s="7"/>
      <c r="B170" s="20"/>
      <c r="C170" s="76"/>
      <c r="D170" s="76"/>
      <c r="E170" s="76"/>
    </row>
    <row r="171" spans="1:5" s="6" customFormat="1" ht="20.100000000000001" customHeight="1" x14ac:dyDescent="0.25">
      <c r="A171" s="7"/>
      <c r="B171" s="20"/>
      <c r="C171" s="76"/>
      <c r="D171" s="76"/>
      <c r="E171" s="76"/>
    </row>
    <row r="172" spans="1:5" s="6" customFormat="1" ht="20.100000000000001" customHeight="1" x14ac:dyDescent="0.25">
      <c r="A172" s="7"/>
      <c r="B172" s="20"/>
      <c r="C172" s="76"/>
      <c r="D172" s="76"/>
      <c r="E172" s="76"/>
    </row>
    <row r="173" spans="1:5" s="6" customFormat="1" ht="20.100000000000001" customHeight="1" x14ac:dyDescent="0.25">
      <c r="A173" s="7"/>
      <c r="B173" s="20"/>
      <c r="C173" s="76"/>
      <c r="D173" s="76"/>
      <c r="E173" s="76"/>
    </row>
    <row r="174" spans="1:5" s="6" customFormat="1" ht="20.100000000000001" customHeight="1" x14ac:dyDescent="0.25">
      <c r="A174" s="7"/>
      <c r="B174" s="20"/>
      <c r="C174" s="76"/>
      <c r="D174" s="76"/>
      <c r="E174" s="76"/>
    </row>
    <row r="175" spans="1:5" s="6" customFormat="1" ht="20.100000000000001" customHeight="1" x14ac:dyDescent="0.25">
      <c r="A175" s="7"/>
      <c r="B175" s="20"/>
      <c r="C175" s="76"/>
      <c r="D175" s="76"/>
      <c r="E175" s="76"/>
    </row>
    <row r="176" spans="1:5" s="6" customFormat="1" ht="20.100000000000001" customHeight="1" x14ac:dyDescent="0.25">
      <c r="A176" s="7"/>
      <c r="B176" s="20"/>
      <c r="C176" s="76"/>
      <c r="D176" s="76"/>
      <c r="E176" s="76"/>
    </row>
    <row r="177" spans="1:5" s="6" customFormat="1" ht="20.100000000000001" customHeight="1" x14ac:dyDescent="0.25">
      <c r="A177" s="7"/>
      <c r="B177" s="20"/>
      <c r="C177" s="76"/>
      <c r="D177" s="76"/>
      <c r="E177" s="76"/>
    </row>
    <row r="178" spans="1:5" s="6" customFormat="1" ht="20.100000000000001" customHeight="1" x14ac:dyDescent="0.25">
      <c r="A178" s="7"/>
      <c r="B178" s="20"/>
      <c r="C178" s="76"/>
      <c r="D178" s="76"/>
      <c r="E178" s="76"/>
    </row>
    <row r="179" spans="1:5" s="6" customFormat="1" ht="20.100000000000001" customHeight="1" x14ac:dyDescent="0.25">
      <c r="A179" s="7"/>
      <c r="B179" s="20"/>
      <c r="C179" s="76"/>
      <c r="D179" s="76"/>
      <c r="E179" s="76"/>
    </row>
    <row r="180" spans="1:5" s="6" customFormat="1" ht="20.100000000000001" customHeight="1" x14ac:dyDescent="0.25">
      <c r="A180" s="7"/>
      <c r="B180" s="20"/>
      <c r="C180" s="76"/>
      <c r="D180" s="76"/>
      <c r="E180" s="76"/>
    </row>
    <row r="181" spans="1:5" s="6" customFormat="1" ht="20.100000000000001" customHeight="1" x14ac:dyDescent="0.25">
      <c r="A181" s="7"/>
      <c r="B181" s="20"/>
      <c r="C181" s="76"/>
      <c r="D181" s="76"/>
      <c r="E181" s="76"/>
    </row>
    <row r="182" spans="1:5" s="6" customFormat="1" ht="20.100000000000001" customHeight="1" x14ac:dyDescent="0.25">
      <c r="A182" s="7"/>
      <c r="B182" s="20"/>
      <c r="C182" s="76"/>
      <c r="D182" s="76"/>
      <c r="E182" s="76"/>
    </row>
    <row r="183" spans="1:5" s="6" customFormat="1" ht="20.100000000000001" customHeight="1" x14ac:dyDescent="0.25">
      <c r="A183" s="7"/>
      <c r="B183" s="20"/>
      <c r="C183" s="76"/>
      <c r="D183" s="76"/>
      <c r="E183" s="76"/>
    </row>
    <row r="184" spans="1:5" s="6" customFormat="1" ht="20.100000000000001" customHeight="1" x14ac:dyDescent="0.25">
      <c r="A184" s="7"/>
      <c r="B184" s="20"/>
      <c r="C184" s="76"/>
      <c r="D184" s="76"/>
      <c r="E184" s="76"/>
    </row>
    <row r="185" spans="1:5" s="6" customFormat="1" ht="20.100000000000001" customHeight="1" x14ac:dyDescent="0.25">
      <c r="A185" s="7"/>
      <c r="B185" s="20"/>
      <c r="C185" s="76"/>
      <c r="D185" s="76"/>
      <c r="E185" s="76"/>
    </row>
    <row r="186" spans="1:5" s="6" customFormat="1" ht="20.100000000000001" customHeight="1" x14ac:dyDescent="0.25">
      <c r="A186" s="7"/>
      <c r="B186" s="20"/>
      <c r="C186" s="76"/>
      <c r="D186" s="76"/>
      <c r="E186" s="76"/>
    </row>
    <row r="187" spans="1:5" s="6" customFormat="1" ht="20.100000000000001" customHeight="1" x14ac:dyDescent="0.25">
      <c r="A187" s="7"/>
      <c r="B187" s="20"/>
      <c r="C187" s="76"/>
      <c r="D187" s="76"/>
      <c r="E187" s="76"/>
    </row>
    <row r="188" spans="1:5" s="6" customFormat="1" ht="20.100000000000001" customHeight="1" x14ac:dyDescent="0.25">
      <c r="A188" s="7"/>
      <c r="B188" s="20"/>
      <c r="C188" s="76"/>
      <c r="D188" s="76"/>
      <c r="E188" s="76"/>
    </row>
    <row r="189" spans="1:5" s="6" customFormat="1" ht="20.100000000000001" customHeight="1" x14ac:dyDescent="0.25">
      <c r="A189" s="7"/>
      <c r="B189" s="20"/>
      <c r="C189" s="76"/>
      <c r="D189" s="76"/>
      <c r="E189" s="76"/>
    </row>
    <row r="190" spans="1:5" s="6" customFormat="1" ht="20.100000000000001" customHeight="1" x14ac:dyDescent="0.25">
      <c r="A190" s="7"/>
      <c r="B190" s="20"/>
      <c r="C190" s="76"/>
      <c r="D190" s="76"/>
      <c r="E190" s="76"/>
    </row>
    <row r="191" spans="1:5" s="6" customFormat="1" ht="20.100000000000001" customHeight="1" x14ac:dyDescent="0.25">
      <c r="A191" s="7"/>
      <c r="B191" s="20"/>
      <c r="C191" s="76"/>
      <c r="D191" s="76"/>
      <c r="E191" s="76"/>
    </row>
    <row r="192" spans="1:5" s="6" customFormat="1" ht="20.100000000000001" customHeight="1" x14ac:dyDescent="0.25">
      <c r="A192" s="7"/>
      <c r="B192" s="20"/>
      <c r="C192" s="76"/>
      <c r="D192" s="76"/>
      <c r="E192" s="76"/>
    </row>
    <row r="193" spans="1:5" s="6" customFormat="1" ht="20.100000000000001" customHeight="1" x14ac:dyDescent="0.25">
      <c r="A193" s="7"/>
      <c r="B193" s="20"/>
      <c r="C193" s="76"/>
      <c r="D193" s="76"/>
      <c r="E193" s="76"/>
    </row>
    <row r="194" spans="1:5" s="6" customFormat="1" ht="20.100000000000001" customHeight="1" x14ac:dyDescent="0.25">
      <c r="A194" s="7"/>
      <c r="B194" s="20"/>
      <c r="C194" s="76"/>
      <c r="D194" s="76"/>
      <c r="E194" s="76"/>
    </row>
    <row r="195" spans="1:5" s="6" customFormat="1" ht="20.100000000000001" customHeight="1" x14ac:dyDescent="0.25">
      <c r="A195" s="7"/>
      <c r="B195" s="20"/>
      <c r="C195" s="76"/>
      <c r="D195" s="76"/>
      <c r="E195" s="76"/>
    </row>
    <row r="196" spans="1:5" s="6" customFormat="1" ht="20.100000000000001" customHeight="1" x14ac:dyDescent="0.25">
      <c r="A196" s="7"/>
      <c r="B196" s="20"/>
      <c r="C196" s="76"/>
      <c r="D196" s="76"/>
      <c r="E196" s="76"/>
    </row>
    <row r="197" spans="1:5" s="6" customFormat="1" ht="20.100000000000001" customHeight="1" x14ac:dyDescent="0.25">
      <c r="A197" s="7"/>
      <c r="B197" s="20"/>
      <c r="C197" s="76"/>
      <c r="D197" s="76"/>
      <c r="E197" s="76"/>
    </row>
    <row r="198" spans="1:5" s="6" customFormat="1" ht="20.100000000000001" customHeight="1" x14ac:dyDescent="0.25">
      <c r="A198" s="7"/>
      <c r="B198" s="20"/>
      <c r="C198" s="76"/>
      <c r="D198" s="76"/>
      <c r="E198" s="76"/>
    </row>
    <row r="199" spans="1:5" s="6" customFormat="1" ht="20.100000000000001" customHeight="1" x14ac:dyDescent="0.25">
      <c r="A199" s="7"/>
      <c r="B199" s="20"/>
      <c r="C199" s="76"/>
      <c r="D199" s="76"/>
      <c r="E199" s="76"/>
    </row>
    <row r="200" spans="1:5" s="6" customFormat="1" ht="20.100000000000001" customHeight="1" x14ac:dyDescent="0.25">
      <c r="A200" s="7"/>
      <c r="B200" s="20"/>
      <c r="C200" s="76"/>
      <c r="D200" s="76"/>
      <c r="E200" s="76"/>
    </row>
    <row r="201" spans="1:5" s="6" customFormat="1" ht="20.100000000000001" customHeight="1" x14ac:dyDescent="0.25">
      <c r="A201" s="7"/>
      <c r="B201" s="20"/>
      <c r="C201" s="76"/>
      <c r="D201" s="76"/>
      <c r="E201" s="76"/>
    </row>
    <row r="202" spans="1:5" s="6" customFormat="1" ht="20.100000000000001" customHeight="1" x14ac:dyDescent="0.25">
      <c r="A202" s="7"/>
      <c r="B202" s="20"/>
      <c r="C202" s="76"/>
      <c r="D202" s="76"/>
      <c r="E202" s="76"/>
    </row>
    <row r="203" spans="1:5" s="6" customFormat="1" ht="20.100000000000001" customHeight="1" x14ac:dyDescent="0.25">
      <c r="A203" s="7"/>
      <c r="B203" s="20"/>
      <c r="C203" s="76"/>
      <c r="D203" s="76"/>
      <c r="E203" s="76"/>
    </row>
    <row r="204" spans="1:5" s="6" customFormat="1" ht="20.100000000000001" customHeight="1" x14ac:dyDescent="0.25">
      <c r="A204" s="7"/>
      <c r="B204" s="20"/>
      <c r="C204" s="76"/>
      <c r="D204" s="76"/>
      <c r="E204" s="76"/>
    </row>
    <row r="205" spans="1:5" s="6" customFormat="1" ht="20.100000000000001" customHeight="1" x14ac:dyDescent="0.25">
      <c r="A205" s="7"/>
      <c r="B205" s="20"/>
      <c r="C205" s="76"/>
      <c r="D205" s="76"/>
      <c r="E205" s="76"/>
    </row>
    <row r="206" spans="1:5" s="6" customFormat="1" ht="20.100000000000001" customHeight="1" x14ac:dyDescent="0.25">
      <c r="A206" s="7"/>
      <c r="B206" s="20"/>
      <c r="C206" s="76"/>
      <c r="D206" s="76"/>
      <c r="E206" s="76"/>
    </row>
    <row r="207" spans="1:5" s="6" customFormat="1" ht="20.100000000000001" customHeight="1" x14ac:dyDescent="0.25">
      <c r="A207" s="7"/>
      <c r="B207" s="20"/>
      <c r="C207" s="76"/>
      <c r="D207" s="76"/>
      <c r="E207" s="76"/>
    </row>
    <row r="208" spans="1:5" s="6" customFormat="1" ht="20.100000000000001" customHeight="1" x14ac:dyDescent="0.25">
      <c r="A208" s="7"/>
      <c r="B208" s="20"/>
      <c r="C208" s="76"/>
      <c r="D208" s="76"/>
      <c r="E208" s="76"/>
    </row>
    <row r="209" spans="1:5" s="6" customFormat="1" ht="20.100000000000001" customHeight="1" x14ac:dyDescent="0.25">
      <c r="A209" s="7"/>
      <c r="B209" s="20"/>
      <c r="C209" s="76"/>
      <c r="D209" s="76"/>
      <c r="E209" s="76"/>
    </row>
    <row r="210" spans="1:5" s="6" customFormat="1" ht="20.100000000000001" customHeight="1" x14ac:dyDescent="0.25">
      <c r="A210" s="7"/>
      <c r="B210" s="20"/>
      <c r="C210" s="76"/>
      <c r="D210" s="76"/>
      <c r="E210" s="76"/>
    </row>
    <row r="211" spans="1:5" s="6" customFormat="1" ht="20.100000000000001" customHeight="1" x14ac:dyDescent="0.25">
      <c r="A211" s="7"/>
      <c r="B211" s="20"/>
      <c r="C211" s="76"/>
      <c r="D211" s="76"/>
      <c r="E211" s="76"/>
    </row>
    <row r="212" spans="1:5" s="6" customFormat="1" ht="20.100000000000001" customHeight="1" x14ac:dyDescent="0.25">
      <c r="A212" s="7"/>
      <c r="B212" s="20"/>
      <c r="C212" s="76"/>
      <c r="D212" s="76"/>
      <c r="E212" s="76"/>
    </row>
    <row r="213" spans="1:5" s="6" customFormat="1" ht="20.100000000000001" customHeight="1" x14ac:dyDescent="0.25">
      <c r="A213" s="7"/>
      <c r="B213" s="20"/>
      <c r="C213" s="76"/>
      <c r="D213" s="76"/>
      <c r="E213" s="76"/>
    </row>
    <row r="214" spans="1:5" s="6" customFormat="1" ht="20.100000000000001" customHeight="1" x14ac:dyDescent="0.25">
      <c r="A214" s="7"/>
      <c r="B214" s="20"/>
      <c r="C214" s="76"/>
      <c r="D214" s="76"/>
      <c r="E214" s="76"/>
    </row>
    <row r="215" spans="1:5" s="6" customFormat="1" ht="20.100000000000001" customHeight="1" x14ac:dyDescent="0.25">
      <c r="A215" s="7"/>
      <c r="B215" s="20"/>
      <c r="C215" s="76"/>
      <c r="D215" s="76"/>
      <c r="E215" s="76"/>
    </row>
    <row r="216" spans="1:5" s="6" customFormat="1" ht="20.100000000000001" customHeight="1" x14ac:dyDescent="0.25">
      <c r="A216" s="7"/>
      <c r="B216" s="20"/>
      <c r="C216" s="76"/>
      <c r="D216" s="76"/>
      <c r="E216" s="76"/>
    </row>
    <row r="217" spans="1:5" s="6" customFormat="1" ht="20.100000000000001" customHeight="1" x14ac:dyDescent="0.25">
      <c r="A217" s="7"/>
      <c r="B217" s="20"/>
      <c r="C217" s="76"/>
      <c r="D217" s="76"/>
      <c r="E217" s="76"/>
    </row>
    <row r="218" spans="1:5" s="6" customFormat="1" ht="20.100000000000001" customHeight="1" x14ac:dyDescent="0.25">
      <c r="A218" s="7"/>
      <c r="B218" s="20"/>
      <c r="C218" s="76"/>
      <c r="D218" s="76"/>
      <c r="E218" s="76"/>
    </row>
    <row r="219" spans="1:5" s="6" customFormat="1" ht="20.100000000000001" customHeight="1" x14ac:dyDescent="0.25">
      <c r="A219" s="7"/>
      <c r="B219" s="20"/>
      <c r="C219" s="76"/>
      <c r="D219" s="76"/>
      <c r="E219" s="76"/>
    </row>
    <row r="220" spans="1:5" s="6" customFormat="1" ht="20.100000000000001" customHeight="1" x14ac:dyDescent="0.25">
      <c r="A220" s="7"/>
      <c r="B220" s="20"/>
      <c r="C220" s="76"/>
      <c r="D220" s="76"/>
      <c r="E220" s="76"/>
    </row>
    <row r="221" spans="1:5" s="6" customFormat="1" ht="20.100000000000001" customHeight="1" x14ac:dyDescent="0.25">
      <c r="A221" s="7"/>
      <c r="B221" s="20"/>
      <c r="C221" s="76"/>
      <c r="D221" s="76"/>
      <c r="E221" s="76"/>
    </row>
    <row r="222" spans="1:5" s="6" customFormat="1" ht="20.100000000000001" customHeight="1" x14ac:dyDescent="0.25">
      <c r="A222" s="7"/>
      <c r="B222" s="20"/>
      <c r="C222" s="76"/>
      <c r="D222" s="76"/>
      <c r="E222" s="76"/>
    </row>
    <row r="223" spans="1:5" s="6" customFormat="1" ht="20.100000000000001" customHeight="1" x14ac:dyDescent="0.25">
      <c r="A223" s="7"/>
      <c r="B223" s="20"/>
      <c r="C223" s="76"/>
      <c r="D223" s="76"/>
      <c r="E223" s="76"/>
    </row>
    <row r="224" spans="1:5" s="6" customFormat="1" ht="20.100000000000001" customHeight="1" x14ac:dyDescent="0.25">
      <c r="A224" s="7"/>
      <c r="B224" s="20"/>
      <c r="C224" s="76"/>
      <c r="D224" s="76"/>
      <c r="E224" s="76"/>
    </row>
    <row r="225" spans="1:5" s="6" customFormat="1" ht="20.100000000000001" customHeight="1" x14ac:dyDescent="0.25">
      <c r="A225" s="7"/>
      <c r="B225" s="20"/>
      <c r="C225" s="76"/>
      <c r="D225" s="76"/>
      <c r="E225" s="76"/>
    </row>
    <row r="226" spans="1:5" s="6" customFormat="1" ht="20.100000000000001" customHeight="1" x14ac:dyDescent="0.25">
      <c r="A226" s="7"/>
      <c r="B226" s="20"/>
      <c r="C226" s="76"/>
      <c r="D226" s="76"/>
      <c r="E226" s="76"/>
    </row>
    <row r="227" spans="1:5" s="6" customFormat="1" ht="20.100000000000001" customHeight="1" x14ac:dyDescent="0.25">
      <c r="A227" s="7"/>
      <c r="B227" s="20"/>
      <c r="C227" s="76"/>
      <c r="D227" s="76"/>
      <c r="E227" s="76"/>
    </row>
    <row r="228" spans="1:5" s="6" customFormat="1" ht="20.100000000000001" customHeight="1" x14ac:dyDescent="0.25">
      <c r="A228" s="7"/>
      <c r="B228" s="20"/>
      <c r="C228" s="76"/>
      <c r="D228" s="76"/>
      <c r="E228" s="76"/>
    </row>
    <row r="229" spans="1:5" s="6" customFormat="1" ht="20.100000000000001" customHeight="1" x14ac:dyDescent="0.25">
      <c r="A229" s="7"/>
      <c r="B229" s="20"/>
      <c r="C229" s="76"/>
      <c r="D229" s="76"/>
      <c r="E229" s="76"/>
    </row>
    <row r="230" spans="1:5" s="6" customFormat="1" ht="20.100000000000001" customHeight="1" x14ac:dyDescent="0.25">
      <c r="A230" s="7"/>
      <c r="B230" s="20"/>
      <c r="C230" s="76"/>
      <c r="D230" s="76"/>
      <c r="E230" s="76"/>
    </row>
    <row r="231" spans="1:5" s="6" customFormat="1" ht="20.100000000000001" customHeight="1" x14ac:dyDescent="0.25">
      <c r="A231" s="7"/>
      <c r="B231" s="20"/>
      <c r="C231" s="76"/>
      <c r="D231" s="76"/>
      <c r="E231" s="76"/>
    </row>
    <row r="232" spans="1:5" s="6" customFormat="1" ht="20.100000000000001" customHeight="1" x14ac:dyDescent="0.25">
      <c r="A232" s="7"/>
      <c r="B232" s="20"/>
      <c r="C232" s="76"/>
      <c r="D232" s="76"/>
      <c r="E232" s="76"/>
    </row>
    <row r="233" spans="1:5" s="6" customFormat="1" ht="20.100000000000001" customHeight="1" x14ac:dyDescent="0.25">
      <c r="A233" s="7"/>
      <c r="B233" s="20"/>
      <c r="C233" s="76"/>
      <c r="D233" s="76"/>
      <c r="E233" s="76"/>
    </row>
    <row r="234" spans="1:5" s="6" customFormat="1" ht="20.100000000000001" customHeight="1" x14ac:dyDescent="0.25">
      <c r="A234" s="7"/>
      <c r="B234" s="20"/>
      <c r="C234" s="76"/>
      <c r="D234" s="76"/>
      <c r="E234" s="76"/>
    </row>
    <row r="235" spans="1:5" s="6" customFormat="1" ht="20.100000000000001" customHeight="1" x14ac:dyDescent="0.25">
      <c r="A235" s="7"/>
      <c r="B235" s="20"/>
      <c r="C235" s="76"/>
      <c r="D235" s="76"/>
      <c r="E235" s="76"/>
    </row>
    <row r="236" spans="1:5" s="6" customFormat="1" ht="20.100000000000001" customHeight="1" x14ac:dyDescent="0.25">
      <c r="A236" s="7"/>
      <c r="B236" s="20"/>
      <c r="C236" s="76"/>
      <c r="D236" s="76"/>
      <c r="E236" s="76"/>
    </row>
    <row r="237" spans="1:5" s="6" customFormat="1" ht="20.100000000000001" customHeight="1" x14ac:dyDescent="0.25">
      <c r="A237" s="7"/>
      <c r="B237" s="20"/>
      <c r="C237" s="76"/>
      <c r="D237" s="76"/>
      <c r="E237" s="76"/>
    </row>
    <row r="238" spans="1:5" s="6" customFormat="1" ht="20.100000000000001" customHeight="1" x14ac:dyDescent="0.25">
      <c r="A238" s="7"/>
      <c r="B238" s="20"/>
      <c r="C238" s="76"/>
      <c r="D238" s="76"/>
      <c r="E238" s="76"/>
    </row>
    <row r="239" spans="1:5" s="6" customFormat="1" ht="20.100000000000001" customHeight="1" x14ac:dyDescent="0.25">
      <c r="A239" s="7"/>
      <c r="B239" s="20"/>
      <c r="C239" s="76"/>
      <c r="D239" s="76"/>
      <c r="E239" s="76"/>
    </row>
    <row r="240" spans="1:5" s="6" customFormat="1" ht="20.100000000000001" customHeight="1" x14ac:dyDescent="0.25">
      <c r="A240" s="7"/>
      <c r="B240" s="20"/>
      <c r="C240" s="76"/>
      <c r="D240" s="76"/>
      <c r="E240" s="76"/>
    </row>
    <row r="241" spans="1:5" s="6" customFormat="1" ht="20.100000000000001" customHeight="1" x14ac:dyDescent="0.25">
      <c r="A241" s="7"/>
      <c r="B241" s="20"/>
      <c r="C241" s="76"/>
      <c r="D241" s="76"/>
      <c r="E241" s="76"/>
    </row>
    <row r="242" spans="1:5" s="6" customFormat="1" ht="20.100000000000001" customHeight="1" x14ac:dyDescent="0.25">
      <c r="A242" s="7"/>
      <c r="B242" s="20"/>
      <c r="C242" s="76"/>
      <c r="D242" s="76"/>
      <c r="E242" s="76"/>
    </row>
    <row r="243" spans="1:5" s="6" customFormat="1" ht="20.100000000000001" customHeight="1" x14ac:dyDescent="0.25">
      <c r="A243" s="7"/>
      <c r="B243" s="20"/>
      <c r="C243" s="76"/>
      <c r="D243" s="76"/>
      <c r="E243" s="76"/>
    </row>
    <row r="244" spans="1:5" s="6" customFormat="1" ht="20.100000000000001" customHeight="1" x14ac:dyDescent="0.25">
      <c r="A244" s="7"/>
      <c r="B244" s="20"/>
      <c r="C244" s="76"/>
      <c r="D244" s="76"/>
      <c r="E244" s="76"/>
    </row>
    <row r="245" spans="1:5" s="6" customFormat="1" ht="20.100000000000001" customHeight="1" x14ac:dyDescent="0.25">
      <c r="A245" s="7"/>
      <c r="B245" s="20"/>
      <c r="C245" s="76"/>
      <c r="D245" s="76"/>
      <c r="E245" s="76"/>
    </row>
    <row r="246" spans="1:5" s="6" customFormat="1" ht="20.100000000000001" customHeight="1" x14ac:dyDescent="0.25">
      <c r="A246" s="7"/>
      <c r="B246" s="20"/>
      <c r="C246" s="76"/>
      <c r="D246" s="76"/>
      <c r="E246" s="76"/>
    </row>
    <row r="247" spans="1:5" s="6" customFormat="1" ht="20.100000000000001" customHeight="1" x14ac:dyDescent="0.25">
      <c r="A247" s="7"/>
      <c r="B247" s="20"/>
      <c r="C247" s="76"/>
      <c r="D247" s="76"/>
      <c r="E247" s="76"/>
    </row>
    <row r="248" spans="1:5" s="6" customFormat="1" ht="20.100000000000001" customHeight="1" x14ac:dyDescent="0.25">
      <c r="A248" s="7"/>
      <c r="B248" s="20"/>
      <c r="C248" s="76"/>
      <c r="D248" s="76"/>
      <c r="E248" s="76"/>
    </row>
    <row r="249" spans="1:5" s="6" customFormat="1" ht="20.100000000000001" customHeight="1" x14ac:dyDescent="0.25">
      <c r="A249" s="7"/>
      <c r="B249" s="20"/>
      <c r="C249" s="76"/>
      <c r="D249" s="76"/>
      <c r="E249" s="76"/>
    </row>
    <row r="250" spans="1:5" s="6" customFormat="1" ht="20.100000000000001" customHeight="1" x14ac:dyDescent="0.25">
      <c r="A250" s="7"/>
      <c r="B250" s="20"/>
      <c r="C250" s="76"/>
      <c r="D250" s="76"/>
      <c r="E250" s="76"/>
    </row>
    <row r="251" spans="1:5" s="6" customFormat="1" ht="20.100000000000001" customHeight="1" x14ac:dyDescent="0.25">
      <c r="A251" s="7"/>
      <c r="B251" s="20"/>
      <c r="C251" s="76"/>
      <c r="D251" s="76"/>
      <c r="E251" s="76"/>
    </row>
    <row r="252" spans="1:5" s="6" customFormat="1" ht="20.100000000000001" customHeight="1" x14ac:dyDescent="0.25">
      <c r="A252" s="7"/>
      <c r="B252" s="20"/>
      <c r="C252" s="76"/>
      <c r="D252" s="76"/>
      <c r="E252" s="76"/>
    </row>
    <row r="253" spans="1:5" s="6" customFormat="1" ht="20.100000000000001" customHeight="1" x14ac:dyDescent="0.25">
      <c r="A253" s="7"/>
      <c r="B253" s="20"/>
      <c r="C253" s="76"/>
      <c r="D253" s="76"/>
      <c r="E253" s="76"/>
    </row>
    <row r="254" spans="1:5" s="6" customFormat="1" ht="20.100000000000001" customHeight="1" x14ac:dyDescent="0.25">
      <c r="A254" s="7"/>
      <c r="B254" s="20"/>
      <c r="C254" s="76"/>
      <c r="D254" s="76"/>
      <c r="E254" s="76"/>
    </row>
    <row r="255" spans="1:5" s="6" customFormat="1" ht="20.100000000000001" customHeight="1" x14ac:dyDescent="0.25">
      <c r="A255" s="7"/>
      <c r="B255" s="20"/>
      <c r="C255" s="76"/>
      <c r="D255" s="76"/>
      <c r="E255" s="76"/>
    </row>
    <row r="256" spans="1:5" s="6" customFormat="1" ht="20.100000000000001" customHeight="1" x14ac:dyDescent="0.25">
      <c r="A256" s="7"/>
      <c r="B256" s="20"/>
      <c r="C256" s="76"/>
      <c r="D256" s="76"/>
      <c r="E256" s="76"/>
    </row>
    <row r="257" spans="1:5" s="6" customFormat="1" ht="20.100000000000001" customHeight="1" x14ac:dyDescent="0.25">
      <c r="A257" s="7"/>
      <c r="B257" s="20"/>
      <c r="C257" s="76"/>
      <c r="D257" s="76"/>
      <c r="E257" s="76"/>
    </row>
    <row r="258" spans="1:5" s="6" customFormat="1" ht="20.100000000000001" customHeight="1" x14ac:dyDescent="0.25">
      <c r="A258" s="7"/>
      <c r="B258" s="20"/>
      <c r="C258" s="76"/>
      <c r="D258" s="76"/>
      <c r="E258" s="76"/>
    </row>
    <row r="259" spans="1:5" s="6" customFormat="1" ht="20.100000000000001" customHeight="1" x14ac:dyDescent="0.25">
      <c r="A259" s="7"/>
      <c r="B259" s="20"/>
      <c r="C259" s="76"/>
      <c r="D259" s="76"/>
      <c r="E259" s="76"/>
    </row>
    <row r="260" spans="1:5" s="6" customFormat="1" ht="20.100000000000001" customHeight="1" x14ac:dyDescent="0.25">
      <c r="A260" s="7"/>
      <c r="B260" s="20"/>
      <c r="C260" s="76"/>
      <c r="D260" s="76"/>
      <c r="E260" s="76"/>
    </row>
    <row r="261" spans="1:5" s="6" customFormat="1" ht="20.100000000000001" customHeight="1" x14ac:dyDescent="0.25">
      <c r="A261" s="7"/>
      <c r="B261" s="20"/>
      <c r="C261" s="76"/>
      <c r="D261" s="76"/>
      <c r="E261" s="76"/>
    </row>
    <row r="262" spans="1:5" s="6" customFormat="1" ht="20.100000000000001" customHeight="1" x14ac:dyDescent="0.25">
      <c r="A262" s="7"/>
      <c r="B262" s="20"/>
      <c r="C262" s="76"/>
      <c r="D262" s="76"/>
      <c r="E262" s="76"/>
    </row>
    <row r="263" spans="1:5" s="6" customFormat="1" ht="20.100000000000001" customHeight="1" x14ac:dyDescent="0.25">
      <c r="A263" s="7"/>
      <c r="B263" s="20"/>
      <c r="C263" s="76"/>
      <c r="D263" s="76"/>
      <c r="E263" s="76"/>
    </row>
    <row r="264" spans="1:5" s="6" customFormat="1" ht="20.100000000000001" customHeight="1" x14ac:dyDescent="0.25">
      <c r="A264" s="7"/>
      <c r="B264" s="20"/>
      <c r="C264" s="76"/>
      <c r="D264" s="76"/>
      <c r="E264" s="76"/>
    </row>
    <row r="265" spans="1:5" s="6" customFormat="1" ht="20.100000000000001" customHeight="1" x14ac:dyDescent="0.25">
      <c r="A265" s="7"/>
      <c r="B265" s="20"/>
      <c r="C265" s="76"/>
      <c r="D265" s="76"/>
      <c r="E265" s="76"/>
    </row>
    <row r="266" spans="1:5" s="6" customFormat="1" ht="20.100000000000001" customHeight="1" x14ac:dyDescent="0.25">
      <c r="A266" s="7"/>
      <c r="B266" s="20"/>
      <c r="C266" s="76"/>
      <c r="D266" s="76"/>
      <c r="E266" s="76"/>
    </row>
    <row r="267" spans="1:5" s="6" customFormat="1" ht="20.100000000000001" customHeight="1" x14ac:dyDescent="0.25">
      <c r="A267" s="7"/>
      <c r="B267" s="20"/>
      <c r="C267" s="76"/>
      <c r="D267" s="76"/>
      <c r="E267" s="76"/>
    </row>
    <row r="268" spans="1:5" s="6" customFormat="1" ht="20.100000000000001" customHeight="1" x14ac:dyDescent="0.25">
      <c r="A268" s="7"/>
      <c r="B268" s="20"/>
      <c r="C268" s="76"/>
      <c r="D268" s="76"/>
      <c r="E268" s="76"/>
    </row>
    <row r="269" spans="1:5" s="6" customFormat="1" ht="20.100000000000001" customHeight="1" x14ac:dyDescent="0.25">
      <c r="A269" s="7"/>
      <c r="B269" s="20"/>
      <c r="C269" s="76"/>
      <c r="D269" s="76"/>
      <c r="E269" s="76"/>
    </row>
    <row r="270" spans="1:5" s="6" customFormat="1" ht="20.100000000000001" customHeight="1" x14ac:dyDescent="0.25">
      <c r="A270" s="7"/>
      <c r="B270" s="20"/>
      <c r="C270" s="76"/>
      <c r="D270" s="76"/>
      <c r="E270" s="76"/>
    </row>
    <row r="271" spans="1:5" s="6" customFormat="1" ht="20.100000000000001" customHeight="1" x14ac:dyDescent="0.25">
      <c r="A271" s="7"/>
      <c r="B271" s="20"/>
      <c r="C271" s="76"/>
      <c r="D271" s="76"/>
      <c r="E271" s="76"/>
    </row>
    <row r="272" spans="1:5" s="6" customFormat="1" ht="20.100000000000001" customHeight="1" x14ac:dyDescent="0.25">
      <c r="A272" s="7"/>
      <c r="B272" s="20"/>
      <c r="C272" s="76"/>
      <c r="D272" s="76"/>
      <c r="E272" s="76"/>
    </row>
    <row r="273" spans="1:5" s="6" customFormat="1" ht="20.100000000000001" customHeight="1" x14ac:dyDescent="0.25">
      <c r="A273" s="7"/>
      <c r="B273" s="20"/>
      <c r="C273" s="76"/>
      <c r="D273" s="76"/>
      <c r="E273" s="76"/>
    </row>
    <row r="274" spans="1:5" s="6" customFormat="1" ht="20.100000000000001" customHeight="1" x14ac:dyDescent="0.25">
      <c r="A274" s="7"/>
      <c r="B274" s="20"/>
      <c r="C274" s="76"/>
      <c r="D274" s="76"/>
      <c r="E274" s="76"/>
    </row>
    <row r="275" spans="1:5" s="6" customFormat="1" ht="20.100000000000001" customHeight="1" x14ac:dyDescent="0.25">
      <c r="A275" s="7"/>
      <c r="B275" s="20"/>
      <c r="C275" s="76"/>
      <c r="D275" s="76"/>
      <c r="E275" s="76"/>
    </row>
    <row r="276" spans="1:5" s="6" customFormat="1" ht="20.100000000000001" customHeight="1" x14ac:dyDescent="0.25">
      <c r="A276" s="7"/>
      <c r="B276" s="20"/>
      <c r="C276" s="76"/>
      <c r="D276" s="76"/>
      <c r="E276" s="76"/>
    </row>
    <row r="277" spans="1:5" s="6" customFormat="1" ht="20.100000000000001" customHeight="1" x14ac:dyDescent="0.25">
      <c r="A277" s="7"/>
      <c r="B277" s="20"/>
      <c r="C277" s="76"/>
      <c r="D277" s="76"/>
      <c r="E277" s="76"/>
    </row>
    <row r="278" spans="1:5" s="6" customFormat="1" ht="20.100000000000001" customHeight="1" x14ac:dyDescent="0.25">
      <c r="A278" s="7"/>
      <c r="B278" s="20"/>
      <c r="C278" s="76"/>
      <c r="D278" s="76"/>
      <c r="E278" s="76"/>
    </row>
    <row r="279" spans="1:5" s="6" customFormat="1" ht="20.100000000000001" customHeight="1" x14ac:dyDescent="0.25">
      <c r="A279" s="7"/>
      <c r="B279" s="20"/>
      <c r="C279" s="76"/>
      <c r="D279" s="76"/>
      <c r="E279" s="76"/>
    </row>
    <row r="280" spans="1:5" s="6" customFormat="1" ht="20.100000000000001" customHeight="1" x14ac:dyDescent="0.25">
      <c r="A280" s="7"/>
      <c r="B280" s="20"/>
      <c r="C280" s="76"/>
      <c r="D280" s="76"/>
      <c r="E280" s="76"/>
    </row>
    <row r="281" spans="1:5" s="6" customFormat="1" ht="20.100000000000001" customHeight="1" x14ac:dyDescent="0.25">
      <c r="A281" s="7"/>
      <c r="B281" s="20"/>
      <c r="C281" s="76"/>
      <c r="D281" s="76"/>
      <c r="E281" s="76"/>
    </row>
    <row r="282" spans="1:5" s="6" customFormat="1" ht="20.100000000000001" customHeight="1" x14ac:dyDescent="0.25">
      <c r="A282" s="7"/>
      <c r="B282" s="20"/>
      <c r="C282" s="76"/>
      <c r="D282" s="76"/>
      <c r="E282" s="76"/>
    </row>
    <row r="283" spans="1:5" s="6" customFormat="1" ht="20.100000000000001" customHeight="1" x14ac:dyDescent="0.25">
      <c r="A283" s="7"/>
      <c r="B283" s="20"/>
      <c r="C283" s="76"/>
      <c r="D283" s="76"/>
      <c r="E283" s="76"/>
    </row>
    <row r="284" spans="1:5" s="6" customFormat="1" ht="20.100000000000001" customHeight="1" x14ac:dyDescent="0.25">
      <c r="A284" s="7"/>
      <c r="B284" s="20"/>
      <c r="C284" s="76"/>
      <c r="D284" s="76"/>
      <c r="E284" s="76"/>
    </row>
    <row r="285" spans="1:5" s="6" customFormat="1" ht="20.100000000000001" customHeight="1" x14ac:dyDescent="0.25">
      <c r="A285" s="7"/>
      <c r="B285" s="20"/>
      <c r="C285" s="76"/>
      <c r="D285" s="76"/>
      <c r="E285" s="76"/>
    </row>
    <row r="286" spans="1:5" s="6" customFormat="1" ht="20.100000000000001" customHeight="1" x14ac:dyDescent="0.25">
      <c r="A286" s="7"/>
      <c r="B286" s="20"/>
      <c r="C286" s="76"/>
      <c r="D286" s="76"/>
      <c r="E286" s="76"/>
    </row>
    <row r="287" spans="1:5" s="6" customFormat="1" ht="20.100000000000001" customHeight="1" x14ac:dyDescent="0.25">
      <c r="A287" s="7"/>
      <c r="B287" s="20"/>
      <c r="C287" s="76"/>
      <c r="D287" s="76"/>
      <c r="E287" s="76"/>
    </row>
    <row r="288" spans="1:5" s="6" customFormat="1" ht="20.100000000000001" customHeight="1" x14ac:dyDescent="0.25">
      <c r="A288" s="7"/>
      <c r="B288" s="20"/>
      <c r="C288" s="76"/>
      <c r="D288" s="76"/>
      <c r="E288" s="76"/>
    </row>
    <row r="289" spans="1:5" s="6" customFormat="1" ht="20.100000000000001" customHeight="1" x14ac:dyDescent="0.25">
      <c r="A289" s="7"/>
      <c r="B289" s="20"/>
      <c r="C289" s="76"/>
      <c r="D289" s="76"/>
      <c r="E289" s="76"/>
    </row>
    <row r="290" spans="1:5" s="6" customFormat="1" ht="20.100000000000001" customHeight="1" x14ac:dyDescent="0.25">
      <c r="A290" s="7"/>
      <c r="B290" s="20"/>
      <c r="C290" s="76"/>
      <c r="D290" s="76"/>
      <c r="E290" s="76"/>
    </row>
    <row r="291" spans="1:5" s="6" customFormat="1" ht="20.100000000000001" customHeight="1" x14ac:dyDescent="0.25">
      <c r="A291" s="7"/>
      <c r="B291" s="20"/>
      <c r="C291" s="76"/>
      <c r="D291" s="76"/>
      <c r="E291" s="76"/>
    </row>
    <row r="292" spans="1:5" s="6" customFormat="1" ht="20.100000000000001" customHeight="1" x14ac:dyDescent="0.25">
      <c r="A292" s="7"/>
      <c r="B292" s="20"/>
      <c r="C292" s="76"/>
      <c r="D292" s="76"/>
      <c r="E292" s="76"/>
    </row>
    <row r="293" spans="1:5" s="6" customFormat="1" ht="20.100000000000001" customHeight="1" x14ac:dyDescent="0.25">
      <c r="A293" s="7"/>
      <c r="B293" s="20"/>
      <c r="C293" s="76"/>
      <c r="D293" s="76"/>
      <c r="E293" s="76"/>
    </row>
    <row r="294" spans="1:5" s="6" customFormat="1" ht="20.100000000000001" customHeight="1" x14ac:dyDescent="0.25">
      <c r="A294" s="7"/>
      <c r="B294" s="20"/>
      <c r="C294" s="76"/>
      <c r="D294" s="76"/>
      <c r="E294" s="76"/>
    </row>
    <row r="295" spans="1:5" s="6" customFormat="1" ht="20.100000000000001" customHeight="1" x14ac:dyDescent="0.25">
      <c r="A295" s="7"/>
      <c r="B295" s="20"/>
      <c r="C295" s="76"/>
      <c r="D295" s="76"/>
      <c r="E295" s="76"/>
    </row>
    <row r="296" spans="1:5" s="6" customFormat="1" ht="20.100000000000001" customHeight="1" x14ac:dyDescent="0.25">
      <c r="A296" s="7"/>
      <c r="B296" s="20"/>
      <c r="C296" s="76"/>
      <c r="D296" s="76"/>
      <c r="E296" s="76"/>
    </row>
    <row r="297" spans="1:5" s="6" customFormat="1" ht="20.100000000000001" customHeight="1" x14ac:dyDescent="0.25">
      <c r="A297" s="7"/>
      <c r="B297" s="20"/>
      <c r="C297" s="76"/>
      <c r="D297" s="76"/>
      <c r="E297" s="76"/>
    </row>
    <row r="298" spans="1:5" s="6" customFormat="1" ht="20.100000000000001" customHeight="1" x14ac:dyDescent="0.25">
      <c r="A298" s="7"/>
      <c r="B298" s="20"/>
      <c r="C298" s="76"/>
      <c r="D298" s="76"/>
      <c r="E298" s="76"/>
    </row>
    <row r="299" spans="1:5" s="6" customFormat="1" ht="20.100000000000001" customHeight="1" x14ac:dyDescent="0.25">
      <c r="A299" s="7"/>
      <c r="B299" s="20"/>
      <c r="C299" s="76"/>
      <c r="D299" s="76"/>
      <c r="E299" s="76"/>
    </row>
    <row r="300" spans="1:5" s="6" customFormat="1" ht="20.100000000000001" customHeight="1" x14ac:dyDescent="0.25">
      <c r="A300" s="7"/>
      <c r="B300" s="20"/>
      <c r="C300" s="76"/>
      <c r="D300" s="76"/>
      <c r="E300" s="76"/>
    </row>
    <row r="301" spans="1:5" s="6" customFormat="1" ht="20.100000000000001" customHeight="1" x14ac:dyDescent="0.25">
      <c r="A301" s="7"/>
      <c r="B301" s="20"/>
      <c r="C301" s="76"/>
      <c r="D301" s="76"/>
      <c r="E301" s="76"/>
    </row>
    <row r="302" spans="1:5" s="6" customFormat="1" ht="20.100000000000001" customHeight="1" x14ac:dyDescent="0.25">
      <c r="A302" s="7"/>
      <c r="B302" s="20"/>
      <c r="C302" s="76"/>
      <c r="D302" s="76"/>
      <c r="E302" s="76"/>
    </row>
    <row r="303" spans="1:5" s="6" customFormat="1" ht="20.100000000000001" customHeight="1" x14ac:dyDescent="0.25">
      <c r="A303" s="7"/>
      <c r="B303" s="20"/>
      <c r="C303" s="76"/>
      <c r="D303" s="76"/>
      <c r="E303" s="76"/>
    </row>
    <row r="304" spans="1:5" s="6" customFormat="1" ht="20.100000000000001" customHeight="1" x14ac:dyDescent="0.25">
      <c r="A304" s="7"/>
      <c r="B304" s="20"/>
      <c r="C304" s="76"/>
      <c r="D304" s="76"/>
      <c r="E304" s="76"/>
    </row>
    <row r="305" spans="1:5" s="6" customFormat="1" ht="20.100000000000001" customHeight="1" x14ac:dyDescent="0.25">
      <c r="A305" s="7"/>
      <c r="B305" s="20"/>
      <c r="C305" s="76"/>
      <c r="D305" s="76"/>
      <c r="E305" s="76"/>
    </row>
    <row r="306" spans="1:5" s="6" customFormat="1" ht="20.100000000000001" customHeight="1" x14ac:dyDescent="0.25">
      <c r="A306" s="7"/>
      <c r="B306" s="20"/>
      <c r="C306" s="76"/>
      <c r="D306" s="76"/>
      <c r="E306" s="76"/>
    </row>
    <row r="307" spans="1:5" s="6" customFormat="1" ht="20.100000000000001" customHeight="1" x14ac:dyDescent="0.25">
      <c r="A307" s="7"/>
      <c r="B307" s="20"/>
      <c r="C307" s="76"/>
      <c r="D307" s="76"/>
      <c r="E307" s="76"/>
    </row>
    <row r="308" spans="1:5" s="6" customFormat="1" ht="20.100000000000001" customHeight="1" x14ac:dyDescent="0.25">
      <c r="A308" s="7"/>
      <c r="B308" s="20"/>
      <c r="C308" s="76"/>
      <c r="D308" s="76"/>
      <c r="E308" s="76"/>
    </row>
    <row r="309" spans="1:5" s="6" customFormat="1" ht="20.100000000000001" customHeight="1" x14ac:dyDescent="0.25">
      <c r="A309" s="7"/>
      <c r="B309" s="20"/>
      <c r="C309" s="76"/>
      <c r="D309" s="76"/>
      <c r="E309" s="76"/>
    </row>
    <row r="310" spans="1:5" s="6" customFormat="1" ht="20.100000000000001" customHeight="1" x14ac:dyDescent="0.25">
      <c r="A310" s="7"/>
      <c r="B310" s="20"/>
      <c r="C310" s="76"/>
      <c r="D310" s="76"/>
      <c r="E310" s="76"/>
    </row>
    <row r="311" spans="1:5" s="6" customFormat="1" ht="20.100000000000001" customHeight="1" x14ac:dyDescent="0.25">
      <c r="A311" s="7"/>
      <c r="B311" s="20"/>
      <c r="C311" s="76"/>
      <c r="D311" s="76"/>
      <c r="E311" s="76"/>
    </row>
    <row r="312" spans="1:5" s="6" customFormat="1" ht="20.100000000000001" customHeight="1" x14ac:dyDescent="0.25">
      <c r="A312" s="7"/>
      <c r="B312" s="20"/>
      <c r="C312" s="76"/>
      <c r="D312" s="76"/>
      <c r="E312" s="76"/>
    </row>
    <row r="313" spans="1:5" s="6" customFormat="1" ht="20.100000000000001" customHeight="1" x14ac:dyDescent="0.25">
      <c r="A313" s="7"/>
      <c r="B313" s="20"/>
      <c r="C313" s="76"/>
      <c r="D313" s="76"/>
      <c r="E313" s="76"/>
    </row>
    <row r="314" spans="1:5" s="6" customFormat="1" ht="20.100000000000001" customHeight="1" x14ac:dyDescent="0.25">
      <c r="A314" s="7"/>
      <c r="B314" s="20"/>
      <c r="C314" s="76"/>
      <c r="D314" s="76"/>
      <c r="E314" s="76"/>
    </row>
    <row r="315" spans="1:5" s="6" customFormat="1" ht="20.100000000000001" customHeight="1" x14ac:dyDescent="0.25">
      <c r="A315" s="7"/>
      <c r="B315" s="20"/>
      <c r="C315" s="76"/>
      <c r="D315" s="76"/>
      <c r="E315" s="76"/>
    </row>
    <row r="316" spans="1:5" s="6" customFormat="1" ht="20.100000000000001" customHeight="1" x14ac:dyDescent="0.25">
      <c r="A316" s="7"/>
      <c r="B316" s="20"/>
      <c r="C316" s="76"/>
      <c r="D316" s="76"/>
      <c r="E316" s="76"/>
    </row>
    <row r="317" spans="1:5" s="6" customFormat="1" ht="20.100000000000001" customHeight="1" x14ac:dyDescent="0.25">
      <c r="A317" s="7"/>
      <c r="B317" s="20"/>
      <c r="C317" s="76"/>
      <c r="D317" s="76"/>
      <c r="E317" s="76"/>
    </row>
    <row r="318" spans="1:5" s="6" customFormat="1" ht="20.100000000000001" customHeight="1" x14ac:dyDescent="0.25">
      <c r="A318" s="7"/>
      <c r="B318" s="20"/>
      <c r="C318" s="76"/>
      <c r="D318" s="76"/>
      <c r="E318" s="76"/>
    </row>
    <row r="319" spans="1:5" s="6" customFormat="1" ht="20.100000000000001" customHeight="1" x14ac:dyDescent="0.25">
      <c r="A319" s="7"/>
      <c r="B319" s="20"/>
      <c r="C319" s="76"/>
      <c r="D319" s="76"/>
      <c r="E319" s="76"/>
    </row>
    <row r="320" spans="1:5" s="6" customFormat="1" ht="20.100000000000001" customHeight="1" x14ac:dyDescent="0.25">
      <c r="A320" s="7"/>
      <c r="B320" s="20"/>
      <c r="C320" s="76"/>
      <c r="D320" s="76"/>
      <c r="E320" s="76"/>
    </row>
    <row r="321" spans="1:5" s="6" customFormat="1" ht="20.100000000000001" customHeight="1" x14ac:dyDescent="0.25">
      <c r="A321" s="7"/>
      <c r="B321" s="20"/>
      <c r="C321" s="76"/>
      <c r="D321" s="76"/>
      <c r="E321" s="76"/>
    </row>
    <row r="322" spans="1:5" s="6" customFormat="1" ht="20.100000000000001" customHeight="1" x14ac:dyDescent="0.25">
      <c r="A322" s="7"/>
      <c r="B322" s="20"/>
      <c r="C322" s="76"/>
      <c r="D322" s="76"/>
      <c r="E322" s="76"/>
    </row>
    <row r="323" spans="1:5" s="6" customFormat="1" ht="20.100000000000001" customHeight="1" x14ac:dyDescent="0.25">
      <c r="A323" s="7"/>
      <c r="B323" s="20"/>
      <c r="C323" s="76"/>
      <c r="D323" s="76"/>
      <c r="E323" s="76"/>
    </row>
    <row r="324" spans="1:5" s="6" customFormat="1" ht="20.100000000000001" customHeight="1" x14ac:dyDescent="0.25">
      <c r="A324" s="7"/>
      <c r="B324" s="20"/>
      <c r="C324" s="76"/>
      <c r="D324" s="76"/>
      <c r="E324" s="76"/>
    </row>
    <row r="325" spans="1:5" s="6" customFormat="1" ht="20.100000000000001" customHeight="1" x14ac:dyDescent="0.25">
      <c r="A325" s="7"/>
      <c r="B325" s="20"/>
      <c r="C325" s="76"/>
      <c r="D325" s="76"/>
      <c r="E325" s="76"/>
    </row>
    <row r="326" spans="1:5" s="6" customFormat="1" ht="20.100000000000001" customHeight="1" x14ac:dyDescent="0.25">
      <c r="A326" s="7"/>
      <c r="B326" s="20"/>
      <c r="C326" s="76"/>
      <c r="D326" s="76"/>
      <c r="E326" s="76"/>
    </row>
    <row r="327" spans="1:5" s="6" customFormat="1" ht="20.100000000000001" customHeight="1" x14ac:dyDescent="0.25">
      <c r="A327" s="7"/>
      <c r="B327" s="20"/>
      <c r="C327" s="76"/>
      <c r="D327" s="76"/>
      <c r="E327" s="76"/>
    </row>
    <row r="328" spans="1:5" s="6" customFormat="1" ht="20.100000000000001" customHeight="1" x14ac:dyDescent="0.25">
      <c r="A328" s="7"/>
      <c r="B328" s="20"/>
      <c r="C328" s="76"/>
      <c r="D328" s="76"/>
      <c r="E328" s="76"/>
    </row>
    <row r="329" spans="1:5" s="6" customFormat="1" ht="20.100000000000001" customHeight="1" x14ac:dyDescent="0.25">
      <c r="A329" s="7"/>
      <c r="B329" s="20"/>
      <c r="C329" s="76"/>
      <c r="D329" s="76"/>
      <c r="E329" s="76"/>
    </row>
    <row r="330" spans="1:5" s="6" customFormat="1" ht="20.100000000000001" customHeight="1" x14ac:dyDescent="0.25">
      <c r="A330" s="7"/>
      <c r="B330" s="20"/>
      <c r="C330" s="76"/>
      <c r="D330" s="76"/>
      <c r="E330" s="76"/>
    </row>
    <row r="331" spans="1:5" s="6" customFormat="1" ht="20.100000000000001" customHeight="1" x14ac:dyDescent="0.25">
      <c r="A331" s="7"/>
      <c r="B331" s="20"/>
      <c r="C331" s="76"/>
      <c r="D331" s="76"/>
      <c r="E331" s="76"/>
    </row>
    <row r="332" spans="1:5" s="6" customFormat="1" ht="20.100000000000001" customHeight="1" x14ac:dyDescent="0.25">
      <c r="A332" s="7"/>
      <c r="B332" s="20"/>
      <c r="C332" s="76"/>
      <c r="D332" s="76"/>
      <c r="E332" s="76"/>
    </row>
    <row r="333" spans="1:5" s="6" customFormat="1" ht="20.100000000000001" customHeight="1" x14ac:dyDescent="0.25">
      <c r="A333" s="7"/>
      <c r="B333" s="20"/>
      <c r="C333" s="76"/>
      <c r="D333" s="76"/>
      <c r="E333" s="76"/>
    </row>
    <row r="334" spans="1:5" s="6" customFormat="1" ht="20.100000000000001" customHeight="1" x14ac:dyDescent="0.25">
      <c r="A334" s="7"/>
      <c r="B334" s="20"/>
      <c r="C334" s="76"/>
      <c r="D334" s="76"/>
      <c r="E334" s="76"/>
    </row>
    <row r="335" spans="1:5" s="6" customFormat="1" ht="20.100000000000001" customHeight="1" x14ac:dyDescent="0.25">
      <c r="A335" s="7"/>
      <c r="B335" s="20"/>
      <c r="C335" s="76"/>
      <c r="D335" s="76"/>
      <c r="E335" s="76"/>
    </row>
    <row r="336" spans="1:5" s="6" customFormat="1" ht="20.100000000000001" customHeight="1" x14ac:dyDescent="0.25">
      <c r="A336" s="7"/>
      <c r="B336" s="20"/>
      <c r="C336" s="76"/>
      <c r="D336" s="76"/>
      <c r="E336" s="76"/>
    </row>
    <row r="337" spans="1:5" s="6" customFormat="1" ht="20.100000000000001" customHeight="1" x14ac:dyDescent="0.25">
      <c r="A337" s="7"/>
      <c r="B337" s="20"/>
      <c r="C337" s="76"/>
      <c r="D337" s="76"/>
      <c r="E337" s="76"/>
    </row>
    <row r="338" spans="1:5" s="6" customFormat="1" ht="20.100000000000001" customHeight="1" x14ac:dyDescent="0.25">
      <c r="A338" s="7"/>
      <c r="B338" s="20"/>
      <c r="C338" s="76"/>
      <c r="D338" s="76"/>
      <c r="E338" s="76"/>
    </row>
    <row r="339" spans="1:5" s="6" customFormat="1" ht="20.100000000000001" customHeight="1" x14ac:dyDescent="0.25">
      <c r="A339" s="7"/>
      <c r="B339" s="20"/>
      <c r="C339" s="76"/>
      <c r="D339" s="76"/>
      <c r="E339" s="76"/>
    </row>
    <row r="340" spans="1:5" s="6" customFormat="1" ht="20.100000000000001" customHeight="1" x14ac:dyDescent="0.25">
      <c r="A340" s="7"/>
      <c r="B340" s="20"/>
      <c r="C340" s="76"/>
      <c r="D340" s="76"/>
      <c r="E340" s="76"/>
    </row>
    <row r="341" spans="1:5" s="6" customFormat="1" ht="20.100000000000001" customHeight="1" x14ac:dyDescent="0.25">
      <c r="A341" s="7"/>
      <c r="B341" s="20"/>
      <c r="C341" s="76"/>
      <c r="D341" s="76"/>
      <c r="E341" s="76"/>
    </row>
    <row r="342" spans="1:5" s="6" customFormat="1" ht="20.100000000000001" customHeight="1" x14ac:dyDescent="0.25">
      <c r="A342" s="7"/>
      <c r="B342" s="20"/>
      <c r="C342" s="76"/>
      <c r="D342" s="76"/>
      <c r="E342" s="76"/>
    </row>
    <row r="343" spans="1:5" s="6" customFormat="1" ht="20.100000000000001" customHeight="1" x14ac:dyDescent="0.25">
      <c r="A343" s="7"/>
      <c r="B343" s="20"/>
      <c r="C343" s="76"/>
      <c r="D343" s="76"/>
      <c r="E343" s="76"/>
    </row>
    <row r="344" spans="1:5" s="6" customFormat="1" ht="20.100000000000001" customHeight="1" x14ac:dyDescent="0.25">
      <c r="A344" s="7"/>
      <c r="B344" s="20"/>
      <c r="C344" s="76"/>
      <c r="D344" s="76"/>
      <c r="E344" s="76"/>
    </row>
    <row r="345" spans="1:5" s="6" customFormat="1" ht="20.100000000000001" customHeight="1" x14ac:dyDescent="0.25">
      <c r="A345" s="7"/>
      <c r="B345" s="20"/>
      <c r="C345" s="76"/>
      <c r="D345" s="76"/>
      <c r="E345" s="76"/>
    </row>
    <row r="346" spans="1:5" s="6" customFormat="1" ht="20.100000000000001" customHeight="1" x14ac:dyDescent="0.25">
      <c r="A346" s="7"/>
      <c r="B346" s="20"/>
      <c r="C346" s="76"/>
      <c r="D346" s="76"/>
      <c r="E346" s="76"/>
    </row>
    <row r="347" spans="1:5" s="6" customFormat="1" ht="20.100000000000001" customHeight="1" x14ac:dyDescent="0.25">
      <c r="A347" s="7"/>
      <c r="B347" s="20"/>
      <c r="C347" s="76"/>
      <c r="D347" s="76"/>
      <c r="E347" s="76"/>
    </row>
    <row r="348" spans="1:5" s="6" customFormat="1" ht="20.100000000000001" customHeight="1" x14ac:dyDescent="0.25">
      <c r="A348" s="7"/>
      <c r="B348" s="20"/>
      <c r="C348" s="76"/>
      <c r="D348" s="76"/>
      <c r="E348" s="76"/>
    </row>
    <row r="349" spans="1:5" s="6" customFormat="1" ht="20.100000000000001" customHeight="1" x14ac:dyDescent="0.25">
      <c r="A349" s="7"/>
      <c r="B349" s="20"/>
      <c r="C349" s="76"/>
      <c r="D349" s="76"/>
      <c r="E349" s="76"/>
    </row>
    <row r="350" spans="1:5" s="6" customFormat="1" ht="20.100000000000001" customHeight="1" x14ac:dyDescent="0.25">
      <c r="A350" s="7"/>
      <c r="B350" s="20"/>
      <c r="C350" s="76"/>
      <c r="D350" s="76"/>
      <c r="E350" s="76"/>
    </row>
    <row r="351" spans="1:5" s="6" customFormat="1" ht="20.100000000000001" customHeight="1" x14ac:dyDescent="0.25">
      <c r="A351" s="7"/>
      <c r="B351" s="20"/>
      <c r="C351" s="76"/>
      <c r="D351" s="76"/>
      <c r="E351" s="76"/>
    </row>
    <row r="352" spans="1:5" s="6" customFormat="1" ht="20.100000000000001" customHeight="1" x14ac:dyDescent="0.25">
      <c r="A352" s="7"/>
      <c r="B352" s="20"/>
      <c r="C352" s="76"/>
      <c r="D352" s="76"/>
      <c r="E352" s="76"/>
    </row>
    <row r="353" spans="1:5" s="6" customFormat="1" ht="20.100000000000001" customHeight="1" x14ac:dyDescent="0.25">
      <c r="A353" s="7"/>
      <c r="B353" s="20"/>
      <c r="C353" s="76"/>
      <c r="D353" s="76"/>
      <c r="E353" s="76"/>
    </row>
    <row r="354" spans="1:5" s="6" customFormat="1" ht="20.100000000000001" customHeight="1" x14ac:dyDescent="0.25">
      <c r="A354" s="7"/>
      <c r="B354" s="20"/>
      <c r="C354" s="76"/>
      <c r="D354" s="76"/>
      <c r="E354" s="76"/>
    </row>
    <row r="355" spans="1:5" s="6" customFormat="1" ht="20.100000000000001" customHeight="1" x14ac:dyDescent="0.25">
      <c r="A355" s="7"/>
      <c r="B355" s="20"/>
      <c r="C355" s="76"/>
      <c r="D355" s="76"/>
      <c r="E355" s="76"/>
    </row>
    <row r="356" spans="1:5" s="6" customFormat="1" ht="20.100000000000001" customHeight="1" x14ac:dyDescent="0.25">
      <c r="A356" s="7"/>
      <c r="B356" s="20"/>
      <c r="C356" s="76"/>
      <c r="D356" s="76"/>
      <c r="E356" s="76"/>
    </row>
    <row r="357" spans="1:5" s="6" customFormat="1" ht="20.100000000000001" customHeight="1" x14ac:dyDescent="0.25">
      <c r="A357" s="7"/>
      <c r="B357" s="20"/>
      <c r="C357" s="76"/>
      <c r="D357" s="76"/>
      <c r="E357" s="76"/>
    </row>
    <row r="358" spans="1:5" s="6" customFormat="1" ht="20.100000000000001" customHeight="1" x14ac:dyDescent="0.25">
      <c r="A358" s="7"/>
      <c r="B358" s="20"/>
      <c r="C358" s="76"/>
      <c r="D358" s="76"/>
      <c r="E358" s="76"/>
    </row>
    <row r="359" spans="1:5" s="6" customFormat="1" ht="20.100000000000001" customHeight="1" x14ac:dyDescent="0.25">
      <c r="A359" s="7"/>
      <c r="B359" s="20"/>
      <c r="C359" s="76"/>
      <c r="D359" s="76"/>
      <c r="E359" s="76"/>
    </row>
    <row r="360" spans="1:5" s="6" customFormat="1" ht="20.100000000000001" customHeight="1" x14ac:dyDescent="0.25">
      <c r="A360" s="7"/>
      <c r="B360" s="20"/>
      <c r="C360" s="76"/>
      <c r="D360" s="76"/>
      <c r="E360" s="76"/>
    </row>
    <row r="361" spans="1:5" s="6" customFormat="1" ht="20.100000000000001" customHeight="1" x14ac:dyDescent="0.25">
      <c r="A361" s="7"/>
      <c r="B361" s="20"/>
      <c r="C361" s="76"/>
      <c r="D361" s="76"/>
      <c r="E361" s="76"/>
    </row>
    <row r="362" spans="1:5" s="6" customFormat="1" ht="20.100000000000001" customHeight="1" x14ac:dyDescent="0.25">
      <c r="A362" s="7"/>
      <c r="B362" s="20"/>
      <c r="C362" s="76"/>
      <c r="D362" s="76"/>
      <c r="E362" s="76"/>
    </row>
    <row r="363" spans="1:5" s="6" customFormat="1" ht="20.100000000000001" customHeight="1" x14ac:dyDescent="0.25">
      <c r="A363" s="7"/>
      <c r="B363" s="20"/>
      <c r="C363" s="76"/>
      <c r="D363" s="76"/>
      <c r="E363" s="76"/>
    </row>
    <row r="364" spans="1:5" s="6" customFormat="1" ht="20.100000000000001" customHeight="1" x14ac:dyDescent="0.25">
      <c r="A364" s="7"/>
      <c r="B364" s="20"/>
      <c r="C364" s="76"/>
      <c r="D364" s="76"/>
      <c r="E364" s="76"/>
    </row>
    <row r="365" spans="1:5" s="6" customFormat="1" ht="20.100000000000001" customHeight="1" x14ac:dyDescent="0.25">
      <c r="A365" s="7"/>
      <c r="B365" s="20"/>
      <c r="C365" s="76"/>
      <c r="D365" s="76"/>
      <c r="E365" s="76"/>
    </row>
    <row r="366" spans="1:5" s="6" customFormat="1" ht="20.100000000000001" customHeight="1" x14ac:dyDescent="0.25">
      <c r="A366" s="7"/>
      <c r="B366" s="20"/>
      <c r="C366" s="76"/>
      <c r="D366" s="76"/>
      <c r="E366" s="76"/>
    </row>
    <row r="367" spans="1:5" s="6" customFormat="1" ht="20.100000000000001" customHeight="1" x14ac:dyDescent="0.25">
      <c r="A367" s="7"/>
      <c r="B367" s="20"/>
      <c r="C367" s="76"/>
      <c r="D367" s="76"/>
      <c r="E367" s="76"/>
    </row>
    <row r="368" spans="1:5" s="6" customFormat="1" ht="20.100000000000001" customHeight="1" x14ac:dyDescent="0.25">
      <c r="A368" s="7"/>
      <c r="B368" s="20"/>
      <c r="C368" s="76"/>
      <c r="D368" s="76"/>
      <c r="E368" s="76"/>
    </row>
    <row r="369" spans="1:5" s="6" customFormat="1" ht="20.100000000000001" customHeight="1" x14ac:dyDescent="0.25">
      <c r="A369" s="7"/>
      <c r="B369" s="20"/>
      <c r="C369" s="76"/>
      <c r="D369" s="76"/>
      <c r="E369" s="76"/>
    </row>
    <row r="370" spans="1:5" s="6" customFormat="1" ht="20.100000000000001" customHeight="1" x14ac:dyDescent="0.25">
      <c r="A370" s="7"/>
      <c r="B370" s="20"/>
      <c r="C370" s="76"/>
      <c r="D370" s="76"/>
      <c r="E370" s="76"/>
    </row>
    <row r="371" spans="1:5" s="6" customFormat="1" ht="20.100000000000001" customHeight="1" x14ac:dyDescent="0.25">
      <c r="A371" s="7"/>
      <c r="B371" s="20"/>
      <c r="C371" s="76"/>
      <c r="D371" s="76"/>
      <c r="E371" s="76"/>
    </row>
    <row r="372" spans="1:5" s="6" customFormat="1" ht="20.100000000000001" customHeight="1" x14ac:dyDescent="0.25">
      <c r="A372" s="7"/>
      <c r="B372" s="20"/>
      <c r="C372" s="76"/>
      <c r="D372" s="76"/>
      <c r="E372" s="76"/>
    </row>
    <row r="373" spans="1:5" s="6" customFormat="1" ht="20.100000000000001" customHeight="1" x14ac:dyDescent="0.25">
      <c r="A373" s="7"/>
      <c r="B373" s="20"/>
      <c r="C373" s="76"/>
      <c r="D373" s="76"/>
      <c r="E373" s="76"/>
    </row>
    <row r="374" spans="1:5" s="6" customFormat="1" ht="20.100000000000001" customHeight="1" x14ac:dyDescent="0.25">
      <c r="A374" s="7"/>
      <c r="B374" s="20"/>
      <c r="C374" s="76"/>
      <c r="D374" s="76"/>
      <c r="E374" s="76"/>
    </row>
    <row r="375" spans="1:5" s="6" customFormat="1" ht="20.100000000000001" customHeight="1" x14ac:dyDescent="0.25">
      <c r="A375" s="7"/>
      <c r="B375" s="20"/>
      <c r="C375" s="76"/>
      <c r="D375" s="76"/>
      <c r="E375" s="76"/>
    </row>
    <row r="376" spans="1:5" s="6" customFormat="1" ht="20.100000000000001" customHeight="1" x14ac:dyDescent="0.25">
      <c r="A376" s="7"/>
      <c r="B376" s="20"/>
      <c r="C376" s="76"/>
      <c r="D376" s="76"/>
      <c r="E376" s="76"/>
    </row>
    <row r="377" spans="1:5" s="6" customFormat="1" ht="20.100000000000001" customHeight="1" x14ac:dyDescent="0.25">
      <c r="A377" s="7"/>
      <c r="B377" s="20"/>
      <c r="C377" s="76"/>
      <c r="D377" s="76"/>
      <c r="E377" s="76"/>
    </row>
    <row r="378" spans="1:5" s="6" customFormat="1" ht="20.100000000000001" customHeight="1" x14ac:dyDescent="0.25">
      <c r="A378" s="7"/>
      <c r="B378" s="20"/>
      <c r="C378" s="76"/>
      <c r="D378" s="76"/>
      <c r="E378" s="76"/>
    </row>
    <row r="379" spans="1:5" s="6" customFormat="1" ht="20.100000000000001" customHeight="1" x14ac:dyDescent="0.25">
      <c r="A379" s="7"/>
      <c r="B379" s="20"/>
      <c r="C379" s="76"/>
      <c r="D379" s="76"/>
      <c r="E379" s="76"/>
    </row>
    <row r="380" spans="1:5" s="6" customFormat="1" ht="20.100000000000001" customHeight="1" x14ac:dyDescent="0.25">
      <c r="A380" s="7"/>
      <c r="B380" s="20"/>
      <c r="C380" s="76"/>
      <c r="D380" s="76"/>
      <c r="E380" s="76"/>
    </row>
    <row r="381" spans="1:5" s="6" customFormat="1" ht="20.100000000000001" customHeight="1" x14ac:dyDescent="0.25">
      <c r="A381" s="7"/>
      <c r="B381" s="20"/>
      <c r="C381" s="76"/>
      <c r="D381" s="76"/>
      <c r="E381" s="76"/>
    </row>
    <row r="382" spans="1:5" s="6" customFormat="1" ht="20.100000000000001" customHeight="1" x14ac:dyDescent="0.25">
      <c r="A382" s="7"/>
      <c r="B382" s="20"/>
      <c r="C382" s="76"/>
      <c r="D382" s="76"/>
      <c r="E382" s="76"/>
    </row>
    <row r="383" spans="1:5" s="6" customFormat="1" ht="20.100000000000001" customHeight="1" x14ac:dyDescent="0.25">
      <c r="A383" s="7"/>
      <c r="B383" s="20"/>
      <c r="C383" s="76"/>
      <c r="D383" s="76"/>
      <c r="E383" s="76"/>
    </row>
    <row r="384" spans="1:5" s="6" customFormat="1" ht="20.100000000000001" customHeight="1" x14ac:dyDescent="0.25">
      <c r="A384" s="7"/>
      <c r="B384" s="20"/>
      <c r="C384" s="76"/>
      <c r="D384" s="76"/>
      <c r="E384" s="76"/>
    </row>
    <row r="385" spans="1:5" s="6" customFormat="1" ht="20.100000000000001" customHeight="1" x14ac:dyDescent="0.25">
      <c r="A385" s="7"/>
      <c r="B385" s="20"/>
      <c r="C385" s="76"/>
      <c r="D385" s="76"/>
      <c r="E385" s="76"/>
    </row>
    <row r="386" spans="1:5" s="6" customFormat="1" ht="20.100000000000001" customHeight="1" x14ac:dyDescent="0.25">
      <c r="A386" s="7"/>
      <c r="B386" s="20"/>
      <c r="C386" s="76"/>
      <c r="D386" s="76"/>
      <c r="E386" s="76"/>
    </row>
    <row r="387" spans="1:5" s="6" customFormat="1" ht="20.100000000000001" customHeight="1" x14ac:dyDescent="0.25">
      <c r="A387" s="7"/>
      <c r="B387" s="20"/>
      <c r="C387" s="76"/>
      <c r="D387" s="76"/>
      <c r="E387" s="76"/>
    </row>
    <row r="388" spans="1:5" s="6" customFormat="1" ht="20.100000000000001" customHeight="1" x14ac:dyDescent="0.25">
      <c r="A388" s="7"/>
      <c r="B388" s="20"/>
      <c r="C388" s="76"/>
      <c r="D388" s="76"/>
      <c r="E388" s="76"/>
    </row>
    <row r="389" spans="1:5" s="6" customFormat="1" ht="20.100000000000001" customHeight="1" x14ac:dyDescent="0.25">
      <c r="A389" s="7"/>
      <c r="B389" s="20"/>
      <c r="C389" s="76"/>
      <c r="D389" s="76"/>
      <c r="E389" s="76"/>
    </row>
    <row r="390" spans="1:5" s="6" customFormat="1" ht="20.100000000000001" customHeight="1" x14ac:dyDescent="0.25">
      <c r="A390" s="7"/>
      <c r="B390" s="20"/>
      <c r="C390" s="76"/>
      <c r="D390" s="76"/>
      <c r="E390" s="76"/>
    </row>
    <row r="391" spans="1:5" s="6" customFormat="1" ht="20.100000000000001" customHeight="1" x14ac:dyDescent="0.25">
      <c r="A391" s="7"/>
      <c r="B391" s="20"/>
      <c r="C391" s="76"/>
      <c r="D391" s="76"/>
      <c r="E391" s="76"/>
    </row>
    <row r="392" spans="1:5" s="6" customFormat="1" ht="20.100000000000001" customHeight="1" x14ac:dyDescent="0.25">
      <c r="A392" s="7"/>
      <c r="B392" s="20"/>
      <c r="C392" s="76"/>
      <c r="D392" s="76"/>
      <c r="E392" s="76"/>
    </row>
    <row r="393" spans="1:5" s="6" customFormat="1" ht="20.100000000000001" customHeight="1" x14ac:dyDescent="0.25">
      <c r="A393" s="7"/>
      <c r="B393" s="20"/>
      <c r="C393" s="76"/>
      <c r="D393" s="76"/>
      <c r="E393" s="76"/>
    </row>
    <row r="394" spans="1:5" s="6" customFormat="1" ht="20.100000000000001" customHeight="1" x14ac:dyDescent="0.25">
      <c r="A394" s="7"/>
      <c r="B394" s="20"/>
      <c r="C394" s="76"/>
      <c r="D394" s="76"/>
      <c r="E394" s="76"/>
    </row>
    <row r="395" spans="1:5" s="6" customFormat="1" ht="20.100000000000001" customHeight="1" x14ac:dyDescent="0.25">
      <c r="A395" s="7"/>
      <c r="B395" s="20"/>
      <c r="C395" s="76"/>
      <c r="D395" s="76"/>
      <c r="E395" s="76"/>
    </row>
    <row r="396" spans="1:5" s="6" customFormat="1" ht="20.100000000000001" customHeight="1" x14ac:dyDescent="0.25">
      <c r="A396" s="7"/>
      <c r="B396" s="20"/>
      <c r="C396" s="76"/>
      <c r="D396" s="76"/>
      <c r="E396" s="76"/>
    </row>
    <row r="397" spans="1:5" s="6" customFormat="1" ht="20.100000000000001" customHeight="1" x14ac:dyDescent="0.25">
      <c r="A397" s="7"/>
      <c r="B397" s="20"/>
      <c r="C397" s="76"/>
      <c r="D397" s="76"/>
      <c r="E397" s="76"/>
    </row>
    <row r="398" spans="1:5" s="6" customFormat="1" ht="20.100000000000001" customHeight="1" x14ac:dyDescent="0.25">
      <c r="A398" s="7"/>
      <c r="B398" s="20"/>
      <c r="C398" s="76"/>
      <c r="D398" s="76"/>
      <c r="E398" s="76"/>
    </row>
    <row r="399" spans="1:5" s="6" customFormat="1" ht="20.100000000000001" customHeight="1" x14ac:dyDescent="0.25">
      <c r="A399" s="7"/>
      <c r="B399" s="20"/>
      <c r="C399" s="76"/>
      <c r="D399" s="76"/>
      <c r="E399" s="76"/>
    </row>
    <row r="400" spans="1:5" s="6" customFormat="1" ht="20.100000000000001" customHeight="1" x14ac:dyDescent="0.25">
      <c r="A400" s="7"/>
      <c r="B400" s="20"/>
      <c r="C400" s="76"/>
      <c r="D400" s="76"/>
      <c r="E400" s="76"/>
    </row>
    <row r="401" spans="1:5" s="6" customFormat="1" ht="20.100000000000001" customHeight="1" x14ac:dyDescent="0.25">
      <c r="A401" s="7"/>
      <c r="B401" s="20"/>
      <c r="C401" s="76"/>
      <c r="D401" s="76"/>
      <c r="E401" s="76"/>
    </row>
    <row r="402" spans="1:5" s="6" customFormat="1" ht="20.100000000000001" customHeight="1" x14ac:dyDescent="0.25">
      <c r="A402" s="7"/>
      <c r="B402" s="20"/>
      <c r="C402" s="76"/>
      <c r="D402" s="76"/>
      <c r="E402" s="76"/>
    </row>
    <row r="403" spans="1:5" s="6" customFormat="1" ht="20.100000000000001" customHeight="1" x14ac:dyDescent="0.25">
      <c r="A403" s="7"/>
      <c r="B403" s="20"/>
      <c r="C403" s="76"/>
      <c r="D403" s="76"/>
      <c r="E403" s="76"/>
    </row>
    <row r="404" spans="1:5" s="6" customFormat="1" ht="20.100000000000001" customHeight="1" x14ac:dyDescent="0.25">
      <c r="A404" s="7"/>
      <c r="B404" s="20"/>
      <c r="C404" s="76"/>
      <c r="D404" s="76"/>
      <c r="E404" s="76"/>
    </row>
    <row r="405" spans="1:5" s="6" customFormat="1" ht="20.100000000000001" customHeight="1" x14ac:dyDescent="0.25">
      <c r="A405" s="7"/>
      <c r="B405" s="20"/>
      <c r="C405" s="76"/>
      <c r="D405" s="76"/>
      <c r="E405" s="76"/>
    </row>
    <row r="406" spans="1:5" s="6" customFormat="1" ht="20.100000000000001" customHeight="1" x14ac:dyDescent="0.25">
      <c r="A406" s="7"/>
      <c r="B406" s="20"/>
      <c r="C406" s="76"/>
      <c r="D406" s="76"/>
      <c r="E406" s="76"/>
    </row>
    <row r="407" spans="1:5" s="6" customFormat="1" ht="20.100000000000001" customHeight="1" x14ac:dyDescent="0.25">
      <c r="A407" s="7"/>
      <c r="B407" s="20"/>
      <c r="C407" s="76"/>
      <c r="D407" s="76"/>
      <c r="E407" s="76"/>
    </row>
    <row r="408" spans="1:5" s="6" customFormat="1" ht="20.100000000000001" customHeight="1" x14ac:dyDescent="0.25">
      <c r="A408" s="7"/>
      <c r="B408" s="20"/>
      <c r="C408" s="76"/>
      <c r="D408" s="76"/>
      <c r="E408" s="76"/>
    </row>
    <row r="409" spans="1:5" s="6" customFormat="1" ht="20.100000000000001" customHeight="1" x14ac:dyDescent="0.25">
      <c r="A409" s="7"/>
      <c r="B409" s="20"/>
      <c r="C409" s="76"/>
      <c r="D409" s="76"/>
      <c r="E409" s="76"/>
    </row>
    <row r="410" spans="1:5" s="6" customFormat="1" ht="20.100000000000001" customHeight="1" x14ac:dyDescent="0.25">
      <c r="A410" s="7"/>
      <c r="B410" s="20"/>
      <c r="C410" s="76"/>
      <c r="D410" s="76"/>
      <c r="E410" s="76"/>
    </row>
    <row r="411" spans="1:5" s="6" customFormat="1" ht="20.100000000000001" customHeight="1" x14ac:dyDescent="0.25">
      <c r="A411" s="7"/>
      <c r="B411" s="20"/>
      <c r="C411" s="76"/>
      <c r="D411" s="76"/>
      <c r="E411" s="76"/>
    </row>
    <row r="412" spans="1:5" s="6" customFormat="1" ht="20.100000000000001" customHeight="1" x14ac:dyDescent="0.25">
      <c r="A412" s="7"/>
      <c r="B412" s="20"/>
      <c r="C412" s="76"/>
      <c r="D412" s="76"/>
      <c r="E412" s="76"/>
    </row>
    <row r="413" spans="1:5" s="6" customFormat="1" ht="20.100000000000001" customHeight="1" x14ac:dyDescent="0.25">
      <c r="A413" s="7"/>
      <c r="B413" s="20"/>
      <c r="C413" s="76"/>
      <c r="D413" s="76"/>
      <c r="E413" s="76"/>
    </row>
    <row r="414" spans="1:5" s="6" customFormat="1" ht="20.100000000000001" customHeight="1" x14ac:dyDescent="0.25">
      <c r="A414" s="7"/>
      <c r="B414" s="20"/>
      <c r="C414" s="76"/>
      <c r="D414" s="76"/>
      <c r="E414" s="76"/>
    </row>
    <row r="415" spans="1:5" s="6" customFormat="1" ht="20.100000000000001" customHeight="1" x14ac:dyDescent="0.25">
      <c r="A415" s="7"/>
      <c r="B415" s="20"/>
      <c r="C415" s="76"/>
      <c r="D415" s="76"/>
      <c r="E415" s="76"/>
    </row>
    <row r="416" spans="1:5" s="6" customFormat="1" ht="20.100000000000001" customHeight="1" x14ac:dyDescent="0.25">
      <c r="A416" s="7"/>
      <c r="B416" s="20"/>
      <c r="C416" s="76"/>
      <c r="D416" s="76"/>
      <c r="E416" s="76"/>
    </row>
    <row r="417" spans="1:5" s="6" customFormat="1" ht="20.100000000000001" customHeight="1" x14ac:dyDescent="0.25">
      <c r="A417" s="7"/>
      <c r="B417" s="20"/>
      <c r="C417" s="76"/>
      <c r="D417" s="76"/>
      <c r="E417" s="76"/>
    </row>
    <row r="418" spans="1:5" s="6" customFormat="1" ht="20.100000000000001" customHeight="1" x14ac:dyDescent="0.25">
      <c r="A418" s="7"/>
      <c r="B418" s="20"/>
      <c r="C418" s="76"/>
      <c r="D418" s="76"/>
      <c r="E418" s="76"/>
    </row>
    <row r="419" spans="1:5" s="6" customFormat="1" ht="20.100000000000001" customHeight="1" x14ac:dyDescent="0.25">
      <c r="A419" s="7"/>
      <c r="B419" s="20"/>
      <c r="C419" s="76"/>
      <c r="D419" s="76"/>
      <c r="E419" s="76"/>
    </row>
    <row r="420" spans="1:5" s="6" customFormat="1" ht="20.100000000000001" customHeight="1" x14ac:dyDescent="0.25">
      <c r="A420" s="7"/>
      <c r="B420" s="20"/>
      <c r="C420" s="76"/>
      <c r="D420" s="76"/>
      <c r="E420" s="76"/>
    </row>
    <row r="421" spans="1:5" s="6" customFormat="1" ht="20.100000000000001" customHeight="1" x14ac:dyDescent="0.25">
      <c r="A421" s="7"/>
      <c r="B421" s="20"/>
      <c r="C421" s="76"/>
      <c r="D421" s="76"/>
      <c r="E421" s="76"/>
    </row>
    <row r="422" spans="1:5" s="6" customFormat="1" ht="20.100000000000001" customHeight="1" x14ac:dyDescent="0.25">
      <c r="A422" s="7"/>
      <c r="B422" s="20"/>
      <c r="C422" s="76"/>
      <c r="D422" s="76"/>
      <c r="E422" s="76"/>
    </row>
    <row r="423" spans="1:5" s="6" customFormat="1" ht="20.100000000000001" customHeight="1" x14ac:dyDescent="0.25">
      <c r="A423" s="7"/>
      <c r="B423" s="20"/>
      <c r="C423" s="76"/>
      <c r="D423" s="76"/>
      <c r="E423" s="76"/>
    </row>
    <row r="424" spans="1:5" s="6" customFormat="1" ht="20.100000000000001" customHeight="1" x14ac:dyDescent="0.25">
      <c r="A424" s="7"/>
      <c r="B424" s="20"/>
      <c r="C424" s="76"/>
      <c r="D424" s="76"/>
      <c r="E424" s="76"/>
    </row>
    <row r="425" spans="1:5" s="6" customFormat="1" ht="20.100000000000001" customHeight="1" x14ac:dyDescent="0.25">
      <c r="A425" s="7"/>
      <c r="B425" s="20"/>
      <c r="C425" s="76"/>
      <c r="D425" s="76"/>
      <c r="E425" s="76"/>
    </row>
    <row r="426" spans="1:5" s="6" customFormat="1" ht="20.100000000000001" customHeight="1" x14ac:dyDescent="0.25">
      <c r="A426" s="7"/>
      <c r="B426" s="20"/>
      <c r="C426" s="76"/>
      <c r="D426" s="76"/>
      <c r="E426" s="76"/>
    </row>
    <row r="427" spans="1:5" s="6" customFormat="1" ht="20.100000000000001" customHeight="1" x14ac:dyDescent="0.25">
      <c r="A427" s="7"/>
      <c r="B427" s="20"/>
      <c r="C427" s="76"/>
      <c r="D427" s="76"/>
      <c r="E427" s="76"/>
    </row>
  </sheetData>
  <sheetProtection algorithmName="SHA-512" hashValue="lo/p/RzoKldBTW0HTaHfN9F6H4sdO56xGIOKXesoLHOTHGrISf4lY2BxDTSsjFMfFlgVdamdUn6e0+ZRC6L26Q==" saltValue="aOaks26MbMsRRSuOsqKyQw==" spinCount="100000" sheet="1" objects="1" scenarios="1"/>
  <mergeCells count="68">
    <mergeCell ref="D3:D4"/>
    <mergeCell ref="A35:B35"/>
    <mergeCell ref="A36:B36"/>
    <mergeCell ref="A8:B8"/>
    <mergeCell ref="A10:B10"/>
    <mergeCell ref="A11:B11"/>
    <mergeCell ref="A24:B24"/>
    <mergeCell ref="A1:B1"/>
    <mergeCell ref="A52:B52"/>
    <mergeCell ref="A53:B53"/>
    <mergeCell ref="A54:B54"/>
    <mergeCell ref="A64:B64"/>
    <mergeCell ref="A60:B60"/>
    <mergeCell ref="A61:B61"/>
    <mergeCell ref="A62:B62"/>
    <mergeCell ref="A63:B63"/>
    <mergeCell ref="A45:B45"/>
    <mergeCell ref="A46:B46"/>
    <mergeCell ref="A51:C51"/>
    <mergeCell ref="A2:B2"/>
    <mergeCell ref="A40:B40"/>
    <mergeCell ref="A22:B22"/>
    <mergeCell ref="A23:B23"/>
    <mergeCell ref="A71:B71"/>
    <mergeCell ref="A75:B75"/>
    <mergeCell ref="A77:B77"/>
    <mergeCell ref="A100:B100"/>
    <mergeCell ref="A101:B101"/>
    <mergeCell ref="A95:B95"/>
    <mergeCell ref="A96:B96"/>
    <mergeCell ref="A94:B94"/>
    <mergeCell ref="A98:A99"/>
    <mergeCell ref="A97:B97"/>
    <mergeCell ref="A92:B92"/>
    <mergeCell ref="A93:B93"/>
    <mergeCell ref="A78:B78"/>
    <mergeCell ref="A87:B87"/>
    <mergeCell ref="A88:B88"/>
    <mergeCell ref="A89:B89"/>
    <mergeCell ref="A55:B55"/>
    <mergeCell ref="A56:B56"/>
    <mergeCell ref="A57:B57"/>
    <mergeCell ref="A58:B58"/>
    <mergeCell ref="A59:B59"/>
    <mergeCell ref="A91:B91"/>
    <mergeCell ref="A79:B79"/>
    <mergeCell ref="A80:B80"/>
    <mergeCell ref="A81:B81"/>
    <mergeCell ref="A83:B83"/>
    <mergeCell ref="A84:B84"/>
    <mergeCell ref="A90:B90"/>
    <mergeCell ref="A85:B85"/>
    <mergeCell ref="A76:B76"/>
    <mergeCell ref="A47:B47"/>
    <mergeCell ref="A48:B48"/>
    <mergeCell ref="A49:B49"/>
    <mergeCell ref="A86:B86"/>
    <mergeCell ref="A82:B82"/>
    <mergeCell ref="A66:B66"/>
    <mergeCell ref="A50:B50"/>
    <mergeCell ref="A72:B72"/>
    <mergeCell ref="A73:B73"/>
    <mergeCell ref="A74:B74"/>
    <mergeCell ref="A67:B67"/>
    <mergeCell ref="A68:B68"/>
    <mergeCell ref="A69:B69"/>
    <mergeCell ref="A70:B70"/>
    <mergeCell ref="A65:B65"/>
  </mergeCells>
  <phoneticPr fontId="6" type="noConversion"/>
  <pageMargins left="0.25" right="0.25" top="1" bottom="0.71" header="0.3" footer="0.3"/>
  <pageSetup scale="92" fitToHeight="0" orientation="landscape" r:id="rId1"/>
  <headerFooter>
    <oddHeader xml:space="preserve">&amp;C&amp;"Arial Nova,Bold"&amp;16 2019-2020 Charter School Estimate of State Aid
Before House Bill &amp;14 3
</oddHeader>
    <oddFooter>&amp;L&amp;"Arial Nova,Regular"&amp;11&amp;D
&amp;T&amp;R&amp;"Arial Nova,Regular"&amp;11&amp;P of &amp;N</oddFooter>
  </headerFooter>
  <rowBreaks count="1" manualBreakCount="1">
    <brk id="50" max="11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HB3 STATE AID</vt:lpstr>
      <vt:lpstr>WADAAVG</vt:lpstr>
      <vt:lpstr>Cal 35</vt:lpstr>
      <vt:lpstr>Calc 9</vt:lpstr>
      <vt:lpstr>Charter</vt:lpstr>
      <vt:lpstr>PRIOR LAW STATE AID</vt:lpstr>
      <vt:lpstr>CHARTER</vt:lpstr>
      <vt:lpstr>HB</vt:lpstr>
      <vt:lpstr>may</vt:lpstr>
      <vt:lpstr>PL</vt:lpstr>
      <vt:lpstr>'HB3 STATE AID'!Print_Area</vt:lpstr>
      <vt:lpstr>'PRIOR LAW STATE AID'!Print_Area</vt:lpstr>
      <vt:lpstr>'HB3 STATE AID'!Print_Titles</vt:lpstr>
      <vt:lpstr>'PRIOR LAW STATE AID'!Print_Titles</vt:lpstr>
      <vt:lpstr>WADAAVG</vt:lpstr>
    </vt:vector>
  </TitlesOfParts>
  <Company>Texas Education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Estimate of State Aid Entitlement Template</dc:title>
  <dc:creator>Division of State Funding</dc:creator>
  <cp:lastModifiedBy>Hernandez, Claudia</cp:lastModifiedBy>
  <cp:lastPrinted>2020-05-12T19:49:40Z</cp:lastPrinted>
  <dcterms:created xsi:type="dcterms:W3CDTF">1998-05-05T01:54:51Z</dcterms:created>
  <dcterms:modified xsi:type="dcterms:W3CDTF">2020-05-19T14:04:37Z</dcterms:modified>
</cp:coreProperties>
</file>