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texasedu-my.sharepoint.com/personal/scott_bodnar_tea_texas_gov/Documents/"/>
    </mc:Choice>
  </mc:AlternateContent>
  <xr:revisionPtr revIDLastSave="0" documentId="8_{8CE2D763-FD7F-470A-A3D8-2E5F102728CE}" xr6:coauthVersionLast="47" xr6:coauthVersionMax="47" xr10:uidLastSave="{00000000-0000-0000-0000-000000000000}"/>
  <bookViews>
    <workbookView xWindow="28680" yWindow="-120" windowWidth="29040" windowHeight="15720" activeTab="7" xr2:uid="{75E45318-57E0-441E-8529-2821640CF646}"/>
  </bookViews>
  <sheets>
    <sheet name="START HERE" sheetId="9" r:id="rId1"/>
    <sheet name="PREP GYO" sheetId="13" r:id="rId2"/>
    <sheet name="PREP Mentorship" sheetId="7" state="hidden" r:id="rId3"/>
    <sheet name="PREP RESIDENCY" sheetId="12" r:id="rId4"/>
    <sheet name="PREP RESIDENCY&gt;40" sheetId="18" r:id="rId5"/>
    <sheet name="PREP MENTORSHIP " sheetId="16" r:id="rId6"/>
    <sheet name="NET VIEW" sheetId="17" r:id="rId7"/>
    <sheet name="REFERENCE" sheetId="15" r:id="rId8"/>
    <sheet name="lookup" sheetId="11" state="hidden"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8" i="17" l="1"/>
  <c r="E38" i="17"/>
  <c r="D38" i="17"/>
  <c r="C29" i="17"/>
  <c r="D29" i="17"/>
  <c r="E29" i="17"/>
  <c r="F14" i="17"/>
  <c r="E14" i="17"/>
  <c r="D14" i="17"/>
  <c r="C14" i="17"/>
  <c r="G13" i="17"/>
  <c r="H29" i="17" l="1"/>
  <c r="C17" i="17"/>
  <c r="D17" i="17"/>
  <c r="F22" i="17"/>
  <c r="G22" i="17"/>
  <c r="C34" i="17"/>
  <c r="G34" i="17" s="1"/>
  <c r="C35" i="17"/>
  <c r="G35" i="17" s="1"/>
  <c r="C36" i="17"/>
  <c r="G36" i="17" s="1"/>
  <c r="C37" i="17"/>
  <c r="G37" i="17" s="1"/>
  <c r="A34" i="17"/>
  <c r="A35" i="17"/>
  <c r="A36" i="17"/>
  <c r="A37" i="17"/>
  <c r="A33" i="17"/>
  <c r="D12" i="16"/>
  <c r="B34" i="17" s="1"/>
  <c r="D13" i="16"/>
  <c r="B35" i="17" s="1"/>
  <c r="D14" i="16"/>
  <c r="B36" i="17" s="1"/>
  <c r="D15" i="16"/>
  <c r="B37" i="17" s="1"/>
  <c r="D11" i="16"/>
  <c r="B33" i="17" s="1"/>
  <c r="C33" i="17"/>
  <c r="E26" i="17"/>
  <c r="E27" i="17"/>
  <c r="E28" i="17"/>
  <c r="E25" i="17"/>
  <c r="D26" i="17"/>
  <c r="D27" i="17"/>
  <c r="D28" i="17"/>
  <c r="D25" i="17"/>
  <c r="C26" i="17"/>
  <c r="C27" i="17"/>
  <c r="C28" i="17"/>
  <c r="C25" i="17"/>
  <c r="D18" i="17"/>
  <c r="D19" i="17"/>
  <c r="D20" i="17"/>
  <c r="D21" i="17"/>
  <c r="C18" i="17"/>
  <c r="C19" i="17"/>
  <c r="C20" i="17"/>
  <c r="C21" i="17"/>
  <c r="C30" i="17" l="1"/>
  <c r="B38" i="17"/>
  <c r="G33" i="17"/>
  <c r="G38" i="17" s="1"/>
  <c r="C38" i="17"/>
  <c r="E30" i="17"/>
  <c r="D30" i="17"/>
  <c r="E21" i="17"/>
  <c r="H21" i="17" s="1"/>
  <c r="E20" i="17"/>
  <c r="H20" i="17" s="1"/>
  <c r="E19" i="17"/>
  <c r="H19" i="17" s="1"/>
  <c r="E18" i="17"/>
  <c r="H18" i="17" s="1"/>
  <c r="H25" i="17"/>
  <c r="H27" i="17"/>
  <c r="H28" i="17"/>
  <c r="H26" i="17"/>
  <c r="D22" i="17"/>
  <c r="E17" i="17"/>
  <c r="C22" i="17"/>
  <c r="E25" i="12"/>
  <c r="E26" i="12"/>
  <c r="E27" i="12"/>
  <c r="E28" i="12"/>
  <c r="B14" i="13"/>
  <c r="B15" i="13"/>
  <c r="B16" i="13"/>
  <c r="B13" i="13"/>
  <c r="B13" i="16"/>
  <c r="B14" i="16"/>
  <c r="B15" i="16"/>
  <c r="B12" i="16"/>
  <c r="B27" i="18"/>
  <c r="B28" i="18"/>
  <c r="B29" i="18"/>
  <c r="B30" i="18"/>
  <c r="B26" i="18"/>
  <c r="B16" i="18"/>
  <c r="B17" i="18"/>
  <c r="B18" i="18"/>
  <c r="B15" i="18"/>
  <c r="B25" i="12"/>
  <c r="B26" i="12"/>
  <c r="B27" i="12"/>
  <c r="B28" i="12"/>
  <c r="B24" i="12"/>
  <c r="B14" i="12"/>
  <c r="B15" i="12"/>
  <c r="E15" i="12" s="1"/>
  <c r="B16" i="12"/>
  <c r="B13" i="12"/>
  <c r="E13" i="12" s="1"/>
  <c r="E14" i="12"/>
  <c r="E16" i="12"/>
  <c r="D28" i="12" s="1"/>
  <c r="E12" i="12"/>
  <c r="D24" i="12" s="1"/>
  <c r="E16" i="18"/>
  <c r="E28" i="18" s="1"/>
  <c r="E14" i="18"/>
  <c r="E26" i="18" s="1"/>
  <c r="G13" i="13"/>
  <c r="C25" i="13" s="1"/>
  <c r="G14" i="13"/>
  <c r="C26" i="13" s="1"/>
  <c r="G15" i="13"/>
  <c r="C27" i="13" s="1"/>
  <c r="G16" i="13"/>
  <c r="C28" i="13" s="1"/>
  <c r="G12" i="13"/>
  <c r="E24" i="12"/>
  <c r="D26" i="18"/>
  <c r="D27" i="18"/>
  <c r="D28" i="18"/>
  <c r="D29" i="18"/>
  <c r="D30" i="18"/>
  <c r="C26" i="18"/>
  <c r="B33" i="18" s="1"/>
  <c r="F30" i="18"/>
  <c r="A30" i="18"/>
  <c r="A37" i="18" s="1"/>
  <c r="A29" i="17" s="1"/>
  <c r="F29" i="18"/>
  <c r="A29" i="18"/>
  <c r="A36" i="18" s="1"/>
  <c r="A28" i="17" s="1"/>
  <c r="F28" i="18"/>
  <c r="A28" i="18"/>
  <c r="A35" i="18" s="1"/>
  <c r="A27" i="17" s="1"/>
  <c r="F27" i="18"/>
  <c r="A27" i="18"/>
  <c r="A34" i="18" s="1"/>
  <c r="A26" i="17" s="1"/>
  <c r="F26" i="18"/>
  <c r="A26" i="18"/>
  <c r="A33" i="18" s="1"/>
  <c r="A25" i="17" s="1"/>
  <c r="G9" i="17"/>
  <c r="G10" i="17"/>
  <c r="G11" i="17"/>
  <c r="G12" i="17"/>
  <c r="C31" i="13"/>
  <c r="E24" i="13"/>
  <c r="E25" i="13"/>
  <c r="E26" i="13"/>
  <c r="E27" i="13"/>
  <c r="E28" i="13"/>
  <c r="B26" i="13"/>
  <c r="B27" i="13"/>
  <c r="B28" i="13"/>
  <c r="B25" i="13"/>
  <c r="B24" i="13"/>
  <c r="C24" i="12"/>
  <c r="C23" i="7"/>
  <c r="G23" i="7" s="1"/>
  <c r="F24" i="7"/>
  <c r="G24" i="7" s="1"/>
  <c r="H24" i="7" s="1"/>
  <c r="F25" i="7"/>
  <c r="F26" i="7"/>
  <c r="F27" i="7"/>
  <c r="E24" i="7"/>
  <c r="E25" i="7"/>
  <c r="E26" i="7"/>
  <c r="E27" i="7"/>
  <c r="E23" i="7"/>
  <c r="F23" i="7"/>
  <c r="D23" i="7"/>
  <c r="D24" i="7"/>
  <c r="D25" i="7"/>
  <c r="D26" i="7"/>
  <c r="D27" i="7"/>
  <c r="C24" i="7"/>
  <c r="C25" i="7"/>
  <c r="C26" i="7"/>
  <c r="C27" i="7"/>
  <c r="B24" i="7"/>
  <c r="B25" i="7"/>
  <c r="B26" i="7"/>
  <c r="B27" i="7"/>
  <c r="B23" i="7"/>
  <c r="H30" i="17" l="1"/>
  <c r="G14" i="17"/>
  <c r="E22" i="17"/>
  <c r="H17" i="17"/>
  <c r="C24" i="13"/>
  <c r="D24" i="13" s="1"/>
  <c r="F24" i="13"/>
  <c r="H23" i="7"/>
  <c r="H26" i="7"/>
  <c r="G27" i="7"/>
  <c r="H27" i="7" s="1"/>
  <c r="G26" i="7"/>
  <c r="G25" i="7"/>
  <c r="H25" i="7" s="1"/>
  <c r="H35" i="17"/>
  <c r="H34" i="17"/>
  <c r="H33" i="17"/>
  <c r="H36" i="17"/>
  <c r="E15" i="18"/>
  <c r="E27" i="18" s="1"/>
  <c r="G27" i="18" s="1"/>
  <c r="C28" i="18"/>
  <c r="C30" i="18"/>
  <c r="E18" i="18"/>
  <c r="E30" i="18" s="1"/>
  <c r="G30" i="18" s="1"/>
  <c r="C29" i="18"/>
  <c r="E17" i="18"/>
  <c r="E29" i="18" s="1"/>
  <c r="G29" i="18" s="1"/>
  <c r="C27" i="18"/>
  <c r="B34" i="18" s="1"/>
  <c r="H26" i="18"/>
  <c r="G26" i="18"/>
  <c r="G28" i="18"/>
  <c r="H37" i="17"/>
  <c r="F28" i="12"/>
  <c r="D27" i="13"/>
  <c r="H26" i="13"/>
  <c r="D28" i="13"/>
  <c r="J27" i="13"/>
  <c r="J25" i="13"/>
  <c r="I27" i="13"/>
  <c r="I28" i="13"/>
  <c r="I26" i="13"/>
  <c r="J28" i="13"/>
  <c r="I25" i="13"/>
  <c r="F28" i="13"/>
  <c r="D26" i="13"/>
  <c r="F27" i="13"/>
  <c r="H28" i="13"/>
  <c r="H27" i="13"/>
  <c r="H25" i="13"/>
  <c r="J26" i="13"/>
  <c r="D25" i="13"/>
  <c r="F26" i="13"/>
  <c r="F25" i="13"/>
  <c r="J24" i="13"/>
  <c r="H24" i="13"/>
  <c r="C32" i="13" s="1"/>
  <c r="I24" i="13"/>
  <c r="B31" i="12"/>
  <c r="G24" i="13" l="1"/>
  <c r="L24" i="13"/>
  <c r="G27" i="13"/>
  <c r="B34" i="13" s="1"/>
  <c r="L27" i="13"/>
  <c r="G25" i="13"/>
  <c r="B32" i="13" s="1"/>
  <c r="L25" i="13"/>
  <c r="G26" i="13"/>
  <c r="B33" i="13" s="1"/>
  <c r="L26" i="13"/>
  <c r="G28" i="13"/>
  <c r="B35" i="13" s="1"/>
  <c r="L28" i="13"/>
  <c r="H38" i="17"/>
  <c r="D32" i="13"/>
  <c r="B10" i="17" s="1"/>
  <c r="H10" i="17" s="1"/>
  <c r="H28" i="18"/>
  <c r="B35" i="18"/>
  <c r="B37" i="18"/>
  <c r="H30" i="18"/>
  <c r="B36" i="18"/>
  <c r="H29" i="18"/>
  <c r="C35" i="18" a="1"/>
  <c r="C35" i="18" s="1"/>
  <c r="C33" i="18" a="1"/>
  <c r="C33" i="18" s="1"/>
  <c r="D33" i="18" s="1"/>
  <c r="B25" i="17" s="1"/>
  <c r="C34" i="13"/>
  <c r="C37" i="18" a="1"/>
  <c r="C37" i="18" s="1"/>
  <c r="C36" i="18" a="1"/>
  <c r="C36" i="18" s="1"/>
  <c r="C34" i="18" a="1"/>
  <c r="C34" i="18" s="1"/>
  <c r="D34" i="18" s="1"/>
  <c r="B26" i="17" s="1"/>
  <c r="I26" i="17" s="1"/>
  <c r="H27" i="18"/>
  <c r="C25" i="12"/>
  <c r="D27" i="12"/>
  <c r="F27" i="12" s="1"/>
  <c r="D26" i="12"/>
  <c r="F26" i="12" s="1"/>
  <c r="C33" i="13"/>
  <c r="C35" i="13"/>
  <c r="G24" i="12"/>
  <c r="I26" i="18" s="1"/>
  <c r="F24" i="12"/>
  <c r="K27" i="13"/>
  <c r="K28" i="13"/>
  <c r="K24" i="13"/>
  <c r="C26" i="12"/>
  <c r="C27" i="12"/>
  <c r="C28" i="12"/>
  <c r="G28" i="12" s="1"/>
  <c r="I30" i="18" s="1"/>
  <c r="B15" i="7"/>
  <c r="B16" i="7"/>
  <c r="B17" i="7"/>
  <c r="B14" i="7"/>
  <c r="D35" i="13" l="1"/>
  <c r="B13" i="17" s="1"/>
  <c r="H13" i="17" s="1"/>
  <c r="D33" i="13"/>
  <c r="B11" i="17" s="1"/>
  <c r="H11" i="17" s="1"/>
  <c r="D34" i="13"/>
  <c r="B12" i="17" s="1"/>
  <c r="H12" i="17" s="1"/>
  <c r="I25" i="17"/>
  <c r="H22" i="17"/>
  <c r="D35" i="18"/>
  <c r="B27" i="17" s="1"/>
  <c r="I27" i="17" s="1"/>
  <c r="D36" i="18"/>
  <c r="B28" i="17" s="1"/>
  <c r="I28" i="17" s="1"/>
  <c r="D37" i="18"/>
  <c r="B29" i="17" s="1"/>
  <c r="I29" i="17" s="1"/>
  <c r="G27" i="12"/>
  <c r="I29" i="18" s="1"/>
  <c r="D25" i="12"/>
  <c r="F25" i="12" s="1"/>
  <c r="G26" i="12"/>
  <c r="I28" i="18" s="1"/>
  <c r="K26" i="13"/>
  <c r="A25" i="13"/>
  <c r="A32" i="13" s="1"/>
  <c r="A10" i="17" s="1"/>
  <c r="A26" i="13"/>
  <c r="A33" i="13" s="1"/>
  <c r="A11" i="17" s="1"/>
  <c r="A27" i="13"/>
  <c r="A34" i="13" s="1"/>
  <c r="A12" i="17" s="1"/>
  <c r="A28" i="13"/>
  <c r="A35" i="13" s="1"/>
  <c r="A13" i="17" s="1"/>
  <c r="A24" i="13"/>
  <c r="A31" i="13" s="1"/>
  <c r="A9" i="17" s="1"/>
  <c r="B35" i="12"/>
  <c r="B33" i="12"/>
  <c r="B34" i="12"/>
  <c r="A26" i="12"/>
  <c r="A33" i="12" s="1"/>
  <c r="A19" i="17" s="1"/>
  <c r="A27" i="12"/>
  <c r="A34" i="12" s="1"/>
  <c r="A20" i="17" s="1"/>
  <c r="A28" i="12"/>
  <c r="A35" i="12" s="1"/>
  <c r="A21" i="17" s="1"/>
  <c r="B32" i="12"/>
  <c r="A25" i="12"/>
  <c r="A32" i="12" s="1"/>
  <c r="A18" i="17" s="1"/>
  <c r="A24" i="12"/>
  <c r="A31" i="12" s="1"/>
  <c r="C44" i="17" l="1"/>
  <c r="C45" i="17"/>
  <c r="I30" i="17"/>
  <c r="B30" i="17"/>
  <c r="G25" i="12"/>
  <c r="I27" i="18" s="1"/>
  <c r="C31" i="12" a="1"/>
  <c r="C31" i="12" s="1"/>
  <c r="D31" i="12" s="1"/>
  <c r="B17" i="17" s="1"/>
  <c r="A17" i="17"/>
  <c r="C43" i="17" s="1"/>
  <c r="C32" i="12" a="1"/>
  <c r="C32" i="12" s="1"/>
  <c r="D32" i="12" s="1"/>
  <c r="B18" i="17" s="1"/>
  <c r="C35" i="12" a="1"/>
  <c r="C35" i="12" s="1"/>
  <c r="D35" i="12" s="1"/>
  <c r="B21" i="17" s="1"/>
  <c r="C34" i="12" a="1"/>
  <c r="C34" i="12" s="1"/>
  <c r="D34" i="12" s="1"/>
  <c r="B20" i="17" s="1"/>
  <c r="C33" i="12" a="1"/>
  <c r="C33" i="12" s="1"/>
  <c r="D33" i="12" s="1"/>
  <c r="B19" i="17" s="1"/>
  <c r="K25" i="13"/>
  <c r="B42" i="17" l="1"/>
  <c r="C41" i="17"/>
  <c r="B44" i="17"/>
  <c r="B45" i="17"/>
  <c r="C42" i="17"/>
  <c r="B43" i="17"/>
  <c r="B22" i="17"/>
  <c r="E35" i="18"/>
  <c r="F35" i="18" s="1"/>
  <c r="E36" i="18"/>
  <c r="F36" i="18" s="1"/>
  <c r="E37" i="18"/>
  <c r="F37" i="18" s="1"/>
  <c r="E34" i="18"/>
  <c r="F34" i="18" s="1"/>
  <c r="E33" i="18"/>
  <c r="F33" i="18" s="1"/>
  <c r="B31" i="13"/>
  <c r="C46" i="17" l="1"/>
  <c r="D31" i="13"/>
  <c r="B9" i="17" s="1"/>
  <c r="B41" i="17" s="1"/>
  <c r="B46" i="17" s="1"/>
  <c r="I19" i="17"/>
  <c r="D43" i="17" s="1"/>
  <c r="I17" i="17"/>
  <c r="I18" i="17"/>
  <c r="D42" i="17" s="1"/>
  <c r="I21" i="17"/>
  <c r="D45" i="17" s="1"/>
  <c r="I20" i="17"/>
  <c r="D44" i="17" s="1"/>
  <c r="H9" i="17" l="1"/>
  <c r="D41" i="17" s="1"/>
  <c r="D46" i="17" s="1"/>
  <c r="B14" i="17"/>
  <c r="H14" i="17" s="1"/>
  <c r="I22"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<sst xmlns="http://schemas.openxmlformats.org/spreadsheetml/2006/main" count="1609" uniqueCount="1484">
  <si>
    <t>START HERE: PREP Allotment Financial Planning Tool for School Systems
PREP Grow Your Own (GYO), PREP Preservice Residency, and PREP Mentorship</t>
  </si>
  <si>
    <t>The PREP Allotment Planning Tool provides school systems with preliminary estimates of the allotments associated with participating in one or</t>
  </si>
  <si>
    <t xml:space="preserve"> more PREP programs. This tool is designed to support local planning by allowing districts to model potential funding scenarios based on</t>
  </si>
  <si>
    <t>school-system entered assumptions, participation selections, and cohort year.</t>
  </si>
  <si>
    <t xml:space="preserve">Disclaimer: This model uses prior year average student point values at the district level and uses averages in its estimations. </t>
  </si>
  <si>
    <r>
      <rPr>
        <b/>
        <sz val="11"/>
        <color rgb="FFED0000"/>
        <rFont val="Aptos"/>
      </rPr>
      <t xml:space="preserve">This tool is to be </t>
    </r>
    <r>
      <rPr>
        <b/>
        <u/>
        <sz val="11"/>
        <color rgb="FFED0000"/>
        <rFont val="Aptos"/>
      </rPr>
      <t>used for planning purposes only.</t>
    </r>
  </si>
  <si>
    <t>Final allotment calculations will be based on the data that school systems and EPPs submit in ECOS, not on information entered into this tool.</t>
  </si>
  <si>
    <t xml:space="preserve">Additional details and timelines will be available on the </t>
  </si>
  <si>
    <t>The Commissioner’s rules for the PREP Program Allotment are expected to take effect in May 2026. TEA will update this tool as needed once the</t>
  </si>
  <si>
    <t xml:space="preserve"> rulemaking process is finalized.</t>
  </si>
  <si>
    <t>HOW TO USE THIS PLANNING TOOL</t>
  </si>
  <si>
    <r>
      <rPr>
        <b/>
        <sz val="11"/>
        <color rgb="FF333333"/>
        <rFont val="Aptos"/>
      </rPr>
      <t xml:space="preserve">  Step 1:</t>
    </r>
    <r>
      <rPr>
        <sz val="11"/>
        <color rgb="FF333333"/>
        <rFont val="Aptos"/>
      </rPr>
      <t xml:space="preserve">  Go to the GYO tab, select your school system from the drop-down list, then enter estimated GYO participants and completion timeline.</t>
    </r>
  </si>
  <si>
    <r>
      <rPr>
        <b/>
        <sz val="11"/>
        <color rgb="FF333333"/>
        <rFont val="Aptos"/>
      </rPr>
      <t xml:space="preserve">  Step 2: </t>
    </r>
    <r>
      <rPr>
        <sz val="11"/>
        <color rgb="FF333333"/>
        <rFont val="Aptos"/>
      </rPr>
      <t>Go to the Residency tabs, select your school system from the drop-down list, then enter estimated resident counts.</t>
    </r>
    <r>
      <rPr>
        <b/>
        <sz val="11"/>
        <color rgb="FF333333"/>
        <rFont val="Aptos"/>
      </rPr>
      <t xml:space="preserve"> </t>
    </r>
  </si>
  <si>
    <r>
      <rPr>
        <b/>
        <sz val="11"/>
        <color rgb="FF333333"/>
        <rFont val="Aptos"/>
      </rPr>
      <t xml:space="preserve">  Step 3:</t>
    </r>
    <r>
      <rPr>
        <sz val="11"/>
        <color rgb="FF333333"/>
        <rFont val="Aptos"/>
      </rPr>
      <t xml:space="preserve"> Go to the Mentorship tab, select your school system from the drop-down list, then enter beginning teachers and mentor details.</t>
    </r>
  </si>
  <si>
    <r>
      <rPr>
        <b/>
        <sz val="11"/>
        <color rgb="FF333333"/>
        <rFont val="Aptos"/>
      </rPr>
      <t xml:space="preserve">  Step 4:</t>
    </r>
    <r>
      <rPr>
        <sz val="11"/>
        <color rgb="FF333333"/>
        <rFont val="Aptos"/>
      </rPr>
      <t xml:space="preserve"> Review the Net View tab, to see your estimated funding across all programs and enter local cost assumptions for planning.</t>
    </r>
  </si>
  <si>
    <r>
      <rPr>
        <b/>
        <sz val="11"/>
        <color rgb="FF333333"/>
        <rFont val="Aptos"/>
      </rPr>
      <t xml:space="preserve">  Step 5</t>
    </r>
    <r>
      <rPr>
        <sz val="11"/>
        <color rgb="FF333333"/>
        <rFont val="Aptos"/>
      </rPr>
      <t>: See the Reference tab for definitions, statutory citations, and how the funding factor works.</t>
    </r>
  </si>
  <si>
    <t>Statutory authority: HB 2 (89th Leg.), TEC §§21.901-21.911, §48.157</t>
  </si>
  <si>
    <t>Proposed rules: 19 TAC §§153.1301-153.1306 (to take effect in May 2026)</t>
  </si>
  <si>
    <t xml:space="preserve">For planning purposes only. </t>
  </si>
  <si>
    <t xml:space="preserve">Notes: </t>
  </si>
  <si>
    <t xml:space="preserve">1) This planning tool is not designed to provide comprehensive information about the requirements for PREP participation. </t>
  </si>
  <si>
    <t>2) We encourage you to refer to the reference material provide or other TEA supports on the TEA website.</t>
  </si>
  <si>
    <t>3)This calculator does not contain a sum tab for all PREP initiatives because of the different participation and planning associated with each program.</t>
  </si>
  <si>
    <t>PREP GROW YOUR OWN (GYO)</t>
  </si>
  <si>
    <t xml:space="preserve">TEC Code Reference </t>
  </si>
  <si>
    <t>TAA Reference</t>
  </si>
  <si>
    <t>1) In the School System Field, select your school system from the drop-down menu.</t>
  </si>
  <si>
    <r>
      <rPr>
        <sz val="11"/>
        <color rgb="FF000000"/>
        <rFont val="Aptos"/>
      </rPr>
      <t xml:space="preserve">2) Enter your </t>
    </r>
    <r>
      <rPr>
        <b/>
        <sz val="11"/>
        <color rgb="FF000000"/>
        <rFont val="Aptos"/>
      </rPr>
      <t xml:space="preserve">estimated count of GYO participants </t>
    </r>
    <r>
      <rPr>
        <sz val="11"/>
        <color rgb="FF000000"/>
        <rFont val="Aptos"/>
      </rPr>
      <t>that you anticipate for each selected cohort year (Column C).</t>
    </r>
  </si>
  <si>
    <r>
      <rPr>
        <sz val="11"/>
        <color rgb="FF000000"/>
        <rFont val="Aptos"/>
      </rPr>
      <t xml:space="preserve">3) Enter your </t>
    </r>
    <r>
      <rPr>
        <b/>
        <sz val="11"/>
        <color rgb="FF000000"/>
        <rFont val="Aptos"/>
      </rPr>
      <t>estimated count of GYO participants that will earn their Bachelor's Degree and enroll in an EPP at each year</t>
    </r>
    <r>
      <rPr>
        <sz val="11"/>
        <color rgb="FF000000"/>
        <rFont val="Aptos"/>
      </rPr>
      <t xml:space="preserve"> (Columns D-F).</t>
    </r>
  </si>
  <si>
    <t>Legend</t>
  </si>
  <si>
    <r>
      <rPr>
        <sz val="11"/>
        <color rgb="FF000000"/>
        <rFont val="Aptos"/>
      </rPr>
      <t xml:space="preserve">4) In the </t>
    </r>
    <r>
      <rPr>
        <b/>
        <sz val="11"/>
        <color rgb="FF000000"/>
        <rFont val="Aptos"/>
      </rPr>
      <t>Allotment Estimates table</t>
    </r>
    <r>
      <rPr>
        <sz val="11"/>
        <color rgb="FF000000"/>
        <rFont val="Aptos"/>
      </rPr>
      <t>, your estimated allotment will be based on your entered values.</t>
    </r>
  </si>
  <si>
    <t>Automatically Populates</t>
  </si>
  <si>
    <r>
      <rPr>
        <sz val="11"/>
        <color rgb="FF000000"/>
        <rFont val="Aptos"/>
      </rPr>
      <t xml:space="preserve">5) In the </t>
    </r>
    <r>
      <rPr>
        <b/>
        <sz val="11"/>
        <color rgb="FF000000"/>
        <rFont val="Aptos"/>
      </rPr>
      <t xml:space="preserve">Year over Year Payments table, </t>
    </r>
    <r>
      <rPr>
        <sz val="11"/>
        <color rgb="FF000000"/>
        <rFont val="Aptos"/>
      </rPr>
      <t>your yearly estimated payments will be based on your entered values.</t>
    </r>
  </si>
  <si>
    <t>Filled in By School System</t>
  </si>
  <si>
    <t>*The amounts below are estimates intended for planning purposes only and do not represent final PREP allotments.</t>
  </si>
  <si>
    <t>Cohort</t>
  </si>
  <si>
    <t>School System</t>
  </si>
  <si>
    <t xml:space="preserve">Estimated Count of GYO Participants </t>
  </si>
  <si>
    <t>Estimated Count of Participants who Complete Degree and Enroll in an EPP in 1  Year</t>
  </si>
  <si>
    <t xml:space="preserve">Estimated Count of Participants who Complete Degree and Enroll in an EPP in 2 Years </t>
  </si>
  <si>
    <t>Estimated Count of Participants who Complete Degree and Enroll in an EPP in 3 Years</t>
  </si>
  <si>
    <t>Rural/High Needs Multiplier</t>
  </si>
  <si>
    <t>2026-2027</t>
  </si>
  <si>
    <t>2027-2028</t>
  </si>
  <si>
    <t>2028-2029</t>
  </si>
  <si>
    <t>2029-2030</t>
  </si>
  <si>
    <t>2030-2031</t>
  </si>
  <si>
    <t>Total Initial Allotment Estimates</t>
  </si>
  <si>
    <t>Allotment Estimates: Do not edit any of the fields or formulas below, they will update automatically.</t>
  </si>
  <si>
    <t>Initial Allotment Estimates</t>
  </si>
  <si>
    <t>Success Based Funding Estimate</t>
  </si>
  <si>
    <t>Note: Click on each column title to see the formula behind each estimate.</t>
  </si>
  <si>
    <t>Total School System Allotment Estimate</t>
  </si>
  <si>
    <t>Initial District Allotment Estimate</t>
  </si>
  <si>
    <t>Total Base Allotment Estimate</t>
  </si>
  <si>
    <t>Total Rural/High Needs Funding Estimate</t>
  </si>
  <si>
    <t>Total Estimated Funds</t>
  </si>
  <si>
    <t>Initial  Allotment Estimate</t>
  </si>
  <si>
    <t>Initial Rural/High Needs Funding Estimate</t>
  </si>
  <si>
    <t>Total Initial  Allotment Estimate</t>
  </si>
  <si>
    <t>Success Based Estimate - Year 1</t>
  </si>
  <si>
    <t>Success Based Estimate - Year 2</t>
  </si>
  <si>
    <t>Success Based Estimate - Year 3</t>
  </si>
  <si>
    <t>Total Success Based</t>
  </si>
  <si>
    <t>Year Over Year Allotment Estimates</t>
  </si>
  <si>
    <t>Year</t>
  </si>
  <si>
    <t xml:space="preserve">Total Initial District Allotment Estimate </t>
  </si>
  <si>
    <t>Total Allotment Estimate</t>
  </si>
  <si>
    <t>District Budget Calculator - PREP Mentorship</t>
  </si>
  <si>
    <r>
      <rPr>
        <sz val="11"/>
        <color rgb="FF000000"/>
        <rFont val="Aptos Narrow"/>
        <family val="2"/>
      </rPr>
      <t>1) In the</t>
    </r>
    <r>
      <rPr>
        <b/>
        <sz val="11"/>
        <color rgb="FF000000"/>
        <rFont val="Aptos Narrow"/>
        <family val="2"/>
      </rPr>
      <t xml:space="preserve"> School System Field,</t>
    </r>
    <r>
      <rPr>
        <sz val="11"/>
        <color rgb="FF000000"/>
        <rFont val="Aptos Narrow"/>
        <family val="2"/>
      </rPr>
      <t xml:space="preserve"> select your school system from the drop down menu</t>
    </r>
  </si>
  <si>
    <r>
      <t xml:space="preserve">2) Enter your </t>
    </r>
    <r>
      <rPr>
        <b/>
        <sz val="11"/>
        <color theme="1"/>
        <rFont val="Aptos Narrow"/>
        <family val="2"/>
        <scheme val="minor"/>
      </rPr>
      <t xml:space="preserve">estimated count of beginning teachers </t>
    </r>
    <r>
      <rPr>
        <sz val="11"/>
        <color theme="1"/>
        <rFont val="Aptos Narrow"/>
        <family val="2"/>
        <scheme val="minor"/>
      </rPr>
      <t>that you anticipate for each selected cohort year (Column C)</t>
    </r>
  </si>
  <si>
    <r>
      <t>3) Select the</t>
    </r>
    <r>
      <rPr>
        <b/>
        <sz val="11"/>
        <color rgb="FF000000"/>
        <rFont val="Aptos Narrow"/>
        <family val="2"/>
        <scheme val="minor"/>
      </rPr>
      <t xml:space="preserve">  number of mentors according to number of beginning teachers assigned (columns D, F, and H)</t>
    </r>
  </si>
  <si>
    <r>
      <t xml:space="preserve">4) Select the </t>
    </r>
    <r>
      <rPr>
        <b/>
        <sz val="11"/>
        <color rgb="FF000000"/>
        <rFont val="Aptos Narrow"/>
        <family val="2"/>
        <scheme val="minor"/>
      </rPr>
      <t>Payment per mentor</t>
    </r>
    <r>
      <rPr>
        <sz val="11"/>
        <color rgb="FF000000"/>
        <rFont val="Aptos Narrow"/>
        <family val="2"/>
        <scheme val="minor"/>
      </rPr>
      <t xml:space="preserve"> </t>
    </r>
    <r>
      <rPr>
        <b/>
        <sz val="11"/>
        <color rgb="FF000000"/>
        <rFont val="Aptos Narrow"/>
        <family val="2"/>
        <scheme val="minor"/>
      </rPr>
      <t>according to number of begginning teachers assigned (columns E, G, and I</t>
    </r>
    <r>
      <rPr>
        <sz val="11"/>
        <color rgb="FF000000"/>
        <rFont val="Aptos Narrow"/>
        <family val="2"/>
        <scheme val="minor"/>
      </rPr>
      <t>)</t>
    </r>
  </si>
  <si>
    <t xml:space="preserve">5) In the calculated payment estimates table, your estimated allotment will be calculated based on your entered values </t>
  </si>
  <si>
    <t>*The calculated amounts below are estimates intended for planning purposes only and do not represent final PREP allotments.</t>
  </si>
  <si>
    <t>Estimate Count of Beginning Teachers</t>
  </si>
  <si>
    <t>Estimate Count of Full‑Time Teacher‑Mentors (max 2 BT)</t>
  </si>
  <si>
    <t>Payment Per Full-Time Teacher-Mentor (Select $1k-$3k)</t>
  </si>
  <si>
    <t>Estimate Count of  Part-Time Mentor Teachers  (max 4 BT)</t>
  </si>
  <si>
    <t>Payment Per Part-Time Mentor Teacher  (Select $1k-$3k)</t>
  </si>
  <si>
    <t>Estimate Count of Full-Time Mentor Teachers (max 15 BT)</t>
  </si>
  <si>
    <t>Payment Per Full-Time Mentor Teacher (Select $1k-$3k)</t>
  </si>
  <si>
    <t xml:space="preserve">Estimate Count of Other -Campus Mentor Teachers (max 4 BT) </t>
  </si>
  <si>
    <t>Payment Per Other- Campus Mentor Teacher (Select $1k-$3k)</t>
  </si>
  <si>
    <t>Houston ISD</t>
  </si>
  <si>
    <t>Calculated Payments: Do not edit any of the fields or formulas below, they will update automatically</t>
  </si>
  <si>
    <t>Estimate Count of BT *3000</t>
  </si>
  <si>
    <t>Payment per mentor * Estimate Count of FT Teacher Mentors</t>
  </si>
  <si>
    <t>Payment per mentor * Estimate Count of PT Mentors</t>
  </si>
  <si>
    <t>Payment per mentor * Estimate Count FT Mentors</t>
  </si>
  <si>
    <t>Payment per mentor * Estimate Count of Other-Campus Mentors</t>
  </si>
  <si>
    <t>Sum of  Total Payments for Mentors</t>
  </si>
  <si>
    <t>Total District Payment - Mentor Portion of Total District Payment</t>
  </si>
  <si>
    <t>District Allotment Estimate</t>
  </si>
  <si>
    <t>Total Payment for Full-Time Teacher Mentors</t>
  </si>
  <si>
    <t>Total Payment for Part-Time Mentor Teacher</t>
  </si>
  <si>
    <t>Total Payment for Full-Time Mentor Teachers</t>
  </si>
  <si>
    <t>Total Payment for Other-Campus Mentor Teacher</t>
  </si>
  <si>
    <t>Mentor Portion of Total District Payment</t>
  </si>
  <si>
    <t>Remaining Funds</t>
  </si>
  <si>
    <t xml:space="preserve">PREP RESIDENCY </t>
  </si>
  <si>
    <t>1)  In the school system Field, select your school system from the drop-down menu.</t>
  </si>
  <si>
    <r>
      <rPr>
        <sz val="11"/>
        <color rgb="FF000000"/>
        <rFont val="Aptos"/>
      </rPr>
      <t xml:space="preserve">2) Enter your </t>
    </r>
    <r>
      <rPr>
        <b/>
        <sz val="11"/>
        <color rgb="FF000000"/>
        <rFont val="Aptos"/>
      </rPr>
      <t xml:space="preserve">estimated count of residents </t>
    </r>
    <r>
      <rPr>
        <sz val="11"/>
        <color rgb="FF000000"/>
        <rFont val="Aptos"/>
      </rPr>
      <t>that you anticipate for each selected cohort year (Column C)</t>
    </r>
  </si>
  <si>
    <r>
      <rPr>
        <sz val="11"/>
        <color rgb="FF000000"/>
        <rFont val="Aptos"/>
      </rPr>
      <t xml:space="preserve">4) Enter your </t>
    </r>
    <r>
      <rPr>
        <b/>
        <sz val="11"/>
        <color rgb="FF000000"/>
        <rFont val="Aptos"/>
      </rPr>
      <t xml:space="preserve">estimated count of residents who will be candidates for receiving a SpEd/Bilingual certificate </t>
    </r>
    <r>
      <rPr>
        <sz val="11"/>
        <color rgb="FF000000"/>
        <rFont val="Aptos"/>
      </rPr>
      <t>from each year (Column D).</t>
    </r>
  </si>
  <si>
    <r>
      <rPr>
        <sz val="11"/>
        <color rgb="FF000000"/>
        <rFont val="Aptos"/>
      </rPr>
      <t>5) In the</t>
    </r>
    <r>
      <rPr>
        <b/>
        <sz val="11"/>
        <color rgb="FF000000"/>
        <rFont val="Aptos"/>
      </rPr>
      <t xml:space="preserve"> Allotment Estimates table</t>
    </r>
    <r>
      <rPr>
        <sz val="11"/>
        <color rgb="FF000000"/>
        <rFont val="Aptos"/>
      </rPr>
      <t>, your estimated allotment will be based on your entered values.</t>
    </r>
  </si>
  <si>
    <r>
      <rPr>
        <sz val="11"/>
        <color rgb="FF000000"/>
        <rFont val="Aptos"/>
      </rPr>
      <t xml:space="preserve">6) In the </t>
    </r>
    <r>
      <rPr>
        <b/>
        <sz val="11"/>
        <color rgb="FF000000"/>
        <rFont val="Aptos"/>
      </rPr>
      <t xml:space="preserve">Year Over Year Allotment Estimates table, </t>
    </r>
    <r>
      <rPr>
        <sz val="11"/>
        <color rgb="FF000000"/>
        <rFont val="Aptos"/>
      </rPr>
      <t>your estimated yearly payments will be based on your entered values.</t>
    </r>
  </si>
  <si>
    <t>*Note: this estimate assumes 100% completion of standard enhanced certification.</t>
  </si>
  <si>
    <t xml:space="preserve">Estimated Count of Residents  </t>
  </si>
  <si>
    <t>Estimated Count of SpEd/Bilingual Candidates</t>
  </si>
  <si>
    <t>Success-Based Multiplier (per resident)</t>
  </si>
  <si>
    <t>Calculated Allotment Estimates: Do not edit any of the fields or formulas below, they will update automatically.</t>
  </si>
  <si>
    <t>Success Based Funding Estimates</t>
  </si>
  <si>
    <t xml:space="preserve">Initial District Allotment Estimate </t>
  </si>
  <si>
    <t>Success-Based Funding - Triggered by Standard Enhanced Cert Issuance</t>
  </si>
  <si>
    <t>SPED/BIL Additional Success-Based Funding</t>
  </si>
  <si>
    <t>Total Success-Based Funding</t>
  </si>
  <si>
    <t>Initial Allotment Estimate</t>
  </si>
  <si>
    <t>Success Allotment Estimate</t>
  </si>
  <si>
    <t>PREP  RESIDENCY FOR SCHOOL SYSTEMS WITH 41 - 120 RESIDENTS</t>
  </si>
  <si>
    <t>This view is intended for districts who estimate greater than 40 residents.</t>
  </si>
  <si>
    <t>NOTE: Please only fill out information in this tab if you entered an estimate of 40 residents in the PREP Preservice Residency tab and you anticipate a greater number of residents.</t>
  </si>
  <si>
    <r>
      <rPr>
        <sz val="11"/>
        <color rgb="FF000000"/>
        <rFont val="Aptos"/>
      </rPr>
      <t xml:space="preserve">1)  In the </t>
    </r>
    <r>
      <rPr>
        <b/>
        <sz val="11"/>
        <color rgb="FF000000"/>
        <rFont val="Aptos"/>
      </rPr>
      <t>School System Field</t>
    </r>
    <r>
      <rPr>
        <sz val="11"/>
        <color rgb="FF000000"/>
        <rFont val="Aptos"/>
      </rPr>
      <t>, select your school system from the drop-down menu.</t>
    </r>
  </si>
  <si>
    <r>
      <rPr>
        <sz val="11"/>
        <color rgb="FF000000"/>
        <rFont val="Aptos"/>
      </rPr>
      <t xml:space="preserve">2) Enter your </t>
    </r>
    <r>
      <rPr>
        <b/>
        <sz val="11"/>
        <color rgb="FF000000"/>
        <rFont val="Aptos"/>
      </rPr>
      <t xml:space="preserve">estimated count of additional residents </t>
    </r>
    <r>
      <rPr>
        <sz val="11"/>
        <color rgb="FF000000"/>
        <rFont val="Aptos"/>
      </rPr>
      <t>that you anticipate for each selected cohort year (Column C).</t>
    </r>
  </si>
  <si>
    <r>
      <rPr>
        <sz val="11"/>
        <color rgb="FF000000"/>
        <rFont val="Aptos"/>
      </rPr>
      <t xml:space="preserve">3) Enter your </t>
    </r>
    <r>
      <rPr>
        <b/>
        <sz val="11"/>
        <color rgb="FF000000"/>
        <rFont val="Aptos"/>
      </rPr>
      <t xml:space="preserve">estimated count of residents who will be candidates for receiving a SpEd/Bilingual certificate </t>
    </r>
    <r>
      <rPr>
        <sz val="11"/>
        <color rgb="FF000000"/>
        <rFont val="Aptos"/>
      </rPr>
      <t>from each year (Column D).</t>
    </r>
  </si>
  <si>
    <r>
      <rPr>
        <sz val="11"/>
        <color rgb="FF000000"/>
        <rFont val="Aptos"/>
      </rPr>
      <t>4) In the</t>
    </r>
    <r>
      <rPr>
        <b/>
        <sz val="11"/>
        <color rgb="FF000000"/>
        <rFont val="Aptos"/>
      </rPr>
      <t xml:space="preserve"> Allotment Estimates table</t>
    </r>
    <r>
      <rPr>
        <sz val="11"/>
        <color rgb="FF000000"/>
        <rFont val="Aptos"/>
      </rPr>
      <t>, your estimated allotment will be based on your entered values.</t>
    </r>
  </si>
  <si>
    <r>
      <rPr>
        <sz val="11"/>
        <color rgb="FF000000"/>
        <rFont val="Aptos"/>
      </rPr>
      <t xml:space="preserve">5) In the </t>
    </r>
    <r>
      <rPr>
        <b/>
        <sz val="11"/>
        <color rgb="FF000000"/>
        <rFont val="Aptos"/>
      </rPr>
      <t xml:space="preserve">Year Over Year Allotment Estimates table, </t>
    </r>
    <r>
      <rPr>
        <sz val="11"/>
        <color rgb="FF000000"/>
        <rFont val="Aptos"/>
      </rPr>
      <t>your estimated yearly payments will be based on your entered values.</t>
    </r>
  </si>
  <si>
    <t>Estimated Count of Additional  Residents</t>
  </si>
  <si>
    <t>Success Based Multiplier (per additional resident)</t>
  </si>
  <si>
    <t>S</t>
  </si>
  <si>
    <t>For Initial Allotment Estimates</t>
  </si>
  <si>
    <t>For Success Based Allotment Estimates</t>
  </si>
  <si>
    <t>Note: Click on each column title to see the formula behind each calculation</t>
  </si>
  <si>
    <t>Success Based Allotment Estimates</t>
  </si>
  <si>
    <t>Initial District Allotment - Additional Residents</t>
  </si>
  <si>
    <t>SpEd/Bilingual Additional Success-Based Funding</t>
  </si>
  <si>
    <t>Total Allotment Estimate for Additional Residents</t>
  </si>
  <si>
    <t>Total Allotment Estimate for Initial 40 Residents</t>
  </si>
  <si>
    <t>Total Allotment Estimate- Additional Residents</t>
  </si>
  <si>
    <t>Total Allotment Estimate - Initial 40 Residents</t>
  </si>
  <si>
    <t xml:space="preserve">Total Overall Allotment Estimate </t>
  </si>
  <si>
    <t>PREP MENTORSHIP</t>
  </si>
  <si>
    <r>
      <rPr>
        <sz val="11"/>
        <color rgb="FF000000"/>
        <rFont val="Aptos"/>
      </rPr>
      <t>1) In the</t>
    </r>
    <r>
      <rPr>
        <b/>
        <sz val="11"/>
        <color rgb="FF000000"/>
        <rFont val="Aptos"/>
      </rPr>
      <t xml:space="preserve"> School System Field,</t>
    </r>
    <r>
      <rPr>
        <sz val="11"/>
        <color rgb="FF000000"/>
        <rFont val="Aptos"/>
      </rPr>
      <t xml:space="preserve"> select your school system from the drop-down menu.</t>
    </r>
  </si>
  <si>
    <r>
      <rPr>
        <sz val="11"/>
        <color rgb="FF000000"/>
        <rFont val="Aptos"/>
      </rPr>
      <t xml:space="preserve">2) Enter your </t>
    </r>
    <r>
      <rPr>
        <b/>
        <sz val="11"/>
        <color rgb="FF000000"/>
        <rFont val="Aptos"/>
      </rPr>
      <t xml:space="preserve">estimated count of beginning teachers </t>
    </r>
    <r>
      <rPr>
        <sz val="11"/>
        <color rgb="FF000000"/>
        <rFont val="Aptos"/>
      </rPr>
      <t>that you anticipate for each selected cohort year (</t>
    </r>
    <r>
      <rPr>
        <b/>
        <sz val="11"/>
        <color rgb="FF000000"/>
        <rFont val="Aptos"/>
      </rPr>
      <t>Column C</t>
    </r>
    <r>
      <rPr>
        <sz val="11"/>
        <color rgb="FF000000"/>
        <rFont val="Aptos"/>
      </rPr>
      <t>).</t>
    </r>
  </si>
  <si>
    <t>3) Your estimated allotment will be based on your entered values.</t>
  </si>
  <si>
    <t xml:space="preserve">*Note: Depending on the number of beginning teachers assigned to a mentor teacher, the minimum stipend amount may vary if the mentor teacher is in a non-teaching role. </t>
  </si>
  <si>
    <t xml:space="preserve">               This tool's formula includes a minimum stipend amount of $1,000 per mentor teacher, which may not accurately reflect local decisions about stipends.</t>
  </si>
  <si>
    <t>Estimated Count of Beginning Teachers</t>
  </si>
  <si>
    <t>Total District Allotment Estimate</t>
  </si>
  <si>
    <t>*Note: There is a required cost that districts must incur for Texas Mentorship Training, please reach out to your approved TMT Provider for more information (tmt.tea.texas.gov/contacts)</t>
  </si>
  <si>
    <t>NET VIEW</t>
  </si>
  <si>
    <t>The Summary section is an editable area where school systems can enter local cost assumptions and planning factors.</t>
  </si>
  <si>
    <t>This view allows you to test scenarios, run customized estimates, and see how PREP program options impact your school system.</t>
  </si>
  <si>
    <t>Please update the fields with your school system's actual costs to generate the most accurate estimates.</t>
  </si>
  <si>
    <r>
      <rPr>
        <sz val="11"/>
        <color rgb="FF000000"/>
        <rFont val="Segoe UI"/>
      </rPr>
      <t xml:space="preserve">The Summary section is </t>
    </r>
    <r>
      <rPr>
        <b/>
        <sz val="11"/>
        <color rgb="FF000000"/>
        <rFont val="Segoe UI"/>
      </rPr>
      <t>for your internal use only</t>
    </r>
    <r>
      <rPr>
        <sz val="11"/>
        <color rgb="FF000000"/>
        <rFont val="Segoe UI"/>
      </rPr>
      <t>. Information entered here does not affect official submissions or statewide datasets.</t>
    </r>
  </si>
  <si>
    <t>You may customize this sheet by adding any total columns or formulas needed for your school system's estimates.</t>
  </si>
  <si>
    <t>PREP GYO</t>
  </si>
  <si>
    <t>Tuition and Fees</t>
  </si>
  <si>
    <t>Release Time / Subs</t>
  </si>
  <si>
    <t>Advising / Supports</t>
  </si>
  <si>
    <t>Other Costs</t>
  </si>
  <si>
    <t>Total Local Costs</t>
  </si>
  <si>
    <t>Net from Allotment</t>
  </si>
  <si>
    <t>Five Year Total</t>
  </si>
  <si>
    <t>PREP Preservice Residency</t>
  </si>
  <si>
    <t>Resident Salary 
($10K min from allotment)</t>
  </si>
  <si>
    <t>Host Teacher Stipend 
($2K min)</t>
  </si>
  <si>
    <t>Salary Match
 ($10K min)</t>
  </si>
  <si>
    <t>Coordinator / 
Program Costs</t>
  </si>
  <si>
    <t>Net From Allotment</t>
  </si>
  <si>
    <t>PREP Preservice Residency &gt; 40 Residents</t>
  </si>
  <si>
    <t>Resident Salary 
($3K min from allotment)</t>
  </si>
  <si>
    <t>Host Teacher Stipend 
($1K min)</t>
  </si>
  <si>
    <t xml:space="preserve">Salary Match (10k min)
</t>
  </si>
  <si>
    <t>PREP Mentorship</t>
  </si>
  <si>
    <t>Minimum Stipend Amount Per Mentor Teacher of Record Per Beginning Teacher Assigned (1 k minimum)</t>
  </si>
  <si>
    <t>Release Time</t>
  </si>
  <si>
    <t>TMT Training Costs</t>
  </si>
  <si>
    <t>Five Year  Total</t>
  </si>
  <si>
    <t>ALL PROGRAMS</t>
  </si>
  <si>
    <t>Terms and Definitions</t>
  </si>
  <si>
    <r>
      <rPr>
        <b/>
        <sz val="11"/>
        <rFont val="Aptos"/>
        <family val="2"/>
      </rPr>
      <t>School System:</t>
    </r>
    <r>
      <rPr>
        <sz val="11"/>
        <rFont val="Aptos"/>
        <family val="2"/>
      </rPr>
      <t xml:space="preserve"> A school district or charter school</t>
    </r>
  </si>
  <si>
    <r>
      <rPr>
        <b/>
        <sz val="11"/>
        <rFont val="Aptos"/>
        <family val="2"/>
      </rPr>
      <t>Cohort:</t>
    </r>
    <r>
      <rPr>
        <sz val="11"/>
        <rFont val="Aptos"/>
        <family val="2"/>
      </rPr>
      <t xml:space="preserve"> the year in which a group of individuals generates a PREP Program Allotment and that aligns to a LASO Cycle</t>
    </r>
  </si>
  <si>
    <r>
      <rPr>
        <b/>
        <sz val="11"/>
        <color rgb="FF000000"/>
        <rFont val="Aptos"/>
      </rPr>
      <t>Resident</t>
    </r>
    <r>
      <rPr>
        <sz val="11"/>
        <color rgb="FF000000"/>
        <rFont val="Aptos"/>
      </rPr>
      <t xml:space="preserve">: as defined in proposed TAC §153.1301 </t>
    </r>
  </si>
  <si>
    <r>
      <rPr>
        <b/>
        <sz val="11"/>
        <color rgb="FF000000"/>
        <rFont val="Aptos"/>
      </rPr>
      <t xml:space="preserve">Initial District Allotment Estimate: </t>
    </r>
    <r>
      <rPr>
        <sz val="11"/>
        <color rgb="FF000000"/>
        <rFont val="Aptos"/>
      </rPr>
      <t>the initial funding that a school system generates as defined in TEC §48.157</t>
    </r>
  </si>
  <si>
    <r>
      <rPr>
        <b/>
        <sz val="11"/>
        <color rgb="FF000000"/>
        <rFont val="Aptos"/>
      </rPr>
      <t xml:space="preserve">Success-Based Funding Estimate: </t>
    </r>
    <r>
      <rPr>
        <sz val="11"/>
        <color rgb="FF000000"/>
        <rFont val="Aptos"/>
      </rPr>
      <t>the success-based funding that a school system generates based on the guidelines as defined in TEC §48.157</t>
    </r>
  </si>
  <si>
    <r>
      <rPr>
        <b/>
        <sz val="11"/>
        <color rgb="FF000000"/>
        <rFont val="Aptos"/>
      </rPr>
      <t>Average Student Point Value:</t>
    </r>
    <r>
      <rPr>
        <sz val="11"/>
        <color rgb="FF000000"/>
        <rFont val="Aptos"/>
      </rPr>
      <t xml:space="preserve"> This value is normally calculated at the campus level based on the socio‑economic tier distribution of students, with adjustments made depending on whether the campus is classified as rural or non‑rural. In this tool, however, </t>
    </r>
    <r>
      <rPr>
        <b/>
        <sz val="11"/>
        <color rgb="FF000000"/>
        <rFont val="Aptos"/>
      </rPr>
      <t>the average student point value is estimated at the district level to provide a more general estimate and to make the tool easier for school systems to use for planning purposes.</t>
    </r>
  </si>
  <si>
    <r>
      <rPr>
        <b/>
        <sz val="11"/>
        <color rgb="FF000000"/>
        <rFont val="Aptos"/>
      </rPr>
      <t xml:space="preserve">Success-Based Multiplier/Rural/High Needs Factor: </t>
    </r>
    <r>
      <rPr>
        <sz val="11"/>
        <color rgb="FF000000"/>
        <rFont val="Aptos"/>
      </rPr>
      <t>The average student point value defined above multiplied by the success multiplier for each corresponding PREP program as defined in TEC §48.157</t>
    </r>
  </si>
  <si>
    <r>
      <rPr>
        <b/>
        <sz val="11"/>
        <color rgb="FF000000"/>
        <rFont val="Aptos"/>
      </rPr>
      <t>Mentor Teacher</t>
    </r>
    <r>
      <rPr>
        <sz val="11"/>
        <color rgb="FF000000"/>
        <rFont val="Aptos"/>
      </rPr>
      <t xml:space="preserve">: An individual who serves or has served as a teacher in Texas who provides effective support to help beginning teachers successfully transition into the teaching assignment. An appraiser, as defined by TEC, §21.351, may serve as a mentor teacher but may not mentor a classroom teacher for whom they are responsible for appraising as defined in proposed TAC §153.1301 </t>
    </r>
  </si>
  <si>
    <r>
      <rPr>
        <b/>
        <sz val="11"/>
        <color rgb="FF000000"/>
        <rFont val="Aptos"/>
      </rPr>
      <t>Beginning Teacher:</t>
    </r>
    <r>
      <rPr>
        <sz val="11"/>
        <color rgb="FF000000"/>
        <rFont val="Aptos"/>
      </rPr>
      <t xml:space="preserve"> A classroom teacher in Texas with fewer than two years of teaching experience in the subject or grade level to which the teacher is assigned as defined in proposed TAC §153.1301 </t>
    </r>
  </si>
  <si>
    <r>
      <t xml:space="preserve">Host Teacher: </t>
    </r>
    <r>
      <rPr>
        <sz val="11"/>
        <rFont val="Aptos"/>
        <family val="2"/>
      </rPr>
      <t>This term has the meaning assigned in §228.2 of this title. A host teacher will serve in lieu of a cooperating teacher in the supervision of teacher residents.</t>
    </r>
  </si>
  <si>
    <r>
      <rPr>
        <b/>
        <sz val="11"/>
        <color rgb="FF000000"/>
        <rFont val="Aptos"/>
      </rPr>
      <t>Stipend</t>
    </r>
    <r>
      <rPr>
        <sz val="11"/>
        <color rgb="FF000000"/>
        <rFont val="Aptos"/>
      </rPr>
      <t xml:space="preserve">: the amount paid to host teachers, with minimum amounts defined in TEC §21.904(c)(2) and for mentor teachers, with minimum amounts defined in TAC §153.1305(d)(1)(A-B) . </t>
    </r>
  </si>
  <si>
    <r>
      <rPr>
        <b/>
        <sz val="11"/>
        <color rgb="FF000000"/>
        <rFont val="Aptos"/>
      </rPr>
      <t>Remaining Funds</t>
    </r>
    <r>
      <rPr>
        <sz val="11"/>
        <color rgb="FF000000"/>
        <rFont val="Aptos"/>
      </rPr>
      <t xml:space="preserve">: the amount of allotment that remains once the school system has made required payments (e.g., stipends) under TAC §153.1303(g)(1) and §153.1305(d)(2). </t>
    </r>
  </si>
  <si>
    <r>
      <rPr>
        <b/>
        <sz val="11"/>
        <color rgb="FF000000"/>
        <rFont val="Aptos"/>
      </rPr>
      <t>Estimate Count of Participants who Complete Degree and Enroll in an EPP:</t>
    </r>
    <r>
      <rPr>
        <sz val="11"/>
        <color rgb="FF000000"/>
        <rFont val="Aptos"/>
      </rPr>
      <t xml:space="preserve"> the estimate count of district employees who successfully complete a bachelor's degree and enroll in an educator preparation program within three years of beginning participation in the partnership as defined in TEC §21.906</t>
    </r>
  </si>
  <si>
    <r>
      <rPr>
        <b/>
        <sz val="11"/>
        <color rgb="FF000000"/>
        <rFont val="Aptos"/>
      </rPr>
      <t>Estimate Count of SPED/BIL Candidates</t>
    </r>
    <r>
      <rPr>
        <sz val="11"/>
        <color rgb="FF000000"/>
        <rFont val="Aptos"/>
      </rPr>
      <t>: a resident pursuing certification in bilingual education or special education as defined by TEC §48.157(d)</t>
    </r>
  </si>
  <si>
    <t>How PREP Funding Works</t>
  </si>
  <si>
    <t>Background on the high-needs and rural factor and program funding rules</t>
  </si>
  <si>
    <t>WHAT IS THE HIGH-NEEDS AND RURAL FACTOR?</t>
  </si>
  <si>
    <t>The PREP allotment for Residency, GYO, Traditional, and Alternative programs includes a variable</t>
  </si>
  <si>
    <t>multiplier called the "high needs and rural factor" (TEC §48.157(c)). This increases funding for</t>
  </si>
  <si>
    <t>districts that place candidates on campuses serving economically disadvantaged and rural populations.</t>
  </si>
  <si>
    <t>The factor is a number from 0.0 to 4.0, calculated per campus, using the same mechanism as TIA.</t>
  </si>
  <si>
    <t>HOW IS THE FACTOR CALCULATED? (§48.157(c))</t>
  </si>
  <si>
    <t>Factor = the lesser of:</t>
  </si>
  <si>
    <t xml:space="preserve">   (1) The average student point value at the campus (from §48.112(e) and (f)); or</t>
  </si>
  <si>
    <t xml:space="preserve">   (2) 4.0</t>
  </si>
  <si>
    <t>STEP 1: STUDENT POINT VALUES (§48.112(e))</t>
  </si>
  <si>
    <t>Every student at a campus is assigned a point value based on their census block group:</t>
  </si>
  <si>
    <t xml:space="preserve">  Not economically disadvantaged = 0 points</t>
  </si>
  <si>
    <t xml:space="preserve">  Economically disadvantaged Tier 1 (least severe) = 0.5 points</t>
  </si>
  <si>
    <t xml:space="preserve">  Economically disadvantaged Tier 2 = 1.0 points</t>
  </si>
  <si>
    <t xml:space="preserve">  Economically disadvantaged Tier 3 = 2.0 points</t>
  </si>
  <si>
    <t xml:space="preserve">  Economically disadvantaged Tier 4 = 3.0 points</t>
  </si>
  <si>
    <t xml:space="preserve">  Economically disadvantaged Tier 5 (most severe) = 4.0 points</t>
  </si>
  <si>
    <t>The tiers come from the State Compensatory Education index (§48.104(c)), which considers:</t>
  </si>
  <si>
    <t xml:space="preserve">   Median household income in the census block group</t>
  </si>
  <si>
    <t xml:space="preserve">   Average educational attainment</t>
  </si>
  <si>
    <t xml:space="preserve">   Percentage of single-parent households</t>
  </si>
  <si>
    <t xml:space="preserve">   Rate of homeownership</t>
  </si>
  <si>
    <t xml:space="preserve">   Other economic criteria determined by the commissioner</t>
  </si>
  <si>
    <t>STEP 2: HIGH-NEEDS/RURAL BOOST (§48.112(f))</t>
  </si>
  <si>
    <t>If a campus is classified as rural, every student's point value is boosted two tiers higher (cap at 4.0).</t>
  </si>
  <si>
    <t>A rural campus is defined in §48.112(a) as one that is:</t>
  </si>
  <si>
    <t xml:space="preserve">   (1) Located outside an urbanized area or urban cluster (per U.S. Census Bureau),</t>
  </si>
  <si>
    <t xml:space="preserve">       AND in a district with fewer than 5,000 enrolled students; OR</t>
  </si>
  <si>
    <t xml:space="preserve">   (2) Designated as rural under rules adopted by the commissioner.</t>
  </si>
  <si>
    <t>STEP 3: CAMPUS AVERAGE</t>
  </si>
  <si>
    <t>Campus average = sum of all student point values / total students at the campus.</t>
  </si>
  <si>
    <t>This average is the high-needs and rural factor (capped at 4.0).</t>
  </si>
  <si>
    <t>TEA recalculates this annually. Published on the TIA Funding Map at https://tiatexas.org/funding-map/</t>
  </si>
  <si>
    <t>WHAT THIS MEANS FOR PREP FUNDING</t>
  </si>
  <si>
    <t>The factor multiplies the variable portion of each program's allotment (§48.157(b)):</t>
  </si>
  <si>
    <t xml:space="preserve">  Residency: $24,000 + (factor x $3,000) = $24K to $36K per resident</t>
  </si>
  <si>
    <t xml:space="preserve">  Traditional: $10,000 + (factor x $2,000) = $10K to $18K per candidate</t>
  </si>
  <si>
    <t xml:space="preserve">  Alternative: $10,000 + (factor x $2,000) = $10K to $18K per candidate</t>
  </si>
  <si>
    <t xml:space="preserve">  GYO: $8,000 + (factor x $1,000) = $8K to $12K per employee</t>
  </si>
  <si>
    <t xml:space="preserve">  Mentorship: $3,000 flat (no factor)</t>
  </si>
  <si>
    <t xml:space="preserve">  Plus: $2,000 bonus per bilingual/SpEd candidate — Residency, Traditional, Alternative (§48.157(d))</t>
  </si>
  <si>
    <t>HOW THIS TOOL ESTIMATES THE FACTOR</t>
  </si>
  <si>
    <t xml:space="preserve">This planning tool uses a district-level average student point value rather than campus-specific values. The district average is derived from the prior-year data across all campuses in the </t>
  </si>
  <si>
    <t>district and provides a general planning estimate. In practice, the actual factor is calculated at the campus level based on the specific students enrolled at the campus where the resident</t>
  </si>
  <si>
    <t xml:space="preserve">candidate is placed (TEC §48.157(c)). Because campus-level values vary within a district, actual allotments may be higher or lower than what this tool estimates. </t>
  </si>
  <si>
    <r>
      <rPr>
        <sz val="11"/>
        <color rgb="FF333333"/>
        <rFont val="Aptos"/>
      </rPr>
      <t>Your actual campus factor may differ. To look up your campus value visit the TIA Funding Map at</t>
    </r>
    <r>
      <rPr>
        <b/>
        <sz val="11"/>
        <color rgb="FF333333"/>
        <rFont val="Aptos"/>
      </rPr>
      <t xml:space="preserve"> https://tiatexas.org/funding-map/</t>
    </r>
  </si>
  <si>
    <r>
      <rPr>
        <sz val="11"/>
        <color rgb="FF333333"/>
        <rFont val="Aptos"/>
      </rPr>
      <t xml:space="preserve"> amounts. For more information, visit  </t>
    </r>
    <r>
      <rPr>
        <b/>
        <sz val="11"/>
        <color rgb="FF333333"/>
        <rFont val="Aptos"/>
      </rPr>
      <t>https://tiatexas.org/about/funding/</t>
    </r>
  </si>
  <si>
    <t>GYO: WHO GETS WHAT (§48.157, §21.906)</t>
  </si>
  <si>
    <t xml:space="preserve">  100% flows to the district. No EPP share.</t>
  </si>
  <si>
    <t xml:space="preserve">    Initial: 50% when employee begins pathway</t>
  </si>
  <si>
    <t xml:space="preserve">    Success: 50% when employee completes BA + enrolls in EPP within 3 years (§153.1304(f)(1))</t>
  </si>
  <si>
    <t xml:space="preserve">    No specific dollar minimums. Must support GYO implementation (§153.1304(f)(2)).</t>
  </si>
  <si>
    <t xml:space="preserve">    Requires Residency participation (§21.906(c)).</t>
  </si>
  <si>
    <t>RESIDENCY: WHO GETS WHAT (§48.157, §21.904)</t>
  </si>
  <si>
    <t>Not all of the total statutory allotment flows to the district. Here is the breakdown:</t>
  </si>
  <si>
    <t xml:space="preserve">  DISTRICT receives:</t>
  </si>
  <si>
    <t xml:space="preserve">    Initial: $12,000 flat when resident begins (§48.157(j)(2))</t>
  </si>
  <si>
    <t xml:space="preserve">    Success: $2K + (factor x $3K) + $2K if SpEd/Bilingual, when enhanced cert earned (§153.1303(f)(1)(B))</t>
  </si>
  <si>
    <t xml:space="preserve"> EPP receives:</t>
  </si>
  <si>
    <t xml:space="preserve">  $10,000 when resident earns enhanced cert AND completes 1 year teaching (§48.157(h)(2))</t>
  </si>
  <si>
    <t xml:space="preserve">  DISTRICT must spend:</t>
  </si>
  <si>
    <t xml:space="preserve">    $10,000 minimum resident salary from allotment (§21.904(c)(1))</t>
  </si>
  <si>
    <t xml:space="preserve">    $2,000 minimum cooperating teacher stipend (§21.904(c)(2))</t>
  </si>
  <si>
    <t xml:space="preserve">    $10,000 additional resident salary from allotment or other source (§21.904(d))</t>
  </si>
  <si>
    <t xml:space="preserve">    Remaining funds: program implementation (§153.1303(g)(1))</t>
  </si>
  <si>
    <t>MENTORSHIP: WHO GETS WHAT (§48.157, §21.906)</t>
  </si>
  <si>
    <t xml:space="preserve">  $3,000 per beginning teacher, full annual, no split.</t>
  </si>
  <si>
    <t xml:space="preserve">    Stipends come first (§21.907(c)):</t>
  </si>
  <si>
    <t xml:space="preserve">    Part-time mentors: $1,000 per beginning teacher assigned (§153.1305(d)(1)(A))</t>
  </si>
  <si>
    <t xml:space="preserve">    Full-time mentors: at least $1,000 total (§153.1305(d)(1)(B))</t>
  </si>
  <si>
    <t xml:space="preserve">    Remaining: release time, mentor training, strategic staffing training (§21.907(d))</t>
  </si>
  <si>
    <t xml:space="preserve">    TMT required every 3 years (§153.1305(b)(3)); ~$500/participant/pathway via ESC</t>
  </si>
  <si>
    <t>SUCCESS-BASED FUNDING WITHIN THE PREP ALLOTMENT (§48.157, §21.902-21.907)</t>
  </si>
  <si>
    <t xml:space="preserve">PREP allotments for Residency and GYO are divided into two parts: an initial payment that flows when a participant begins the program, and a success-based payment that flows only when a defined completion event occurs. Mentorship has no success trigger. Its full allotment flows annually. The distinction matters for budget planning. Your initial payment is available when participants enroll. Your success-based funding is not available until the participant meets the statutory completion requirement. These are separate cash flows that may occur in different school years. </t>
  </si>
  <si>
    <r>
      <t xml:space="preserve">This tool provides </t>
    </r>
    <r>
      <rPr>
        <b/>
        <sz val="11"/>
        <color theme="1"/>
        <rFont val="Aptos Narrow"/>
        <scheme val="minor"/>
      </rPr>
      <t>estimated projections of success‑based funding</t>
    </r>
    <r>
      <rPr>
        <sz val="11"/>
        <color theme="1"/>
        <rFont val="Aptos Narrow"/>
        <scheme val="minor"/>
      </rPr>
      <t xml:space="preserve"> and is intended for </t>
    </r>
    <r>
      <rPr>
        <b/>
        <sz val="11"/>
        <color theme="1"/>
        <rFont val="Aptos Narrow"/>
        <scheme val="minor"/>
      </rPr>
      <t>planning and informational purposes only</t>
    </r>
    <r>
      <rPr>
        <sz val="11"/>
        <color theme="1"/>
        <rFont val="Aptos Narrow"/>
        <scheme val="minor"/>
      </rPr>
      <t xml:space="preserve">. The estimates generated by this tool are </t>
    </r>
    <r>
      <rPr>
        <b/>
        <sz val="11"/>
        <color theme="1"/>
        <rFont val="Aptos Narrow"/>
        <scheme val="minor"/>
      </rPr>
      <t>not based on the actual timing or processing schedules</t>
    </r>
    <r>
      <rPr>
        <sz val="11"/>
        <color theme="1"/>
        <rFont val="Aptos Narrow"/>
        <scheme val="minor"/>
      </rPr>
      <t xml:space="preserve"> associated with the triggering, approval, or disbursement of success‑based funding.</t>
    </r>
  </si>
  <si>
    <r>
      <t xml:space="preserve">Specifically, the tool relies on </t>
    </r>
    <r>
      <rPr>
        <b/>
        <sz val="11"/>
        <color rgb="FF333333"/>
        <rFont val="Aptos Narrow"/>
        <scheme val="minor"/>
      </rPr>
      <t>Academic Year</t>
    </r>
    <r>
      <rPr>
        <sz val="11"/>
        <color rgb="FF333333"/>
        <rFont val="Aptos Narrow"/>
        <scheme val="minor"/>
      </rPr>
      <t xml:space="preserve"> designations to approximate when a district may be eligible to receive success‑based funding, based on the defined success criteria for each corresponding PREP program. Actual funding timelines may vary due to program‑specific requirements, verification processes, reporting schedules, and agency review timelines. As a result, the estimated academic year shown in this tool may not align precisely with the date funds are ultimately awarded or received.</t>
    </r>
  </si>
  <si>
    <t>District</t>
  </si>
  <si>
    <t>Average Student Point Value</t>
  </si>
  <si>
    <t>A+ Academy-057829</t>
  </si>
  <si>
    <t>A+ Unlimited Potential-101871</t>
  </si>
  <si>
    <t>Abbott ISD-109901</t>
  </si>
  <si>
    <t>Abernathy ISD-095901</t>
  </si>
  <si>
    <t>Abilene ISD-221901</t>
  </si>
  <si>
    <t>Academy For Academic Excellence-057814</t>
  </si>
  <si>
    <t>Academy ISD-014901</t>
  </si>
  <si>
    <t>Academy Of Accelerated Learning Inc-101810</t>
  </si>
  <si>
    <t>Academy Of Dallas-057810</t>
  </si>
  <si>
    <t>Academy Of Visual And Performing Arts-220821</t>
  </si>
  <si>
    <t>Accelerated Intermediate Academy-101849</t>
  </si>
  <si>
    <t>Adrian ISD-180903</t>
  </si>
  <si>
    <t>Advantage Academy-057806</t>
  </si>
  <si>
    <t>Agua Dulce ISD-178901</t>
  </si>
  <si>
    <t>Alamo Heights ISD-015901</t>
  </si>
  <si>
    <t>Alba-Golden ISD-250906</t>
  </si>
  <si>
    <t>Albany ISD-209901</t>
  </si>
  <si>
    <t>Aldine ISD-101902</t>
  </si>
  <si>
    <t>Aledo ISD-184907</t>
  </si>
  <si>
    <t>Alice ISD-125901</t>
  </si>
  <si>
    <t>Alief ISD-101903</t>
  </si>
  <si>
    <t>Alief Montessori Community School-101815</t>
  </si>
  <si>
    <t>Allen ISD-043901</t>
  </si>
  <si>
    <t>Alpine ISD-022901</t>
  </si>
  <si>
    <t>Alto ISD-037901</t>
  </si>
  <si>
    <t>Alvarado ISD-126901</t>
  </si>
  <si>
    <t>Alvin ISD-020901</t>
  </si>
  <si>
    <t>Alvord ISD-249901</t>
  </si>
  <si>
    <t>Amarillo ISD-188901</t>
  </si>
  <si>
    <t>Ambassadors Preparatory Academy-084804</t>
  </si>
  <si>
    <t>Amherst ISD-140901</t>
  </si>
  <si>
    <t>Amigos Por Vida-Friends For Life Pub Chtr Sch-101819</t>
  </si>
  <si>
    <t>Anahuac ISD-036901</t>
  </si>
  <si>
    <t>Anderson-Shiro CISD-093901</t>
  </si>
  <si>
    <t>Andrews ISD-002901</t>
  </si>
  <si>
    <t>Angleton ISD-020902</t>
  </si>
  <si>
    <t>Anna ISD-043902</t>
  </si>
  <si>
    <t>Anson ISD-127901</t>
  </si>
  <si>
    <t>Anthony ISD-071906</t>
  </si>
  <si>
    <t>Anton ISD-110901</t>
  </si>
  <si>
    <t>Apple Springs ISD-228905</t>
  </si>
  <si>
    <t>Aquilla ISD-109912</t>
  </si>
  <si>
    <t>Aransas Pass ISD-205901</t>
  </si>
  <si>
    <t>Archer City ISD-005901</t>
  </si>
  <si>
    <t>Argyle ISD-061910</t>
  </si>
  <si>
    <t>Aristoi Classical Academy-101803</t>
  </si>
  <si>
    <t>Arlington Classics Academy-220802</t>
  </si>
  <si>
    <t>Arlington ISD-220901</t>
  </si>
  <si>
    <t>Arp ISD-212901</t>
  </si>
  <si>
    <t>Arrow Academy-021805</t>
  </si>
  <si>
    <t>Aspermont ISD-217901</t>
  </si>
  <si>
    <t>Athens ISD-107901</t>
  </si>
  <si>
    <t>Atlanta ISD-034901</t>
  </si>
  <si>
    <t>Aubrey ISD-061907</t>
  </si>
  <si>
    <t>Austin Achieve Public Schools-227825</t>
  </si>
  <si>
    <t>Austin Discovery School-227821</t>
  </si>
  <si>
    <t>Austin ISD-227901</t>
  </si>
  <si>
    <t>Austwell-Tivoli ISD-196901</t>
  </si>
  <si>
    <t>Avalon ISD-070901</t>
  </si>
  <si>
    <t>Avery ISD-194902</t>
  </si>
  <si>
    <t>Avinger ISD-034902</t>
  </si>
  <si>
    <t>Axtell ISD-161918</t>
  </si>
  <si>
    <t>Azle ISD-220915</t>
  </si>
  <si>
    <t>Baird ISD-030903</t>
  </si>
  <si>
    <t>Bakerripley Community Schools-101853</t>
  </si>
  <si>
    <t>Ballinger ISD-200901</t>
  </si>
  <si>
    <t>Balmorhea ISD-195902</t>
  </si>
  <si>
    <t>Bandera ISD-010902</t>
  </si>
  <si>
    <t>Bangs ISD-025901</t>
  </si>
  <si>
    <t>Banquete ISD-178913</t>
  </si>
  <si>
    <t>Barbers Hill ISD-036902</t>
  </si>
  <si>
    <t>Bartlett ISD-014902</t>
  </si>
  <si>
    <t>Basis Texas-015834</t>
  </si>
  <si>
    <t>Bastrop ISD-011901</t>
  </si>
  <si>
    <t>Bay City ISD-158901</t>
  </si>
  <si>
    <t>Beatrice Mayes Institute Charter School-101847</t>
  </si>
  <si>
    <t>Beaumont ISD-123910</t>
  </si>
  <si>
    <t>Beckville ISD-183901</t>
  </si>
  <si>
    <t>Beeville ISD-013901</t>
  </si>
  <si>
    <t>Bellevue ISD-039904</t>
  </si>
  <si>
    <t>Bells ISD-091901</t>
  </si>
  <si>
    <t>Bellville ISD-008901</t>
  </si>
  <si>
    <t>Belton ISD-014903</t>
  </si>
  <si>
    <t>Ben Bolt-Palito Blanco ISD-125902</t>
  </si>
  <si>
    <t>Benavides ISD-066901</t>
  </si>
  <si>
    <t>Benjamin ISD-138904</t>
  </si>
  <si>
    <t>Beta Academy-101870</t>
  </si>
  <si>
    <t>Betty M Condra School For Education Innovation-152806</t>
  </si>
  <si>
    <t>Bexar County Academy-015809</t>
  </si>
  <si>
    <t>Big Sandy ISD-187901</t>
  </si>
  <si>
    <t>Big Sandy ISD-230901</t>
  </si>
  <si>
    <t>Big Spring ISD-114901</t>
  </si>
  <si>
    <t>Big Springs Charter School-193801</t>
  </si>
  <si>
    <t>Birdville ISD-220902</t>
  </si>
  <si>
    <t>Bishop CISD-178902</t>
  </si>
  <si>
    <t>Blackwell CISD-177903</t>
  </si>
  <si>
    <t>Blanco ISD-016902</t>
  </si>
  <si>
    <t>Bland ISD-116915</t>
  </si>
  <si>
    <t>Blanket ISD-025904</t>
  </si>
  <si>
    <t>Bloom Academy Charter School-101875</t>
  </si>
  <si>
    <t>Bloomburg ISD-034909</t>
  </si>
  <si>
    <t>Blooming Grove ISD-175902</t>
  </si>
  <si>
    <t>Bloomington ISD-235901</t>
  </si>
  <si>
    <t>Blue Ridge ISD-043917</t>
  </si>
  <si>
    <t>Bluff Dale ISD-072904</t>
  </si>
  <si>
    <t>Blum ISD-109913</t>
  </si>
  <si>
    <t>Bob Hope School-123807</t>
  </si>
  <si>
    <t>Boerne ISD-130901</t>
  </si>
  <si>
    <t>Boles ISD-116916</t>
  </si>
  <si>
    <t>Boling ISD-241901</t>
  </si>
  <si>
    <t>Bonham ISD-074903</t>
  </si>
  <si>
    <t>Booker ISD-148901</t>
  </si>
  <si>
    <t>Borden County ISD-017901</t>
  </si>
  <si>
    <t>Borger ISD-117901</t>
  </si>
  <si>
    <t>Bosqueville ISD-161923</t>
  </si>
  <si>
    <t>Bovina ISD-185901</t>
  </si>
  <si>
    <t>Bowie ISD-169901</t>
  </si>
  <si>
    <t>Boyd ISD-249902</t>
  </si>
  <si>
    <t>Boys Ranch ISD-180901</t>
  </si>
  <si>
    <t>Brackett ISD-136901</t>
  </si>
  <si>
    <t>Brady ISD-160901</t>
  </si>
  <si>
    <t>Brazos ISD-008903</t>
  </si>
  <si>
    <t>Brazos River Charter School-213801</t>
  </si>
  <si>
    <t>Brazos School For Inquiry &amp; Creativity-021803</t>
  </si>
  <si>
    <t>Brazosport ISD-020905</t>
  </si>
  <si>
    <t>Breckenridge ISD-215901</t>
  </si>
  <si>
    <t>Bremond ISD-198901</t>
  </si>
  <si>
    <t>Brenham ISD-239901</t>
  </si>
  <si>
    <t>Bridge City ISD-181901</t>
  </si>
  <si>
    <t>Bridgeport ISD-249903</t>
  </si>
  <si>
    <t>Bridgeway Preparatory Academy-057851</t>
  </si>
  <si>
    <t>Brillante Academy-108810</t>
  </si>
  <si>
    <t>Broaddus ISD-203902</t>
  </si>
  <si>
    <t>Brock ISD-184909</t>
  </si>
  <si>
    <t>Bronte ISD-041901</t>
  </si>
  <si>
    <t>Brookeland ISD-121902</t>
  </si>
  <si>
    <t>Brookesmith ISD-025908</t>
  </si>
  <si>
    <t>Brooks County ISD-024901</t>
  </si>
  <si>
    <t>Brownfield ISD-223901</t>
  </si>
  <si>
    <t>Brownsboro ISD-107902</t>
  </si>
  <si>
    <t>Brownsville ISD-031901</t>
  </si>
  <si>
    <t>Brownwood ISD-025902</t>
  </si>
  <si>
    <t>Bruceville-Eddy ISD-161919</t>
  </si>
  <si>
    <t>Bryan ISD-021902</t>
  </si>
  <si>
    <t>Bryson ISD-119901</t>
  </si>
  <si>
    <t>Buckholts ISD-166907</t>
  </si>
  <si>
    <t>Buena Vista ISD-186901</t>
  </si>
  <si>
    <t>Buffalo ISD-145901</t>
  </si>
  <si>
    <t>Bullard ISD-212902</t>
  </si>
  <si>
    <t>Buna ISD-121903</t>
  </si>
  <si>
    <t>Burkburnett ISD-243901</t>
  </si>
  <si>
    <t>Burkeville ISD-176901</t>
  </si>
  <si>
    <t>Burleson ISD-126902</t>
  </si>
  <si>
    <t>Burnet CISD-027903</t>
  </si>
  <si>
    <t>Burnham Wood Charter School District-071801</t>
  </si>
  <si>
    <t>Burton ISD-239903</t>
  </si>
  <si>
    <t>Bushland ISD-188904</t>
  </si>
  <si>
    <t>Bynum ISD-109902</t>
  </si>
  <si>
    <t>Caddo Mills ISD-116901</t>
  </si>
  <si>
    <t>Calallen ISD-178903</t>
  </si>
  <si>
    <t>Caldwell ISD-026901</t>
  </si>
  <si>
    <t>Calhoun County ISD-029901</t>
  </si>
  <si>
    <t>Callisburg ISD-049905</t>
  </si>
  <si>
    <t>Calvert ISD-198902</t>
  </si>
  <si>
    <t>Calvin Nelms Charter Schools-101837</t>
  </si>
  <si>
    <t>Cameron ISD-166901</t>
  </si>
  <si>
    <t>Campbell ISD-116910</t>
  </si>
  <si>
    <t>Canadian ISD-106901</t>
  </si>
  <si>
    <t>Canton ISD-234902</t>
  </si>
  <si>
    <t>Canutillo ISD-071907</t>
  </si>
  <si>
    <t>Canyon ISD-191901</t>
  </si>
  <si>
    <t>Carlisle ISD-201913</t>
  </si>
  <si>
    <t>Carrizo Springs CISD-064903</t>
  </si>
  <si>
    <t>Carroll ISD-220919</t>
  </si>
  <si>
    <t>Carrollton-Farmers Branch ISD-057903</t>
  </si>
  <si>
    <t>Carthage ISD-183902</t>
  </si>
  <si>
    <t>Castleberry ISD-220917</t>
  </si>
  <si>
    <t>Cayuga ISD-001902</t>
  </si>
  <si>
    <t>Cedar Hill ISD-057904</t>
  </si>
  <si>
    <t>Cedars International Academy-227817</t>
  </si>
  <si>
    <t>Celebrate Dyslexia Schools-015845</t>
  </si>
  <si>
    <t>Celeste ISD-116902</t>
  </si>
  <si>
    <t>Celina ISD-043903</t>
  </si>
  <si>
    <t>Center ISD-210901</t>
  </si>
  <si>
    <t>Center Point ISD-133901</t>
  </si>
  <si>
    <t>Centerville ISD-145902</t>
  </si>
  <si>
    <t>Centerville ISD-228904</t>
  </si>
  <si>
    <t>Central Heights ISD-174908</t>
  </si>
  <si>
    <t>Central ISD-003907</t>
  </si>
  <si>
    <t>Channelview ISD-101905</t>
  </si>
  <si>
    <t>Channing ISD-103901</t>
  </si>
  <si>
    <t>Chaparral Star Academy-227814</t>
  </si>
  <si>
    <t>Chapel Hill ISD-212909</t>
  </si>
  <si>
    <t>Chapel Hill ISD-225906</t>
  </si>
  <si>
    <t>Charlotte ISD-007901</t>
  </si>
  <si>
    <t>Cherokee ISD-206903</t>
  </si>
  <si>
    <t>Chester ISD-229906</t>
  </si>
  <si>
    <t>Chico ISD-249904</t>
  </si>
  <si>
    <t>Childress ISD-038901</t>
  </si>
  <si>
    <t>Chillicothe ISD-099902</t>
  </si>
  <si>
    <t>Chilton ISD-073901</t>
  </si>
  <si>
    <t>China Spring ISD-161920</t>
  </si>
  <si>
    <t>Chireno ISD-174901</t>
  </si>
  <si>
    <t>Chisum ISD-139905</t>
  </si>
  <si>
    <t>Christoval ISD-226901</t>
  </si>
  <si>
    <t>Cisco ISD-067902</t>
  </si>
  <si>
    <t>City View ISD-243906</t>
  </si>
  <si>
    <t>Cityscape Schools-057841</t>
  </si>
  <si>
    <t>Clarendon ISD-065901</t>
  </si>
  <si>
    <t>Clarksville ISD-194904</t>
  </si>
  <si>
    <t>Claude ISD-006902</t>
  </si>
  <si>
    <t>Clear Creek ISD-084910</t>
  </si>
  <si>
    <t>Cleburne ISD-126903</t>
  </si>
  <si>
    <t>Cleveland ISD-146901</t>
  </si>
  <si>
    <t>Clifton ISD-018901</t>
  </si>
  <si>
    <t>Clint ISD-071901</t>
  </si>
  <si>
    <t>Clyde CISD-030902</t>
  </si>
  <si>
    <t>Coahoma ISD-114902</t>
  </si>
  <si>
    <t>Coldspring-Oakhurst CISD-204901</t>
  </si>
  <si>
    <t>Coleman ISD-042901</t>
  </si>
  <si>
    <t>College Station ISD-021901</t>
  </si>
  <si>
    <t>Collinsville ISD-091902</t>
  </si>
  <si>
    <t>Colmesneil ISD-229901</t>
  </si>
  <si>
    <t>Colorado ISD-168901</t>
  </si>
  <si>
    <t>Columbia-Brazoria ISD-020907</t>
  </si>
  <si>
    <t>Columbus ISD-045902</t>
  </si>
  <si>
    <t>Comal ISD-046902</t>
  </si>
  <si>
    <t>Comanche ISD-047901</t>
  </si>
  <si>
    <t>Comfort ISD-130902</t>
  </si>
  <si>
    <t>Commerce ISD-116903</t>
  </si>
  <si>
    <t>Community ISD-043918</t>
  </si>
  <si>
    <t>Como-Pickton CISD-112908</t>
  </si>
  <si>
    <t>Compass Academy Charter School-068802</t>
  </si>
  <si>
    <t>Compass Rose Public Schools-015838</t>
  </si>
  <si>
    <t>Comquest Academy-101842</t>
  </si>
  <si>
    <t>Comstock ISD-233903</t>
  </si>
  <si>
    <t>Connally ISD-161921</t>
  </si>
  <si>
    <t>Conroe ISD-170902</t>
  </si>
  <si>
    <t>Coolidge ISD-147901</t>
  </si>
  <si>
    <t>Cooper ISD-060902</t>
  </si>
  <si>
    <t>Coppell ISD-057922</t>
  </si>
  <si>
    <t>Copperas Cove ISD-050910</t>
  </si>
  <si>
    <t>Corpus Christi ISD-178904</t>
  </si>
  <si>
    <t>Corpus Christi Montessori School-178807</t>
  </si>
  <si>
    <t>Corrigan-Camden ISD-187904</t>
  </si>
  <si>
    <t>Corsicana ISD-175903</t>
  </si>
  <si>
    <t>Cotton Center ISD-095902</t>
  </si>
  <si>
    <t>Cotulla ISD-142901</t>
  </si>
  <si>
    <t>Coupland ISD-246914</t>
  </si>
  <si>
    <t>Covington ISD-109903</t>
  </si>
  <si>
    <t>Crandall ISD-129901</t>
  </si>
  <si>
    <t>Crane ISD-052901</t>
  </si>
  <si>
    <t>Cranfills Gap ISD-018908</t>
  </si>
  <si>
    <t>Crawford ISD-161901</t>
  </si>
  <si>
    <t>Crockett County Consolidated Csd-053001</t>
  </si>
  <si>
    <t>Crockett ISD-113901</t>
  </si>
  <si>
    <t>Crosby ISD-101906</t>
  </si>
  <si>
    <t>Crosbyton CISD-054901</t>
  </si>
  <si>
    <t>Cross Plains ISD-030901</t>
  </si>
  <si>
    <t>Cross Roads ISD-107904</t>
  </si>
  <si>
    <t>Crosstimbers Academy-184801</t>
  </si>
  <si>
    <t>Crowell ISD-078901</t>
  </si>
  <si>
    <t>Crowley ISD-220912</t>
  </si>
  <si>
    <t>Crystal City ISD-254901</t>
  </si>
  <si>
    <t>Cuero ISD-062901</t>
  </si>
  <si>
    <t>Culberson County-Allamoore ISD-055901</t>
  </si>
  <si>
    <t>Cumberland Academy-212801</t>
  </si>
  <si>
    <t>Cumby Collegiate ISD-112905</t>
  </si>
  <si>
    <t>Cushing ISD-174902</t>
  </si>
  <si>
    <t>Cypress-Fairbanks ISD-101907</t>
  </si>
  <si>
    <t>Daingerfield-Lone Star ISD-172902</t>
  </si>
  <si>
    <t>Dalhart ISD-056901</t>
  </si>
  <si>
    <t>Dallas ISD-057905</t>
  </si>
  <si>
    <t>Damon ISD-020910</t>
  </si>
  <si>
    <t>Danbury ISD-020904</t>
  </si>
  <si>
    <t>Darrouzett ISD-148905</t>
  </si>
  <si>
    <t>Dawson ISD-058902</t>
  </si>
  <si>
    <t>Dawson ISD-175904</t>
  </si>
  <si>
    <t>Dayton ISD-146902</t>
  </si>
  <si>
    <t>De Leon ISD-047902</t>
  </si>
  <si>
    <t>Decatur ISD-249905</t>
  </si>
  <si>
    <t>Deer Park ISD-101908</t>
  </si>
  <si>
    <t>Dekalb ISD-019901</t>
  </si>
  <si>
    <t>Del Valle ISD-227910</t>
  </si>
  <si>
    <t>Dell City ISD-115903</t>
  </si>
  <si>
    <t>Denison ISD-091903</t>
  </si>
  <si>
    <t>Denton ISD-061901</t>
  </si>
  <si>
    <t>Denver City ISD-251901</t>
  </si>
  <si>
    <t>Desoto ISD-057906</t>
  </si>
  <si>
    <t>Detroit ISD-194905</t>
  </si>
  <si>
    <t>Devers ISD-146903</t>
  </si>
  <si>
    <t>Devine ISD-163901</t>
  </si>
  <si>
    <t>Dew ISD-081906</t>
  </si>
  <si>
    <t>Deweyville ISD-176903</t>
  </si>
  <si>
    <t>D'Hanis ISD-163902</t>
  </si>
  <si>
    <t>Diboll ISD-003905</t>
  </si>
  <si>
    <t>Dickinson ISD-084901</t>
  </si>
  <si>
    <t>Dilley ISD-082902</t>
  </si>
  <si>
    <t>Dime Box ISD-144903</t>
  </si>
  <si>
    <t>Dimmitt ISD-035901</t>
  </si>
  <si>
    <t>Divide ISD-133905</t>
  </si>
  <si>
    <t>Dodd City ISD-074904</t>
  </si>
  <si>
    <t>Donna ISD-108902</t>
  </si>
  <si>
    <t>Doral Academy Of Texas-105804</t>
  </si>
  <si>
    <t>Doss Consolidated Csd-086024</t>
  </si>
  <si>
    <t>Douglass ISD-174911</t>
  </si>
  <si>
    <t>Dr M L Garza-Gonzalez Charter School-178801</t>
  </si>
  <si>
    <t>Draw Academy-101856</t>
  </si>
  <si>
    <t>Dripping Springs ISD-105904</t>
  </si>
  <si>
    <t>Driscoll ISD-178905</t>
  </si>
  <si>
    <t>Dublin ISD-072902</t>
  </si>
  <si>
    <t>Dumas ISD-171901</t>
  </si>
  <si>
    <t>Duncanville ISD-057907</t>
  </si>
  <si>
    <t>Eagle Mt-Saginaw ISD-220918</t>
  </si>
  <si>
    <t>Eagle Pass ISD-159901</t>
  </si>
  <si>
    <t>Eanes ISD-227909</t>
  </si>
  <si>
    <t>Early ISD-025909</t>
  </si>
  <si>
    <t>East Bernard ISD-241902</t>
  </si>
  <si>
    <t>East Central ISD-015911</t>
  </si>
  <si>
    <t>East Chambers ISD-036903</t>
  </si>
  <si>
    <t>East Fort Worth Montessori Academy-220811</t>
  </si>
  <si>
    <t>East Texas Charter Schools-092801</t>
  </si>
  <si>
    <t>Eastland ISD-067903</t>
  </si>
  <si>
    <t>Ector County ISD-068901</t>
  </si>
  <si>
    <t>Ector ISD-074905</t>
  </si>
  <si>
    <t>Edcouch-Elsa ISD-108903</t>
  </si>
  <si>
    <t>Eden CISD-048901</t>
  </si>
  <si>
    <t>Edgewood ISD-015905</t>
  </si>
  <si>
    <t>Edgewood ISD-234903</t>
  </si>
  <si>
    <t>Edinburg CISD-108904</t>
  </si>
  <si>
    <t>Edna ISD-120901</t>
  </si>
  <si>
    <t>Education Center International Academy-057833</t>
  </si>
  <si>
    <t>Ehrhart School-123805</t>
  </si>
  <si>
    <t>El Campo ISD-241903</t>
  </si>
  <si>
    <t>El Paso Academy-071804</t>
  </si>
  <si>
    <t>El Paso ISD-071902</t>
  </si>
  <si>
    <t>El Paso Leadership Academy-071810</t>
  </si>
  <si>
    <t>Eleanor Kolitz Hebrew Language Academy-015836</t>
  </si>
  <si>
    <t>Electra ISD-243902</t>
  </si>
  <si>
    <t>Elevate Collegiate Charter School-101877</t>
  </si>
  <si>
    <t>Elgin ISD-011902</t>
  </si>
  <si>
    <t>Elkhart ISD-001903</t>
  </si>
  <si>
    <t>Elysian Fields ISD-102906</t>
  </si>
  <si>
    <t>Ennis ISD-070903</t>
  </si>
  <si>
    <t>Era ISD-049906</t>
  </si>
  <si>
    <t>Erath Excels Academy Inc-072802</t>
  </si>
  <si>
    <t>Essence Preparatory Charter School-015844</t>
  </si>
  <si>
    <t>Etoile Academy Charter School-101872</t>
  </si>
  <si>
    <t>Eula ISD-030906</t>
  </si>
  <si>
    <t>Eustace ISD-107905</t>
  </si>
  <si>
    <t>Evadale ISD-121906</t>
  </si>
  <si>
    <t>Evant ISD-050901</t>
  </si>
  <si>
    <t>Everman ISD-220904</t>
  </si>
  <si>
    <t>Evolution Academy Charter School-057834</t>
  </si>
  <si>
    <t>Excel Academy-101811</t>
  </si>
  <si>
    <t>Excellence In Leadership Academy-108809</t>
  </si>
  <si>
    <t>Excelsior ISD-210906</t>
  </si>
  <si>
    <t>Ezzell ISD-143906</t>
  </si>
  <si>
    <t>Fabens ISD-071903</t>
  </si>
  <si>
    <t>Fairfield ISD-081902</t>
  </si>
  <si>
    <t>Faith Family Academy-070801</t>
  </si>
  <si>
    <t>Falls City ISD-128904</t>
  </si>
  <si>
    <t>Fannindel ISD-060914</t>
  </si>
  <si>
    <t>Farmersville ISD-043904</t>
  </si>
  <si>
    <t>Farwell ISD-185902</t>
  </si>
  <si>
    <t>Fayetteville ISD-075906</t>
  </si>
  <si>
    <t>Ferris ISD-070905</t>
  </si>
  <si>
    <t>Flatonia ISD-075901</t>
  </si>
  <si>
    <t>Florence ISD-246902</t>
  </si>
  <si>
    <t>Floresville ISD-247901</t>
  </si>
  <si>
    <t>Flour Bluff ISD-178914</t>
  </si>
  <si>
    <t>Floydada Collegiate ISD-077901</t>
  </si>
  <si>
    <t>Follett ISD-148902</t>
  </si>
  <si>
    <t>Forestburg ISD-169910</t>
  </si>
  <si>
    <t>Forney ISD-129902</t>
  </si>
  <si>
    <t>Forsan ISD-114904</t>
  </si>
  <si>
    <t>Fort Bend ISD-079907</t>
  </si>
  <si>
    <t>Fort Elliott CISD-242906</t>
  </si>
  <si>
    <t>Fort Stockton ISD-186902</t>
  </si>
  <si>
    <t>Fort Worth Academy Of Fine Arts-220809</t>
  </si>
  <si>
    <t>Fort Worth ISD-220905</t>
  </si>
  <si>
    <t>Franklin ISD-198903</t>
  </si>
  <si>
    <t>Frankston ISD-001904</t>
  </si>
  <si>
    <t>Fredericksburg ISD-086901</t>
  </si>
  <si>
    <t>Freer ISD-066903</t>
  </si>
  <si>
    <t>Frenship ISD-152907</t>
  </si>
  <si>
    <t>Friendswood ISD-084911</t>
  </si>
  <si>
    <t>Friona ISD-185903</t>
  </si>
  <si>
    <t>Frisco ISD-043905</t>
  </si>
  <si>
    <t>Frost ISD-175905</t>
  </si>
  <si>
    <t>Fruitvale ISD-234909</t>
  </si>
  <si>
    <t>Ft Davis ISD-122901</t>
  </si>
  <si>
    <t>Ft Hancock ISD-115901</t>
  </si>
  <si>
    <t>Ft Sam Houston ISD-015914</t>
  </si>
  <si>
    <t>Gainesville ISD-049901</t>
  </si>
  <si>
    <t>Galena Park ISD-101910</t>
  </si>
  <si>
    <t>Galveston ISD-084902</t>
  </si>
  <si>
    <t>Ganado ISD-120902</t>
  </si>
  <si>
    <t>Garland ISD-057909</t>
  </si>
  <si>
    <t>Garner ISD-184911</t>
  </si>
  <si>
    <t>Garrison ISD-174903</t>
  </si>
  <si>
    <t>Gary ISD-183904</t>
  </si>
  <si>
    <t>Gatesville ISD-050902</t>
  </si>
  <si>
    <t>Gateway Charter Academy-057831</t>
  </si>
  <si>
    <t>Gause ISD-166902</t>
  </si>
  <si>
    <t>George Gervin Academy-015802</t>
  </si>
  <si>
    <t>George I Sanchez Charter-101804</t>
  </si>
  <si>
    <t>George West ISD-149901</t>
  </si>
  <si>
    <t>Georgetown ISD-246904</t>
  </si>
  <si>
    <t>Gholson ISD-161925</t>
  </si>
  <si>
    <t>Giddings ISD-144901</t>
  </si>
  <si>
    <t>Gilmer ISD-230902</t>
  </si>
  <si>
    <t>Gladewater ISD-092901</t>
  </si>
  <si>
    <t>Glasscock County ISD-087901</t>
  </si>
  <si>
    <t>Glen Rose ISD-213901</t>
  </si>
  <si>
    <t>Godley ISD-126911</t>
  </si>
  <si>
    <t>Gold Burg ISD-169906</t>
  </si>
  <si>
    <t>Golden Rule Charter School-057835</t>
  </si>
  <si>
    <t>Goldthwaite ISD-167901</t>
  </si>
  <si>
    <t>Goliad ISD-088902</t>
  </si>
  <si>
    <t>Gonzales ISD-089901</t>
  </si>
  <si>
    <t>Goodrich ISD-187903</t>
  </si>
  <si>
    <t>Goodwater Montessori School-246802</t>
  </si>
  <si>
    <t>Goose Creek CISD-101911</t>
  </si>
  <si>
    <t>Gordon ISD-182901</t>
  </si>
  <si>
    <t>Gorman ISD-067904</t>
  </si>
  <si>
    <t>Grady ISD-156905</t>
  </si>
  <si>
    <t>Graford ISD-182902</t>
  </si>
  <si>
    <t>Graham ISD-252901</t>
  </si>
  <si>
    <t>Granbury ISD-111901</t>
  </si>
  <si>
    <t>Grand Prairie ISD-057910</t>
  </si>
  <si>
    <t>Grand Saline ISD-234904</t>
  </si>
  <si>
    <t>Grandfalls-Royalty ISD-238904</t>
  </si>
  <si>
    <t>Grandview ISD-126904</t>
  </si>
  <si>
    <t>Grandview-Hopkins ISD-090905</t>
  </si>
  <si>
    <t>Granger ISD-246905</t>
  </si>
  <si>
    <t>Grape Creek ISD-226907</t>
  </si>
  <si>
    <t>Grapeland ISD-113902</t>
  </si>
  <si>
    <t>Grapevine-Colleyville ISD-220906</t>
  </si>
  <si>
    <t>Great Hearts Texas-015835</t>
  </si>
  <si>
    <t>Greenville ISD-116905</t>
  </si>
  <si>
    <t>Greenwood ISD-165902</t>
  </si>
  <si>
    <t>Gregory-Portland ISD-205902</t>
  </si>
  <si>
    <t>Groesbeck ISD-147902</t>
  </si>
  <si>
    <t>Groom ISD-033901</t>
  </si>
  <si>
    <t>Groveton ISD-228901</t>
  </si>
  <si>
    <t>Gruver ISD-098901</t>
  </si>
  <si>
    <t>Gunter ISD-091917</t>
  </si>
  <si>
    <t>Gustine ISD-047903</t>
  </si>
  <si>
    <t>Guthrie Csd-135001</t>
  </si>
  <si>
    <t>Hale Center ISD-095903</t>
  </si>
  <si>
    <t>Hallettsville ISD-143901</t>
  </si>
  <si>
    <t>Hallsburg ISD-161924</t>
  </si>
  <si>
    <t>Hallsville ISD-102904</t>
  </si>
  <si>
    <t>Hamilton ISD-097902</t>
  </si>
  <si>
    <t>Hamlin Collegiate ISD-127903</t>
  </si>
  <si>
    <t>Hamshire-Fannett ISD-123914</t>
  </si>
  <si>
    <t>Happy ISD-219901</t>
  </si>
  <si>
    <t>Hardin ISD-146904</t>
  </si>
  <si>
    <t>Hardin-Jefferson ISD-100905</t>
  </si>
  <si>
    <t>Harlandale ISD-015904</t>
  </si>
  <si>
    <t>Harleton ISD-102905</t>
  </si>
  <si>
    <t>Harlingen CISD-031903</t>
  </si>
  <si>
    <t>Harmony ISD-230905</t>
  </si>
  <si>
    <t>Harmony Public Schools - Central Texas-227816</t>
  </si>
  <si>
    <t>Harmony Public Schools - Houston North-101858</t>
  </si>
  <si>
    <t>Harmony Public Schools - Houston South-101846</t>
  </si>
  <si>
    <t>Harmony Public Schools - Houston West-101862</t>
  </si>
  <si>
    <t>Harmony Public Schools - North Texas-161807</t>
  </si>
  <si>
    <t>Harmony Public Schools - South Texas-015828</t>
  </si>
  <si>
    <t>Harmony Public Schools - West Texas-071806</t>
  </si>
  <si>
    <t>Harper ISD-086902</t>
  </si>
  <si>
    <t>Harrold ISD-244901</t>
  </si>
  <si>
    <t>Hart ISD-035902</t>
  </si>
  <si>
    <t>Hartley ISD-103902</t>
  </si>
  <si>
    <t>Harts Bluff ISD-225907</t>
  </si>
  <si>
    <t>Haskell CISD-104901</t>
  </si>
  <si>
    <t>Hawkins ISD-250902</t>
  </si>
  <si>
    <t>Hawley ISD-127904</t>
  </si>
  <si>
    <t>Hays CISD-105906</t>
  </si>
  <si>
    <t>Hearne ISD-198905</t>
  </si>
  <si>
    <t>Hedley ISD-065902</t>
  </si>
  <si>
    <t>Hemphill ISD-202903</t>
  </si>
  <si>
    <t>Hempstead ISD-237902</t>
  </si>
  <si>
    <t>Henderson ISD-201902</t>
  </si>
  <si>
    <t>Henrietta ISD-039902</t>
  </si>
  <si>
    <t>Henry Ford Academy Alameda School For Art + Design-015833</t>
  </si>
  <si>
    <t>Hereford ISD-059901</t>
  </si>
  <si>
    <t>Heritage Academy-015815</t>
  </si>
  <si>
    <t>Hermleigh ISD-208901</t>
  </si>
  <si>
    <t>Hico ISD-097903</t>
  </si>
  <si>
    <t>Hidalgo ISD-108905</t>
  </si>
  <si>
    <t>High Island ISD-084903</t>
  </si>
  <si>
    <t>Highland ISD-177905</t>
  </si>
  <si>
    <t>Highland Park ISD-057911</t>
  </si>
  <si>
    <t>Highland Park ISD-188903</t>
  </si>
  <si>
    <t>Hillsboro ISD-109904</t>
  </si>
  <si>
    <t>Hitchcock ISD-084908</t>
  </si>
  <si>
    <t>Holland ISD-014905</t>
  </si>
  <si>
    <t>Holliday ISD-005902</t>
  </si>
  <si>
    <t>Hondo ISD-163904</t>
  </si>
  <si>
    <t>Honey Grove ISD-074907</t>
  </si>
  <si>
    <t>Hooks ISD-019902</t>
  </si>
  <si>
    <t>Horizon Montessori Public Schools-108802</t>
  </si>
  <si>
    <t>Houston Classical Charter School-101878</t>
  </si>
  <si>
    <t>Houston Gateway Academy Inc-101828</t>
  </si>
  <si>
    <t>Houston Heights High School-101821</t>
  </si>
  <si>
    <t>Houston ISD-101912</t>
  </si>
  <si>
    <t>Howe ISD-091905</t>
  </si>
  <si>
    <t>Hubbard ISD-019913</t>
  </si>
  <si>
    <t>Hubbard ISD-109905</t>
  </si>
  <si>
    <t>Huckabay ISD-072908</t>
  </si>
  <si>
    <t>Hudson ISD-003902</t>
  </si>
  <si>
    <t>Huffman ISD-101925</t>
  </si>
  <si>
    <t>Hughes Springs ISD-034903</t>
  </si>
  <si>
    <t>Hull-Daisetta ISD-146905</t>
  </si>
  <si>
    <t>Humble ISD-101913</t>
  </si>
  <si>
    <t>Hunt ISD-133902</t>
  </si>
  <si>
    <t>Huntington ISD-003904</t>
  </si>
  <si>
    <t>Huntsville ISD-236902</t>
  </si>
  <si>
    <t>Hurst-Euless-Bedford ISD-220916</t>
  </si>
  <si>
    <t>Hutto ISD-246906</t>
  </si>
  <si>
    <t>Idalou ISD-152910</t>
  </si>
  <si>
    <t>Idea Public Schools-108807</t>
  </si>
  <si>
    <t>Imagine International Academy Of North Texas-043801</t>
  </si>
  <si>
    <t>Imagine Lone Star International Academy-043802</t>
  </si>
  <si>
    <t>Industrial ISD-120905</t>
  </si>
  <si>
    <t>Ingleside ISD-205903</t>
  </si>
  <si>
    <t>Ingram ISD-133904</t>
  </si>
  <si>
    <t>Inspire Academies-015808</t>
  </si>
  <si>
    <t>Inspired Vision Academy-057830</t>
  </si>
  <si>
    <t>International Leadership Of Texas (Iltexas)-057848</t>
  </si>
  <si>
    <t>Iola ISD-093903</t>
  </si>
  <si>
    <t>Iowa Park CISD-243903</t>
  </si>
  <si>
    <t>Ira ISD-208903</t>
  </si>
  <si>
    <t>Iraan-Sheffield Collegiate ISD-186903</t>
  </si>
  <si>
    <t>Iredell ISD-018906</t>
  </si>
  <si>
    <t>Irion County ISD-118902</t>
  </si>
  <si>
    <t>Irving ISD-057912</t>
  </si>
  <si>
    <t>Italy ISD-070907</t>
  </si>
  <si>
    <t>Itasca ISD-109907</t>
  </si>
  <si>
    <t>Jacksboro ISD-119902</t>
  </si>
  <si>
    <t>Jacksonville ISD-037904</t>
  </si>
  <si>
    <t>Jarrell ISD-246907</t>
  </si>
  <si>
    <t>Jasper ISD-121904</t>
  </si>
  <si>
    <t>Jayton-Girard ISD-132902</t>
  </si>
  <si>
    <t>Jean Massieu Academy-057819</t>
  </si>
  <si>
    <t>Jefferson ISD-155901</t>
  </si>
  <si>
    <t>Jim Hogg County ISD-124901</t>
  </si>
  <si>
    <t>Jim Ned CISD-221911</t>
  </si>
  <si>
    <t>Joaquin ISD-210902</t>
  </si>
  <si>
    <t>Johnson City ISD-016901</t>
  </si>
  <si>
    <t>Jonesboro ISD-050909</t>
  </si>
  <si>
    <t>Joshua ISD-126905</t>
  </si>
  <si>
    <t>Jourdanton ISD-007902</t>
  </si>
  <si>
    <t>Jubilee Academies-015822</t>
  </si>
  <si>
    <t>Judson ISD-015916</t>
  </si>
  <si>
    <t>Junction ISD-134901</t>
  </si>
  <si>
    <t>Karnack ISD-102901</t>
  </si>
  <si>
    <t>Karnes City ISD-128901</t>
  </si>
  <si>
    <t>Katherine Anne Porter School-105801</t>
  </si>
  <si>
    <t>Katy ISD-101914</t>
  </si>
  <si>
    <t>Kaufman ISD-129903</t>
  </si>
  <si>
    <t>Keene ISD-126906</t>
  </si>
  <si>
    <t>Keller ISD-220907</t>
  </si>
  <si>
    <t>Kelton ISD-242905</t>
  </si>
  <si>
    <t>Kemp ISD-129904</t>
  </si>
  <si>
    <t>Kenedy County Wide Csd-131001</t>
  </si>
  <si>
    <t>Kenedy ISD-128902</t>
  </si>
  <si>
    <t>Kennard ISD-113906</t>
  </si>
  <si>
    <t>Kennedale ISD-220914</t>
  </si>
  <si>
    <t>Kerens ISD-175907</t>
  </si>
  <si>
    <t>Kermit ISD-248901</t>
  </si>
  <si>
    <t>Kerrville ISD-133903</t>
  </si>
  <si>
    <t>Ki Charter-105803</t>
  </si>
  <si>
    <t>Kilgore ISD-092902</t>
  </si>
  <si>
    <t>Killeen ISD-014906</t>
  </si>
  <si>
    <t>Kingsville ISD-137901</t>
  </si>
  <si>
    <t>Kipp Texas Public Schools-227820</t>
  </si>
  <si>
    <t>Kirbyville CISD-121905</t>
  </si>
  <si>
    <t>Klein ISD-101915</t>
  </si>
  <si>
    <t>Klondike ISD-058905</t>
  </si>
  <si>
    <t>Knippa ISD-232901</t>
  </si>
  <si>
    <t>Knox City-O'Brien CISD-138902</t>
  </si>
  <si>
    <t>Kopperl ISD-018907</t>
  </si>
  <si>
    <t>Kountze ISD-100903</t>
  </si>
  <si>
    <t>Kress ISD-219905</t>
  </si>
  <si>
    <t>Krum ISD-061905</t>
  </si>
  <si>
    <t>La Academia De Estrellas-057839</t>
  </si>
  <si>
    <t>La Fe Preparatory School-071807</t>
  </si>
  <si>
    <t>La Feria ISD-031905</t>
  </si>
  <si>
    <t>La Gloria ISD-125906</t>
  </si>
  <si>
    <t>La Grange ISD-075902</t>
  </si>
  <si>
    <t>La Joya ISD-108912</t>
  </si>
  <si>
    <t>La Porte ISD-101916</t>
  </si>
  <si>
    <t>La Pryor ISD-254902</t>
  </si>
  <si>
    <t>La Vega ISD-161906</t>
  </si>
  <si>
    <t>La Vernia ISD-247903</t>
  </si>
  <si>
    <t>La Villa ISD-108914</t>
  </si>
  <si>
    <t>Lackland ISD-015913</t>
  </si>
  <si>
    <t>Lago Vista ISD-227912</t>
  </si>
  <si>
    <t>Lake Dallas ISD-061912</t>
  </si>
  <si>
    <t>Lake Granbury Academy Charter School-111801</t>
  </si>
  <si>
    <t>Lake Travis ISD-227913</t>
  </si>
  <si>
    <t>Lake Worth ISD-220910</t>
  </si>
  <si>
    <t>Lamar CISD-079901</t>
  </si>
  <si>
    <t>Lamesa ISD-058906</t>
  </si>
  <si>
    <t>Lampasas ISD-141901</t>
  </si>
  <si>
    <t>Lancaster ISD-057913</t>
  </si>
  <si>
    <t>Laneville ISD-201903</t>
  </si>
  <si>
    <t>Lapoynor ISD-107910</t>
  </si>
  <si>
    <t>Laredo ISD-240901</t>
  </si>
  <si>
    <t>Lasara ISD-245901</t>
  </si>
  <si>
    <t>Latexo ISD-113905</t>
  </si>
  <si>
    <t>Lazbuddie ISD-185904</t>
  </si>
  <si>
    <t>Leadership Prep School-061804</t>
  </si>
  <si>
    <t>Leakey ISD-193902</t>
  </si>
  <si>
    <t>Leander ISD-246913</t>
  </si>
  <si>
    <t>Leary ISD-019914</t>
  </si>
  <si>
    <t>Lefors ISD-090902</t>
  </si>
  <si>
    <t>Legacy Preparatory-057846</t>
  </si>
  <si>
    <t>Legacy School Of Sport Sciences-101874</t>
  </si>
  <si>
    <t>Legacy Traditional Schools - Texas-015806</t>
  </si>
  <si>
    <t>Leggett ISD-187906</t>
  </si>
  <si>
    <t>Leon ISD-145911</t>
  </si>
  <si>
    <t>Leonard ISD-074909</t>
  </si>
  <si>
    <t>Levelland ISD-110902</t>
  </si>
  <si>
    <t>Leveretts Chapel ISD-201904</t>
  </si>
  <si>
    <t>Lewisville ISD-061902</t>
  </si>
  <si>
    <t>Lexington ISD-144902</t>
  </si>
  <si>
    <t>Liberty Hill ISD-246908</t>
  </si>
  <si>
    <t>Liberty ISD-146906</t>
  </si>
  <si>
    <t>Liberty-Eylau ISD-019908</t>
  </si>
  <si>
    <t>Life School-057807</t>
  </si>
  <si>
    <t>Lighthouse Public Schools-015825</t>
  </si>
  <si>
    <t>Lindale ISD-212903</t>
  </si>
  <si>
    <t>Linden-Kildare CISD-034905</t>
  </si>
  <si>
    <t>Lindsay ISD-049907</t>
  </si>
  <si>
    <t>Lingleville ISD-072909</t>
  </si>
  <si>
    <t>Lipan ISD-111902</t>
  </si>
  <si>
    <t>Little Cypress-Mauriceville CISD-181908</t>
  </si>
  <si>
    <t>Little Elm ISD-061914</t>
  </si>
  <si>
    <t>Littlefield ISD-140904</t>
  </si>
  <si>
    <t>Livingston ISD-187907</t>
  </si>
  <si>
    <t>Llano ISD-150901</t>
  </si>
  <si>
    <t>Lockhart ISD-028902</t>
  </si>
  <si>
    <t>Lockney ISD-077902</t>
  </si>
  <si>
    <t>Lohn ISD-160905</t>
  </si>
  <si>
    <t>Lometa ISD-141902</t>
  </si>
  <si>
    <t>London ISD-178906</t>
  </si>
  <si>
    <t>Lone Oak ISD-116906</t>
  </si>
  <si>
    <t>Longview ISD-092903</t>
  </si>
  <si>
    <t>Loop ISD-083902</t>
  </si>
  <si>
    <t>Loraine ISD-168902</t>
  </si>
  <si>
    <t>Lorena ISD-161907</t>
  </si>
  <si>
    <t>Lorenzo ISD-054902</t>
  </si>
  <si>
    <t>Los Fresnos CISD-031906</t>
  </si>
  <si>
    <t>Louise ISD-241906</t>
  </si>
  <si>
    <t>Lovejoy ISD-043919</t>
  </si>
  <si>
    <t>Lovelady ISD-113903</t>
  </si>
  <si>
    <t>Lubbock ISD-152901</t>
  </si>
  <si>
    <t>Lubbock-Cooper ISD-152906</t>
  </si>
  <si>
    <t>Lueders-Avoca ISD-127905</t>
  </si>
  <si>
    <t>Lufkin ISD-003903</t>
  </si>
  <si>
    <t>Luling ISD-028903</t>
  </si>
  <si>
    <t>Lumberton ISD-100907</t>
  </si>
  <si>
    <t>Lyford CISD-245902</t>
  </si>
  <si>
    <t>Lytle ISD-007904</t>
  </si>
  <si>
    <t>Mabank ISD-129905</t>
  </si>
  <si>
    <t>Madisonville CISD-154901</t>
  </si>
  <si>
    <t>Magnolia ISD-170906</t>
  </si>
  <si>
    <t>Malakoff ISD-107906</t>
  </si>
  <si>
    <t>Malone ISD-109908</t>
  </si>
  <si>
    <t>Malta ISD-019910</t>
  </si>
  <si>
    <t>Manara Academy-057844</t>
  </si>
  <si>
    <t>Manor ISD-227907</t>
  </si>
  <si>
    <t>Mansfield ISD-220908</t>
  </si>
  <si>
    <t>Marathon ISD-022902</t>
  </si>
  <si>
    <t>Marble Falls ISD-027904</t>
  </si>
  <si>
    <t>Marfa ISD-189901</t>
  </si>
  <si>
    <t>Marion ISD-094904</t>
  </si>
  <si>
    <t>Marlin ISD-073903</t>
  </si>
  <si>
    <t>Marshall ISD-102902</t>
  </si>
  <si>
    <t>Mart ISD-161908</t>
  </si>
  <si>
    <t>Martins Mill ISD-234905</t>
  </si>
  <si>
    <t>Martinsville ISD-174909</t>
  </si>
  <si>
    <t>Mason ISD-157901</t>
  </si>
  <si>
    <t>Matagorda ISD-158904</t>
  </si>
  <si>
    <t>Mathis ISD-205904</t>
  </si>
  <si>
    <t>Maud ISD-019903</t>
  </si>
  <si>
    <t>May ISD-025905</t>
  </si>
  <si>
    <t>Maypearl ISD-070915</t>
  </si>
  <si>
    <t>Mcallen ISD-108906</t>
  </si>
  <si>
    <t>Mccamey ISD-231901</t>
  </si>
  <si>
    <t>Mcdade ISD-011905</t>
  </si>
  <si>
    <t>Mcgregor ISD-161909</t>
  </si>
  <si>
    <t>Mckinney ISD-043907</t>
  </si>
  <si>
    <t>Mclean ISD-090903</t>
  </si>
  <si>
    <t>Mcleod ISD-034906</t>
  </si>
  <si>
    <t>Mcmullen County ISD-162904</t>
  </si>
  <si>
    <t>Meadow ISD-223902</t>
  </si>
  <si>
    <t>Meadowland Charter District-130801</t>
  </si>
  <si>
    <t>Medina ISD-010901</t>
  </si>
  <si>
    <t>Medina Valley ISD-163908</t>
  </si>
  <si>
    <t>Melissa ISD-043908</t>
  </si>
  <si>
    <t>Memphis ISD-096904</t>
  </si>
  <si>
    <t>Menard ISD-164901</t>
  </si>
  <si>
    <t>Mercedes ISD-108907</t>
  </si>
  <si>
    <t>Meridian ISD-018902</t>
  </si>
  <si>
    <t>Meridian World School Llc-246801</t>
  </si>
  <si>
    <t>Merkel ISD-221904</t>
  </si>
  <si>
    <t>Mesquite ISD-057914</t>
  </si>
  <si>
    <t>Mexia ISD-147903</t>
  </si>
  <si>
    <t>Meyerpark Charter-101855</t>
  </si>
  <si>
    <t>Meyersville ISD-062906</t>
  </si>
  <si>
    <t>Miami ISD-197902</t>
  </si>
  <si>
    <t>Midland Academy Charter School-165802</t>
  </si>
  <si>
    <t>Midland ISD-165901</t>
  </si>
  <si>
    <t>Midlothian ISD-070908</t>
  </si>
  <si>
    <t>Midway ISD-039905</t>
  </si>
  <si>
    <t>Midway ISD-161903</t>
  </si>
  <si>
    <t>Milano ISD-166903</t>
  </si>
  <si>
    <t>Mildred ISD-175910</t>
  </si>
  <si>
    <t>Miles ISD-200902</t>
  </si>
  <si>
    <t>Milford ISD-070909</t>
  </si>
  <si>
    <t>Miller Grove ISD-112907</t>
  </si>
  <si>
    <t>Millsap ISD-184904</t>
  </si>
  <si>
    <t>Mineola ISD-250903</t>
  </si>
  <si>
    <t>Mineral Wells ISD-182903</t>
  </si>
  <si>
    <t>Mission CISD-108908</t>
  </si>
  <si>
    <t>Monahans-Wickett-Pyote ISD-238902</t>
  </si>
  <si>
    <t>Montague ISD-169908</t>
  </si>
  <si>
    <t>Monte Alto ISD-108915</t>
  </si>
  <si>
    <t>Montessori For All-227826</t>
  </si>
  <si>
    <t>Montgomery ISD-170903</t>
  </si>
  <si>
    <t>Moody ISD-161910</t>
  </si>
  <si>
    <t>Moran ISD-209902</t>
  </si>
  <si>
    <t>Morgan ISD-018903</t>
  </si>
  <si>
    <t>Morgan Mill ISD-072910</t>
  </si>
  <si>
    <t>Morton ISD-040901</t>
  </si>
  <si>
    <t>Motley County ISD-173901</t>
  </si>
  <si>
    <t>Moulton ISD-143902</t>
  </si>
  <si>
    <t>Mount Calm ISD-109910</t>
  </si>
  <si>
    <t>Mount Enterprise ISD-201907</t>
  </si>
  <si>
    <t>Mount Pleasant ISD-225902</t>
  </si>
  <si>
    <t>Mount Vernon ISD-080901</t>
  </si>
  <si>
    <t>Muenster ISD-049902</t>
  </si>
  <si>
    <t>Muleshoe ISD-009901</t>
  </si>
  <si>
    <t>Mullin ISD-167902</t>
  </si>
  <si>
    <t>Mumford ISD-198906</t>
  </si>
  <si>
    <t>Munday CISD-138903</t>
  </si>
  <si>
    <t>Murchison ISD-107908</t>
  </si>
  <si>
    <t>Nacogdoches ISD-174904</t>
  </si>
  <si>
    <t>Natalia ISD-163903</t>
  </si>
  <si>
    <t>Navarro ISD-094903</t>
  </si>
  <si>
    <t>Navasota ISD-093904</t>
  </si>
  <si>
    <t>Nazareth ISD-035903</t>
  </si>
  <si>
    <t>Neches ISD-001906</t>
  </si>
  <si>
    <t>Nederland ISD-123905</t>
  </si>
  <si>
    <t>Needville ISD-079906</t>
  </si>
  <si>
    <t>New Boston ISD-019905</t>
  </si>
  <si>
    <t>New Braunfels ISD-046901</t>
  </si>
  <si>
    <t>New Caney ISD-170908</t>
  </si>
  <si>
    <t>New Deal ISD-152902</t>
  </si>
  <si>
    <t>New Diana ISD-230906</t>
  </si>
  <si>
    <t>New Frontiers Public Schools Inc-015805</t>
  </si>
  <si>
    <t>New Heights-220822</t>
  </si>
  <si>
    <t>New Home ISD-153905</t>
  </si>
  <si>
    <t>New Summerfield ISD-037908</t>
  </si>
  <si>
    <t>New Waverly ISD-236901</t>
  </si>
  <si>
    <t>Newcastle ISD-252902</t>
  </si>
  <si>
    <t>Newman International Academy Of Arlington-220817</t>
  </si>
  <si>
    <t>Newton ISD-176902</t>
  </si>
  <si>
    <t>Nixon-Smiley CISD-089903</t>
  </si>
  <si>
    <t>Nocona ISD-169902</t>
  </si>
  <si>
    <t>Nordheim ISD-062902</t>
  </si>
  <si>
    <t>Normangee ISD-145906</t>
  </si>
  <si>
    <t>North East ISD-015910</t>
  </si>
  <si>
    <t>North Hopkins ISD-112906</t>
  </si>
  <si>
    <t>North Lamar ISD-139911</t>
  </si>
  <si>
    <t>North Texas Collegiate Academy-061802</t>
  </si>
  <si>
    <t>North Zulch ISD-154903</t>
  </si>
  <si>
    <t>Northside ISD-015915</t>
  </si>
  <si>
    <t>Northside ISD-244905</t>
  </si>
  <si>
    <t>Northwest ISD-061911</t>
  </si>
  <si>
    <t>Nova Academy-057809</t>
  </si>
  <si>
    <t>Nova Academy Southeast-057827</t>
  </si>
  <si>
    <t>Nueces Canyon CISD-069902</t>
  </si>
  <si>
    <t>Nursery ISD-235904</t>
  </si>
  <si>
    <t>Nyos Charter School-227804</t>
  </si>
  <si>
    <t>Oakwood ISD-145907</t>
  </si>
  <si>
    <t>Odem-Edroy ISD-205905</t>
  </si>
  <si>
    <t>O'Donnell ISD-153903</t>
  </si>
  <si>
    <t>Odyssey Academy Inc-084802</t>
  </si>
  <si>
    <t>Oglesby ISD-050904</t>
  </si>
  <si>
    <t>Olfen ISD-200906</t>
  </si>
  <si>
    <t>Olney ISD-252903</t>
  </si>
  <si>
    <t>Olton ISD-140905</t>
  </si>
  <si>
    <t>Onalaska ISD-187910</t>
  </si>
  <si>
    <t>Orange Grove ISD-125903</t>
  </si>
  <si>
    <t>Orangefield ISD-181905</t>
  </si>
  <si>
    <t>Ore City ISD-230903</t>
  </si>
  <si>
    <t>Orenda Charter School-014804</t>
  </si>
  <si>
    <t>Overton ISD-201908</t>
  </si>
  <si>
    <t>Paducah ISD-051901</t>
  </si>
  <si>
    <t>Paint Creek ISD-104907</t>
  </si>
  <si>
    <t>Paint Rock ISD-048903</t>
  </si>
  <si>
    <t>Palacios ISD-158905</t>
  </si>
  <si>
    <t>Palestine ISD-001907</t>
  </si>
  <si>
    <t>Palmer ISD-070910</t>
  </si>
  <si>
    <t>Palo Pinto ISD-182906</t>
  </si>
  <si>
    <t>Pampa ISD-090904</t>
  </si>
  <si>
    <t>Panhandle ISD-033902</t>
  </si>
  <si>
    <t>Panola Charter School-183801</t>
  </si>
  <si>
    <t>Panther Creek CISD-042905</t>
  </si>
  <si>
    <t>Paradise ISD-249906</t>
  </si>
  <si>
    <t>Paris ISD-139909</t>
  </si>
  <si>
    <t>Pasadena ISD-101917</t>
  </si>
  <si>
    <t>Patton Springs ISD-063906</t>
  </si>
  <si>
    <t>Pawnee ISD-013902</t>
  </si>
  <si>
    <t>Pearland ISD-020908</t>
  </si>
  <si>
    <t>Pearsall ISD-082903</t>
  </si>
  <si>
    <t>Peaster ISD-184908</t>
  </si>
  <si>
    <t>Pecos-Barstow-Toyah ISD-195901</t>
  </si>
  <si>
    <t>Pegasus School Of Liberal Arts And Sciences-057802</t>
  </si>
  <si>
    <t>Penelope ISD-109914</t>
  </si>
  <si>
    <t>Perrin-Whitt CISD-119903</t>
  </si>
  <si>
    <t>Perryton ISD-179901</t>
  </si>
  <si>
    <t>Petersburg ISD-095904</t>
  </si>
  <si>
    <t>Petrolia CISD-039903</t>
  </si>
  <si>
    <t>Pettus ISD-013903</t>
  </si>
  <si>
    <t>Pewitt CISD-172905</t>
  </si>
  <si>
    <t>Pflugerville ISD-227904</t>
  </si>
  <si>
    <t>Pharr-San Juan-Alamo ISD-108909</t>
  </si>
  <si>
    <t>Pilot Point ISD-061903</t>
  </si>
  <si>
    <t>Pine Tree ISD-092904</t>
  </si>
  <si>
    <t>Pineywoods Community Academy-003801</t>
  </si>
  <si>
    <t>Pioneer Technology &amp; Arts Academy-057850</t>
  </si>
  <si>
    <t>Pittsburg ISD-032902</t>
  </si>
  <si>
    <t>Plains ISD-251902</t>
  </si>
  <si>
    <t>Plainview ISD-095905</t>
  </si>
  <si>
    <t>Plano ISD-043910</t>
  </si>
  <si>
    <t>Pleasant Grove ISD-019912</t>
  </si>
  <si>
    <t>Pleasanton ISD-007905</t>
  </si>
  <si>
    <t>Plemons-Stinnett-Phillips CISD-117904</t>
  </si>
  <si>
    <t>Point Isabel ISD-031909</t>
  </si>
  <si>
    <t>Ponder ISD-061906</t>
  </si>
  <si>
    <t>Poolville ISD-184901</t>
  </si>
  <si>
    <t>Por Vida Academy-015801</t>
  </si>
  <si>
    <t>Port Aransas ISD-178908</t>
  </si>
  <si>
    <t>Port Arthur ISD-123907</t>
  </si>
  <si>
    <t>Port Neches-Groves ISD-123908</t>
  </si>
  <si>
    <t>Positive Solutions Charter School-015814</t>
  </si>
  <si>
    <t>Post ISD-085902</t>
  </si>
  <si>
    <t>Poteet ISD-007906</t>
  </si>
  <si>
    <t>Poth ISD-247904</t>
  </si>
  <si>
    <t>Pottsboro ISD-091913</t>
  </si>
  <si>
    <t>Prairie Lea ISD-028906</t>
  </si>
  <si>
    <t>Prairie Valley ISD-169909</t>
  </si>
  <si>
    <t>Prairiland ISD-139912</t>
  </si>
  <si>
    <t>Prelude Preparatory Charter School-015843</t>
  </si>
  <si>
    <t>Premier High Schools-072801</t>
  </si>
  <si>
    <t>Premont ISD-125905</t>
  </si>
  <si>
    <t>Presidio ISD-189902</t>
  </si>
  <si>
    <t>Priddy ISD-167904</t>
  </si>
  <si>
    <t>Princeton ISD-043911</t>
  </si>
  <si>
    <t>Pringle-Morse CISD-098903</t>
  </si>
  <si>
    <t>Priority Charter Schools-014803</t>
  </si>
  <si>
    <t>Progreso ISD-108910</t>
  </si>
  <si>
    <t>Promesa Academy Charter School-015839</t>
  </si>
  <si>
    <t>Prosper ISD-043912</t>
  </si>
  <si>
    <t>Quanah ISD-099903</t>
  </si>
  <si>
    <t>Queen City ISD-034907</t>
  </si>
  <si>
    <t>Quinlan ISD-116908</t>
  </si>
  <si>
    <t>Quitman ISD-250904</t>
  </si>
  <si>
    <t>Rains ISD-190903</t>
  </si>
  <si>
    <t>Ralls ISD-054903</t>
  </si>
  <si>
    <t>Ramirez Csd-066005</t>
  </si>
  <si>
    <t>Ranch Academy-234801</t>
  </si>
  <si>
    <t>Randolph Field ISD-015906</t>
  </si>
  <si>
    <t>Ranger ISD-067907</t>
  </si>
  <si>
    <t>Rankin ISD-231902</t>
  </si>
  <si>
    <t>Rapoport Academy Public School-161802</t>
  </si>
  <si>
    <t>Raul Yzaguirre Schools For Success-101806</t>
  </si>
  <si>
    <t>Raven School-236801</t>
  </si>
  <si>
    <t>Raymondville ISD-245903</t>
  </si>
  <si>
    <t>Reagan County ISD-192901</t>
  </si>
  <si>
    <t>Red Lick ISD-019911</t>
  </si>
  <si>
    <t>Red Oak ISD-070911</t>
  </si>
  <si>
    <t>Redwater ISD-019906</t>
  </si>
  <si>
    <t>Refugio ISD-196903</t>
  </si>
  <si>
    <t>Reve Preparatory Charter School-101876</t>
  </si>
  <si>
    <t>Ricardo ISD-137902</t>
  </si>
  <si>
    <t>Rice CISD-045903</t>
  </si>
  <si>
    <t>Rice ISD-175911</t>
  </si>
  <si>
    <t>Richard Milburn Alter High School (Killeen)-014801</t>
  </si>
  <si>
    <t>Richards ISD-093905</t>
  </si>
  <si>
    <t>Richardson ISD-057916</t>
  </si>
  <si>
    <t>Richland Collegiate High School-057840</t>
  </si>
  <si>
    <t>Richland Springs ISD-206902</t>
  </si>
  <si>
    <t>Riesel ISD-161912</t>
  </si>
  <si>
    <t>Rio Grande City Grulla ISD-214901</t>
  </si>
  <si>
    <t>Rio Hondo ISD-031911</t>
  </si>
  <si>
    <t>Rio Vista ISD-126907</t>
  </si>
  <si>
    <t>Rise Academy-152802</t>
  </si>
  <si>
    <t>Rising Star ISD-067908</t>
  </si>
  <si>
    <t>River Road ISD-188902</t>
  </si>
  <si>
    <t>Rivercrest ISD-194903</t>
  </si>
  <si>
    <t>Riviera ISD-137903</t>
  </si>
  <si>
    <t>Robert Lee ISD-041902</t>
  </si>
  <si>
    <t>Robinson ISD-161922</t>
  </si>
  <si>
    <t>Robstown ISD-178909</t>
  </si>
  <si>
    <t>Roby CISD-076903</t>
  </si>
  <si>
    <t>Rochelle ISD-160904</t>
  </si>
  <si>
    <t>Rockdale ISD-166904</t>
  </si>
  <si>
    <t>Rocketship Public Schools-220820</t>
  </si>
  <si>
    <t>Rockport-Fulton ISD-004901</t>
  </si>
  <si>
    <t>Rocksprings ISD-069901</t>
  </si>
  <si>
    <t>Rockwall ISD-199901</t>
  </si>
  <si>
    <t>Rogers ISD-014907</t>
  </si>
  <si>
    <t>Roma ISD-214903</t>
  </si>
  <si>
    <t>Roosevelt ISD-152908</t>
  </si>
  <si>
    <t>Ropes ISD-110905</t>
  </si>
  <si>
    <t>Roscoe Collegiate ISD-177901</t>
  </si>
  <si>
    <t>Rosebud-Lott ISD-073905</t>
  </si>
  <si>
    <t>Rotan ISD-076904</t>
  </si>
  <si>
    <t>Round Rock ISD-246909</t>
  </si>
  <si>
    <t>Round Top-Carmine ISD-075908</t>
  </si>
  <si>
    <t>Royal ISD-237905</t>
  </si>
  <si>
    <t>Royal Public Schools-015842</t>
  </si>
  <si>
    <t>Royse City ISD-199902</t>
  </si>
  <si>
    <t>Rule ISD-104903</t>
  </si>
  <si>
    <t>Runge ISD-128903</t>
  </si>
  <si>
    <t>Rusk ISD-037907</t>
  </si>
  <si>
    <t>S And S CISD-091914</t>
  </si>
  <si>
    <t>Sabinal ISD-232902</t>
  </si>
  <si>
    <t>Sabine ISD-092906</t>
  </si>
  <si>
    <t>Sabine Pass ISD-123913</t>
  </si>
  <si>
    <t>Saint Jo ISD-169911</t>
  </si>
  <si>
    <t>Salado ISD-014908</t>
  </si>
  <si>
    <t>Saltillo ISD-112909</t>
  </si>
  <si>
    <t>Sam Houston State University Charter School-236802</t>
  </si>
  <si>
    <t>Sam Rayburn ISD-074917</t>
  </si>
  <si>
    <t>San Angelo ISD-226903</t>
  </si>
  <si>
    <t>San Antonio ISD-015907</t>
  </si>
  <si>
    <t>San Antonio Steam Academy-015840</t>
  </si>
  <si>
    <t>San Augustine ISD-203901</t>
  </si>
  <si>
    <t>San Benito CISD-031912</t>
  </si>
  <si>
    <t>San Diego ISD-066902</t>
  </si>
  <si>
    <t>San Elizario ISD-071904</t>
  </si>
  <si>
    <t>San Felipe-Del Rio CISD-233901</t>
  </si>
  <si>
    <t>San Isidro ISD-214902</t>
  </si>
  <si>
    <t>San Marcos CISD-105902</t>
  </si>
  <si>
    <t>San Perlita ISD-245904</t>
  </si>
  <si>
    <t>San Saba ISD-206901</t>
  </si>
  <si>
    <t>San Vicente ISD-022903</t>
  </si>
  <si>
    <t>Sands CISD-058909</t>
  </si>
  <si>
    <t>Sanford-Fritch ISD-117903</t>
  </si>
  <si>
    <t>Sanger ISD-061908</t>
  </si>
  <si>
    <t>Santa Anna ISD-042903</t>
  </si>
  <si>
    <t>Santa Fe ISD-084909</t>
  </si>
  <si>
    <t>Santa Gertrudis ISD-137904</t>
  </si>
  <si>
    <t>Santa Maria ISD-031913</t>
  </si>
  <si>
    <t>Santa Rosa ISD-031914</t>
  </si>
  <si>
    <t>Santo ISD-182904</t>
  </si>
  <si>
    <t>Savoy ISD-074911</t>
  </si>
  <si>
    <t>Schertz-Cibolo-U City ISD-094902</t>
  </si>
  <si>
    <t>Schleicher ISD-207901</t>
  </si>
  <si>
    <t>School Of Science And Technology-015827</t>
  </si>
  <si>
    <t>School Of Science And Technology Discovery-015831</t>
  </si>
  <si>
    <t>Schulenburg ISD-075903</t>
  </si>
  <si>
    <t>Scurry-Rosser ISD-129910</t>
  </si>
  <si>
    <t>Seagraves ISD-083901</t>
  </si>
  <si>
    <t>Sealy ISD-008902</t>
  </si>
  <si>
    <t>Seashore Charter Schools-178808</t>
  </si>
  <si>
    <t>Seguin ISD-094901</t>
  </si>
  <si>
    <t>Seminole ISD-083903</t>
  </si>
  <si>
    <t>Ser-Ninos Charter School-101802</t>
  </si>
  <si>
    <t>Seymour ISD-012901</t>
  </si>
  <si>
    <t>Shallowater ISD-152909</t>
  </si>
  <si>
    <t>Shamrock ISD-242902</t>
  </si>
  <si>
    <t>Sharyland ISD-108911</t>
  </si>
  <si>
    <t>Shelbyville ISD-210903</t>
  </si>
  <si>
    <t>Sheldon ISD-101924</t>
  </si>
  <si>
    <t>Shepherd ISD-204904</t>
  </si>
  <si>
    <t>Sherman ISD-091906</t>
  </si>
  <si>
    <t>Shiner ISD-143903</t>
  </si>
  <si>
    <t>Sidney ISD-047905</t>
  </si>
  <si>
    <t>Sierra Blanca ISD-115902</t>
  </si>
  <si>
    <t>Silsbee ISD-100904</t>
  </si>
  <si>
    <t>Silverton ISD-023902</t>
  </si>
  <si>
    <t>Simms ISD-019909</t>
  </si>
  <si>
    <t>Sinton ISD-205906</t>
  </si>
  <si>
    <t>Sivells Bend ISD-049909</t>
  </si>
  <si>
    <t>Skidmore-Tynan ISD-013905</t>
  </si>
  <si>
    <t>Slaton ISD-152903</t>
  </si>
  <si>
    <t>Slidell ISD-249908</t>
  </si>
  <si>
    <t>Slocum ISD-001909</t>
  </si>
  <si>
    <t>Smithville ISD-011904</t>
  </si>
  <si>
    <t>Smyer ISD-110906</t>
  </si>
  <si>
    <t>Snook ISD-026903</t>
  </si>
  <si>
    <t>Snyder ISD-208902</t>
  </si>
  <si>
    <t>Socorro ISD-071909</t>
  </si>
  <si>
    <t>Somerset Academies Of Texas-015830</t>
  </si>
  <si>
    <t>Somerset ISD-015909</t>
  </si>
  <si>
    <t>Somerville ISD-026902</t>
  </si>
  <si>
    <t>Sonora ISD-218901</t>
  </si>
  <si>
    <t>South San Antonio ISD-015908</t>
  </si>
  <si>
    <t>South Texas ISD-031916</t>
  </si>
  <si>
    <t>Southland ISD-085903</t>
  </si>
  <si>
    <t>Southside ISD-015917</t>
  </si>
  <si>
    <t>Southwest ISD-015912</t>
  </si>
  <si>
    <t>Southwest Preparatory School-015807</t>
  </si>
  <si>
    <t>Southwest Public Schools-101838</t>
  </si>
  <si>
    <t>Spearman ISD-098904</t>
  </si>
  <si>
    <t>Splendora ISD-170907</t>
  </si>
  <si>
    <t>Spring Branch ISD-101920</t>
  </si>
  <si>
    <t>Spring Hill ISD-092907</t>
  </si>
  <si>
    <t>Spring ISD-101919</t>
  </si>
  <si>
    <t>Springlake-Earth ISD-140907</t>
  </si>
  <si>
    <t>Springtown ISD-184902</t>
  </si>
  <si>
    <t>Spur ISD-063903</t>
  </si>
  <si>
    <t>Spurger ISD-229905</t>
  </si>
  <si>
    <t>St Anthony School-057836</t>
  </si>
  <si>
    <t>St Mary'S Academy Charter School-013801</t>
  </si>
  <si>
    <t>Stafford Msd-079910</t>
  </si>
  <si>
    <t>Stamford ISD-127906</t>
  </si>
  <si>
    <t>Stanton ISD-156902</t>
  </si>
  <si>
    <t>Step Charter School-101859</t>
  </si>
  <si>
    <t>Stephen F Austin State University Charter School-174801</t>
  </si>
  <si>
    <t>Stephenville ISD-072903</t>
  </si>
  <si>
    <t>Sterling City ISD-216901</t>
  </si>
  <si>
    <t>Stockdale ISD-247906</t>
  </si>
  <si>
    <t>Stratford ISD-211902</t>
  </si>
  <si>
    <t>Strawn ISD-182905</t>
  </si>
  <si>
    <t>Sudan ISD-140908</t>
  </si>
  <si>
    <t>Sulphur Bluff ISD-112910</t>
  </si>
  <si>
    <t>Sulphur Springs ISD-112901</t>
  </si>
  <si>
    <t>Sundown ISD-110907</t>
  </si>
  <si>
    <t>Sunnyvale ISD-057919</t>
  </si>
  <si>
    <t>Sunray Collegiate ISD-171902</t>
  </si>
  <si>
    <t>Sweeny ISD-020906</t>
  </si>
  <si>
    <t>Sweet Home ISD-143905</t>
  </si>
  <si>
    <t>Sweetwater ISD-177902</t>
  </si>
  <si>
    <t>Taft ISD-205907</t>
  </si>
  <si>
    <t>Tahoka ISD-153904</t>
  </si>
  <si>
    <t>Tarkington ISD-146907</t>
  </si>
  <si>
    <t>Tatum ISD-201910</t>
  </si>
  <si>
    <t>Taylor ISD-246911</t>
  </si>
  <si>
    <t>Teague ISD-081904</t>
  </si>
  <si>
    <t>Tekoa Academy Of Accelerated Studies Stem School-123803</t>
  </si>
  <si>
    <t>Temple ISD-014909</t>
  </si>
  <si>
    <t>Tenaha ISD-210904</t>
  </si>
  <si>
    <t>Terlingua Csd-022004</t>
  </si>
  <si>
    <t>Terrell County ISD-222901</t>
  </si>
  <si>
    <t>Terrell ISD-129906</t>
  </si>
  <si>
    <t>Texans Can Academies-057804</t>
  </si>
  <si>
    <t>Texarkana ISD-019907</t>
  </si>
  <si>
    <t>Texas City ISD-084906</t>
  </si>
  <si>
    <t>Texas College Preparatory Academies-221801</t>
  </si>
  <si>
    <t>Texas Empowerment Academy-227805</t>
  </si>
  <si>
    <t>Texas Leadership Public Schools-226801</t>
  </si>
  <si>
    <t>Texas Preparatory School-105802</t>
  </si>
  <si>
    <t>Texas Sch For The Blind &amp; Visually Impaired-227905</t>
  </si>
  <si>
    <t>Texas Sch For The Deaf-227906</t>
  </si>
  <si>
    <t>Texas School Of The Arts-220814</t>
  </si>
  <si>
    <t>Texas Tech University K-12-152504</t>
  </si>
  <si>
    <t>Texas Works-061806</t>
  </si>
  <si>
    <t>Texhoma ISD-211901</t>
  </si>
  <si>
    <t>Texline ISD-056902</t>
  </si>
  <si>
    <t>The Excel Center (For Adults)-227827</t>
  </si>
  <si>
    <t>The Gathering Place-015841</t>
  </si>
  <si>
    <t>The Lawson Academy-101864</t>
  </si>
  <si>
    <t>The Pro-Vision Academy-101868</t>
  </si>
  <si>
    <t>The Rhodes School For Performing Arts-101861</t>
  </si>
  <si>
    <t>The Varnett Public School-101814</t>
  </si>
  <si>
    <t>Thorndale ISD-166905</t>
  </si>
  <si>
    <t>Thrall ISD-246912</t>
  </si>
  <si>
    <t>Three Rivers ISD-149902</t>
  </si>
  <si>
    <t>Three Way ISD-072901</t>
  </si>
  <si>
    <t>Thrive Center For Success-170802</t>
  </si>
  <si>
    <t>Throckmorton Collegiate ISD-224901</t>
  </si>
  <si>
    <t>Tidehaven ISD-158902</t>
  </si>
  <si>
    <t>Timpson ISD-210905</t>
  </si>
  <si>
    <t>Tioga ISD-091907</t>
  </si>
  <si>
    <t>Tolar ISD-111903</t>
  </si>
  <si>
    <t>Tom Bean ISD-091918</t>
  </si>
  <si>
    <t>Tomball ISD-101921</t>
  </si>
  <si>
    <t>Tornillo ISD-071908</t>
  </si>
  <si>
    <t>Treetops School International-220801</t>
  </si>
  <si>
    <t>Trent ISD-221905</t>
  </si>
  <si>
    <t>Trenton ISD-074912</t>
  </si>
  <si>
    <t>Trinidad ISD-107907</t>
  </si>
  <si>
    <t>Trinity Basin Preparatory-057813</t>
  </si>
  <si>
    <t>Trinity Charter School-046802</t>
  </si>
  <si>
    <t>Trinity ISD-228903</t>
  </si>
  <si>
    <t>Triumph Public High Schools Central Texas-240801</t>
  </si>
  <si>
    <t>Triumph Public High Schools-Lubbock-152803</t>
  </si>
  <si>
    <t>Triumph Public High Schools-Rio Grande Valley-108804</t>
  </si>
  <si>
    <t>Triumph Public High Schools-West Texas-071803</t>
  </si>
  <si>
    <t>Trivium Academy-061805</t>
  </si>
  <si>
    <t>Troup ISD-212904</t>
  </si>
  <si>
    <t>Troy ISD-014910</t>
  </si>
  <si>
    <t>Tulia ISD-219903</t>
  </si>
  <si>
    <t>Tuloso-Midway ISD-178912</t>
  </si>
  <si>
    <t>Turkey-Quitaque ISD-096905</t>
  </si>
  <si>
    <t>Two Dimensions Preparatory Academy-101840</t>
  </si>
  <si>
    <t>Tyler ISD-212905</t>
  </si>
  <si>
    <t>Ume Preparatory Academy-057845</t>
  </si>
  <si>
    <t>Union Grove ISD-230908</t>
  </si>
  <si>
    <t>Union Hill ISD-230904</t>
  </si>
  <si>
    <t>United ISD-240903</t>
  </si>
  <si>
    <t>Universal Academy-057808</t>
  </si>
  <si>
    <t>University Of Texas At Austin H S-227506</t>
  </si>
  <si>
    <t>University Of Texas Elementary Charter School-227819</t>
  </si>
  <si>
    <t>University Of Texas University Charter School-227806</t>
  </si>
  <si>
    <t>Up Excellence Academy-101881</t>
  </si>
  <si>
    <t>Uplift Education-057803</t>
  </si>
  <si>
    <t>Ut Tyler University Academy-212804</t>
  </si>
  <si>
    <t>Utopia ISD-232904</t>
  </si>
  <si>
    <t>Uvalde CISD-232903</t>
  </si>
  <si>
    <t>Valentine ISD-122902</t>
  </si>
  <si>
    <t>Valere Public Schools-227824</t>
  </si>
  <si>
    <t>Valley Mills ISD-018904</t>
  </si>
  <si>
    <t>Valley View ISD-049903</t>
  </si>
  <si>
    <t>Valley View ISD-108916</t>
  </si>
  <si>
    <t>Valor Education-227829</t>
  </si>
  <si>
    <t>Van Alstyne ISD-091908</t>
  </si>
  <si>
    <t>Van ISD-234906</t>
  </si>
  <si>
    <t>Van Vleck ISD-158906</t>
  </si>
  <si>
    <t>Vanguard Academy-108808</t>
  </si>
  <si>
    <t>Vega ISD-180902</t>
  </si>
  <si>
    <t>Venus ISD-126908</t>
  </si>
  <si>
    <t>Veribest ISD-226908</t>
  </si>
  <si>
    <t>Vernon ISD-244903</t>
  </si>
  <si>
    <t>Victoria ISD-235902</t>
  </si>
  <si>
    <t>Vidor ISD-181907</t>
  </si>
  <si>
    <t>Village Tech Schools-057847</t>
  </si>
  <si>
    <t>Vista Del Futuro Charter School-071809</t>
  </si>
  <si>
    <t>Vysehrad ISD-143904</t>
  </si>
  <si>
    <t>Waco ISD-161914</t>
  </si>
  <si>
    <t>Waelder ISD-089905</t>
  </si>
  <si>
    <t>Walcott ISD-059902</t>
  </si>
  <si>
    <t>Wall ISD-226906</t>
  </si>
  <si>
    <t>Waller ISD-237904</t>
  </si>
  <si>
    <t>Walnut Bend ISD-049908</t>
  </si>
  <si>
    <t>Walnut Springs ISD-018905</t>
  </si>
  <si>
    <t>Warren ISD-229904</t>
  </si>
  <si>
    <t>Waskom ISD-102903</t>
  </si>
  <si>
    <t>Water Valley ISD-226905</t>
  </si>
  <si>
    <t>Waxahachie ISD-070912</t>
  </si>
  <si>
    <t>Wayside Schools-227803</t>
  </si>
  <si>
    <t>Weatherford ISD-184903</t>
  </si>
  <si>
    <t>Webb CISD-240904</t>
  </si>
  <si>
    <t>Weimar ISD-045905</t>
  </si>
  <si>
    <t>Wellington ISD-044902</t>
  </si>
  <si>
    <t>Wellman-Union CISD-223904</t>
  </si>
  <si>
    <t>Wells ISD-037909</t>
  </si>
  <si>
    <t>Weslaco ISD-108913</t>
  </si>
  <si>
    <t>West Hardin County CISD-100908</t>
  </si>
  <si>
    <t>West ISD-161916</t>
  </si>
  <si>
    <t>West Orange-Cove CISD-181906</t>
  </si>
  <si>
    <t>West Oso ISD-178915</t>
  </si>
  <si>
    <t>West Rusk County Consolidated ISD-201914</t>
  </si>
  <si>
    <t>West Sabine ISD-202905</t>
  </si>
  <si>
    <t>Westbrook ISD-168903</t>
  </si>
  <si>
    <t>Westhoff ISD-062905</t>
  </si>
  <si>
    <t>Westlake Academy Charter School-220810</t>
  </si>
  <si>
    <t>Westphalia ISD-073904</t>
  </si>
  <si>
    <t>Westwood ISD-001908</t>
  </si>
  <si>
    <t>Wharton ISD-241904</t>
  </si>
  <si>
    <t>Wheeler ISD-242903</t>
  </si>
  <si>
    <t>White Deer ISD-033904</t>
  </si>
  <si>
    <t>White Oak ISD-092908</t>
  </si>
  <si>
    <t>White Settlement ISD-220920</t>
  </si>
  <si>
    <t>Whiteface CISD-040902</t>
  </si>
  <si>
    <t>Whitehouse ISD-212906</t>
  </si>
  <si>
    <t>Whitesboro ISD-091909</t>
  </si>
  <si>
    <t>Whitewright ISD-091910</t>
  </si>
  <si>
    <t>Whitharral ISD-110908</t>
  </si>
  <si>
    <t>Whitney ISD-109911</t>
  </si>
  <si>
    <t>Wichita Falls ISD-243905</t>
  </si>
  <si>
    <t>Wildorado ISD-180904</t>
  </si>
  <si>
    <t>Willis ISD-170904</t>
  </si>
  <si>
    <t>Wills Point ISD-234907</t>
  </si>
  <si>
    <t>Wilson ISD-153907</t>
  </si>
  <si>
    <t>Wimberley ISD-105905</t>
  </si>
  <si>
    <t>Windthorst ISD-005904</t>
  </si>
  <si>
    <t>Winfree Academy Charter Schools-057828</t>
  </si>
  <si>
    <t>Wink-Loving ISD-248902</t>
  </si>
  <si>
    <t>Winnsboro ISD-250907</t>
  </si>
  <si>
    <t>Winona ISD-212910</t>
  </si>
  <si>
    <t>Winters ISD-200904</t>
  </si>
  <si>
    <t>Woden ISD-174906</t>
  </si>
  <si>
    <t>Wolfe City ISD-116909</t>
  </si>
  <si>
    <t>Woodsboro ISD-196902</t>
  </si>
  <si>
    <t>Woodson ISD-224902</t>
  </si>
  <si>
    <t>Woodville ISD-229903</t>
  </si>
  <si>
    <t>Wortham ISD-081905</t>
  </si>
  <si>
    <t>Wylie ISD-043914</t>
  </si>
  <si>
    <t>Wylie ISD-221912</t>
  </si>
  <si>
    <t>Yantis ISD-250905</t>
  </si>
  <si>
    <t>Yellowstone College Preparatory-101873</t>
  </si>
  <si>
    <t>Yes Prep Public Schools Inc-101845</t>
  </si>
  <si>
    <t>Yoakum ISD-062903</t>
  </si>
  <si>
    <t>Yorktown ISD-062904</t>
  </si>
  <si>
    <t>Ysleta ISD-071905</t>
  </si>
  <si>
    <t>Zapata County ISD-253901</t>
  </si>
  <si>
    <t>Zavalla ISD-003906</t>
  </si>
  <si>
    <t>Zephyr ISD-025906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</si>
</sst>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_(&quot;$&quot;* \(#,##0.00\);_(&quot;$&quot;* &quot;-&quot;??_);_(@_)"/>
    <numFmt numFmtId="164" formatCode="&quot;$&quot;#,##0.00"/>
  </numFmts>
  <fonts count="87">
    <font>
      <sz val="11"/>
      <color theme="1"/>
      <name val="Aptos Narrow"/>
      <family val="2"/>
      <scheme val="minor"/>
    </font>
    <font>
      <b/>
      <sz val="11"/>
      <color theme="1"/>
      <name val="Aptos Narrow"/>
      <family val="2"/>
      <scheme val="minor"/>
    </font>
    <font>
      <sz val="12"/>
      <color theme="1"/>
      <name val="Aptos Narrow"/>
      <family val="2"/>
      <scheme val="minor"/>
    </font>
    <font>
      <b/>
      <sz val="14"/>
      <color theme="1"/>
      <name val="Aptos Narrow"/>
      <family val="2"/>
      <scheme val="minor"/>
    </font>
    <font>
      <u/>
      <sz val="11"/>
      <color theme="10"/>
      <name val="Aptos Narrow"/>
      <family val="2"/>
      <scheme val="minor"/>
    </font>
    <font>
      <b/>
      <u/>
      <sz val="11"/>
      <color theme="10"/>
      <name val="Aptos Narrow"/>
      <family val="2"/>
      <scheme val="minor"/>
    </font>
    <font>
      <sz val="11"/>
      <color theme="1"/>
      <name val="Aptos"/>
      <family val="2"/>
    </font>
    <font>
      <sz val="8"/>
      <name val="Aptos Narrow"/>
      <family val="2"/>
      <scheme val="minor"/>
    </font>
    <font>
      <sz val="11"/>
      <color theme="1"/>
      <name val="Aptos Narrow"/>
      <family val="2"/>
      <scheme val="minor"/>
    </font>
    <font>
      <sz val="11"/>
      <color rgb="FF000000"/>
      <name val="Aptos Narrow"/>
      <family val="2"/>
      <scheme val="minor"/>
    </font>
    <font>
      <b/>
      <sz val="11"/>
      <color rgb="FF000000"/>
      <name val="Aptos Narrow"/>
      <family val="2"/>
      <scheme val="minor"/>
    </font>
    <font>
      <b/>
      <sz val="12"/>
      <color rgb="FFFF0000"/>
      <name val="Aptos Narrow"/>
      <family val="2"/>
      <scheme val="minor"/>
    </font>
    <font>
      <sz val="11"/>
      <color rgb="FF000000"/>
      <name val="Aptos Narrow"/>
      <family val="2"/>
    </font>
    <font>
      <b/>
      <sz val="11"/>
      <color rgb="FF000000"/>
      <name val="Aptos Narrow"/>
      <family val="2"/>
    </font>
    <font>
      <sz val="11"/>
      <color rgb="FF000000"/>
      <name val="Inherit"/>
    </font>
    <font>
      <b/>
      <u/>
      <sz val="11"/>
      <color theme="1"/>
      <name val="Aptos Narrow"/>
      <family val="2"/>
      <scheme val="minor"/>
    </font>
    <font>
      <b/>
      <sz val="11"/>
      <color theme="0"/>
      <name val="Aptos Narrow"/>
      <family val="2"/>
      <scheme val="minor"/>
    </font>
    <font>
      <b/>
      <i/>
      <sz val="11"/>
      <color theme="1"/>
      <name val="Aptos Narrow"/>
      <family val="2"/>
      <scheme val="minor"/>
    </font>
    <font>
      <sz val="14"/>
      <color theme="1"/>
      <name val="Aptos Narrow"/>
      <family val="2"/>
      <scheme val="minor"/>
    </font>
    <font>
      <sz val="9"/>
      <color theme="1"/>
      <name val="Aptos Narrow"/>
      <family val="2"/>
      <scheme val="minor"/>
    </font>
    <font>
      <b/>
      <sz val="14"/>
      <color rgb="FFFF0000"/>
      <name val="Aptos Narrow"/>
      <family val="2"/>
      <scheme val="minor"/>
    </font>
    <font>
      <b/>
      <sz val="16"/>
      <color theme="0"/>
      <name val="Aptos Display"/>
      <family val="2"/>
      <scheme val="major"/>
    </font>
    <font>
      <sz val="11"/>
      <color rgb="FF000000"/>
      <name val="Aptos"/>
      <family val="2"/>
    </font>
    <font>
      <b/>
      <sz val="11"/>
      <color rgb="FF000000"/>
      <name val="Aptos"/>
      <family val="2"/>
    </font>
    <font>
      <sz val="11"/>
      <color rgb="FF333333"/>
      <name val="Aptos"/>
      <family val="2"/>
    </font>
    <font>
      <b/>
      <sz val="11"/>
      <color rgb="FF333333"/>
      <name val="Aptos"/>
      <family val="2"/>
    </font>
    <font>
      <b/>
      <sz val="11"/>
      <color theme="1"/>
      <name val="Aptos"/>
      <family val="2"/>
    </font>
    <font>
      <b/>
      <u/>
      <sz val="11"/>
      <color theme="10"/>
      <name val="Aptos"/>
      <family val="2"/>
    </font>
    <font>
      <sz val="12"/>
      <color theme="1"/>
      <name val="Aptos"/>
      <family val="2"/>
    </font>
    <font>
      <b/>
      <sz val="12"/>
      <color theme="4"/>
      <name val="Aptos"/>
      <family val="2"/>
    </font>
    <font>
      <b/>
      <sz val="12"/>
      <color theme="1"/>
      <name val="Aptos"/>
      <family val="2"/>
    </font>
    <font>
      <b/>
      <u/>
      <sz val="14"/>
      <color theme="1"/>
      <name val="Aptos"/>
      <family val="2"/>
    </font>
    <font>
      <sz val="14"/>
      <color theme="1"/>
      <name val="Aptos"/>
      <family val="2"/>
    </font>
    <font>
      <b/>
      <u/>
      <sz val="12"/>
      <color theme="1"/>
      <name val="Aptos"/>
      <family val="2"/>
    </font>
    <font>
      <b/>
      <sz val="14"/>
      <color rgb="FFFF0000"/>
      <name val="Aptos"/>
      <family val="2"/>
    </font>
    <font>
      <b/>
      <sz val="11"/>
      <color theme="3"/>
      <name val="Aptos"/>
      <family val="2"/>
    </font>
    <font>
      <b/>
      <i/>
      <sz val="11"/>
      <color theme="1"/>
      <name val="Aptos"/>
      <family val="2"/>
    </font>
    <font>
      <i/>
      <sz val="11"/>
      <color rgb="FF555555"/>
      <name val="Aptos"/>
      <family val="2"/>
    </font>
    <font>
      <b/>
      <sz val="13"/>
      <color rgb="FF1B2A4A"/>
      <name val="Aptos"/>
      <family val="2"/>
    </font>
    <font>
      <b/>
      <sz val="10"/>
      <color rgb="FF333333"/>
      <name val="Aptos"/>
      <family val="2"/>
    </font>
    <font>
      <b/>
      <sz val="18"/>
      <color theme="0"/>
      <name val="Aptos"/>
      <family val="2"/>
    </font>
    <font>
      <b/>
      <sz val="18"/>
      <color theme="1"/>
      <name val="Aptos Narrow"/>
      <family val="2"/>
      <scheme val="minor"/>
    </font>
    <font>
      <b/>
      <sz val="11"/>
      <name val="Aptos"/>
      <family val="2"/>
    </font>
    <font>
      <sz val="11"/>
      <name val="Aptos"/>
      <family val="2"/>
    </font>
    <font>
      <b/>
      <sz val="14"/>
      <color rgb="FF704280"/>
      <name val="Aptos"/>
      <family val="2"/>
    </font>
    <font>
      <b/>
      <sz val="14"/>
      <color rgb="FF40834E"/>
      <name val="Aptos"/>
      <family val="2"/>
    </font>
    <font>
      <b/>
      <sz val="14"/>
      <color rgb="FFB72418"/>
      <name val="Aptos Narrow"/>
      <family val="2"/>
      <scheme val="minor"/>
    </font>
    <font>
      <sz val="11"/>
      <color theme="1"/>
      <name val="Segoe UI"/>
      <family val="2"/>
    </font>
    <font>
      <i/>
      <sz val="11"/>
      <color rgb="FF000000"/>
      <name val="Aptos"/>
      <family val="2"/>
    </font>
    <font>
      <b/>
      <sz val="11"/>
      <color rgb="FF000000"/>
      <name val="Aptos"/>
    </font>
    <font>
      <sz val="11"/>
      <color rgb="FF000000"/>
      <name val="Aptos"/>
    </font>
    <font>
      <sz val="11"/>
      <color theme="1"/>
      <name val="Calibri"/>
      <family val="2"/>
    </font>
    <font>
      <sz val="11"/>
      <color rgb="FF333333"/>
      <name val="Aptos"/>
    </font>
    <font>
      <b/>
      <sz val="11"/>
      <color theme="10"/>
      <name val="Aptos"/>
      <family val="2"/>
    </font>
    <font>
      <b/>
      <sz val="11"/>
      <color rgb="FFFF0000"/>
      <name val="Aptos"/>
      <family val="2"/>
    </font>
    <font>
      <sz val="11"/>
      <color rgb="FFFF0000"/>
      <name val="Aptos"/>
      <family val="2"/>
    </font>
    <font>
      <sz val="12"/>
      <color rgb="FFFF0000"/>
      <name val="Aptos"/>
      <family val="2"/>
    </font>
    <font>
      <sz val="11"/>
      <color rgb="FFFF0000"/>
      <name val="Aptos Narrow"/>
      <family val="2"/>
      <scheme val="minor"/>
    </font>
    <font>
      <b/>
      <sz val="11"/>
      <color rgb="FF333333"/>
      <name val="Aptos"/>
    </font>
    <font>
      <sz val="10"/>
      <color rgb="FF333333"/>
      <name val="Arial"/>
      <charset val="1"/>
    </font>
    <font>
      <sz val="11"/>
      <color rgb="FF000000"/>
      <name val="Calibri"/>
      <family val="2"/>
    </font>
    <font>
      <i/>
      <sz val="9"/>
      <color rgb="FF505050"/>
      <name val="Arial"/>
      <family val="2"/>
    </font>
    <font>
      <b/>
      <sz val="11"/>
      <color rgb="FFED0000"/>
      <name val="Aptos"/>
      <family val="2"/>
    </font>
    <font>
      <b/>
      <sz val="12"/>
      <color rgb="FFED0000"/>
      <name val="Aptos"/>
      <family val="2"/>
    </font>
    <font>
      <sz val="11"/>
      <color theme="1" tint="0.14999847407452621"/>
      <name val="Aptos"/>
      <family val="2"/>
    </font>
    <font>
      <sz val="11"/>
      <color theme="1" tint="4.9989318521683403E-2"/>
      <name val="Aptos"/>
      <family val="2"/>
    </font>
    <font>
      <sz val="11"/>
      <color rgb="FF000000"/>
      <name val="Segoe UI"/>
    </font>
    <font>
      <b/>
      <sz val="11"/>
      <color rgb="FF000000"/>
      <name val="Segoe UI"/>
    </font>
    <font>
      <sz val="11"/>
      <color rgb="FF000000"/>
      <name val="Segoe UI"/>
      <family val="2"/>
    </font>
    <font>
      <i/>
      <sz val="11"/>
      <color rgb="FF000000"/>
      <name val="Aptos"/>
    </font>
    <font>
      <b/>
      <sz val="11"/>
      <color rgb="FFED0000"/>
      <name val="Aptos"/>
    </font>
    <font>
      <b/>
      <u/>
      <sz val="11"/>
      <color rgb="FFED0000"/>
      <name val="Aptos"/>
    </font>
    <font>
      <b/>
      <i/>
      <sz val="9"/>
      <color rgb="FF000000"/>
      <name val="Arial"/>
      <family val="2"/>
    </font>
    <font>
      <sz val="11"/>
      <color theme="0"/>
      <name val="Aptos Narrow"/>
      <family val="2"/>
      <scheme val="minor"/>
    </font>
    <font>
      <b/>
      <sz val="14"/>
      <color rgb="FF000000"/>
      <name val="Aptos"/>
      <family val="2"/>
    </font>
    <font>
      <b/>
      <sz val="14"/>
      <color theme="3" tint="0.249977111117893"/>
      <name val="Aptos"/>
      <family val="2"/>
    </font>
    <font>
      <b/>
      <u/>
      <sz val="11"/>
      <color theme="10"/>
      <name val="Aptos"/>
    </font>
    <font>
      <sz val="11"/>
      <color theme="0"/>
      <name val="Aptos"/>
      <family val="2"/>
    </font>
    <font>
      <b/>
      <sz val="13"/>
      <color rgb="FF000000"/>
      <name val="Aptos Narrow"/>
      <family val="2"/>
      <scheme val="minor"/>
    </font>
    <font>
      <b/>
      <sz val="14"/>
      <color theme="1"/>
      <name val="Aptos"/>
      <family val="2"/>
    </font>
    <font>
      <b/>
      <sz val="11"/>
      <color theme="4"/>
      <name val="Aptos"/>
      <family val="2"/>
    </font>
    <font>
      <sz val="11"/>
      <color theme="1"/>
      <name val="Aptos Narrow"/>
      <scheme val="minor"/>
    </font>
    <font>
      <b/>
      <sz val="11"/>
      <color theme="1"/>
      <name val="Aptos Narrow"/>
      <scheme val="minor"/>
    </font>
    <font>
      <sz val="11"/>
      <color rgb="FF333333"/>
      <name val="Aptos Narrow"/>
      <scheme val="minor"/>
    </font>
    <font>
      <b/>
      <sz val="11"/>
      <color rgb="FF333333"/>
      <name val="Aptos Narrow"/>
      <scheme val="minor"/>
    </font>
    <font>
      <b/>
      <sz val="14"/>
      <color rgb="FF000000"/>
      <name val="Aptos Narrow"/>
      <family val="2"/>
      <scheme val="minor"/>
    </font>
    <font>
      <sz val="11"/>
      <color theme="1"/>
      <name val="Aptos"/>
    </font>
  </fonts>
  <fills count="23">
    <fill>
      <patternFill patternType="none"/>
    </fill>
    <fill>
      <patternFill patternType="gray125"/>
    </fill>
    <fill>
      <patternFill patternType="solid">
        <fgColor theme="1"/>
        <bgColor indexed="64"/>
      </patternFill>
    </fill>
    <fill>
      <patternFill patternType="solid">
        <fgColor rgb="FFFFFF00"/>
        <bgColor indexed="64"/>
      </patternFill>
    </fill>
    <fill>
      <patternFill patternType="solid">
        <fgColor theme="0"/>
        <bgColor indexed="64"/>
      </patternFill>
    </fill>
    <fill>
      <patternFill patternType="solid">
        <fgColor theme="7"/>
        <bgColor theme="7"/>
      </patternFill>
    </fill>
    <fill>
      <patternFill patternType="solid">
        <fgColor theme="7" tint="0.79998168889431442"/>
        <bgColor theme="7" tint="0.79998168889431442"/>
      </patternFill>
    </fill>
    <fill>
      <patternFill patternType="solid">
        <fgColor theme="2" tint="-0.499984740745262"/>
        <bgColor indexed="64"/>
      </patternFill>
    </fill>
    <fill>
      <patternFill patternType="solid">
        <fgColor theme="1" tint="0.499984740745262"/>
        <bgColor indexed="64"/>
      </patternFill>
    </fill>
    <fill>
      <patternFill patternType="solid">
        <fgColor rgb="FF052984"/>
        <bgColor indexed="64"/>
      </patternFill>
    </fill>
    <fill>
      <patternFill patternType="solid">
        <fgColor rgb="FFFFDD62"/>
        <bgColor indexed="64"/>
      </patternFill>
    </fill>
    <fill>
      <patternFill patternType="solid">
        <fgColor rgb="FFE3D4E8"/>
        <bgColor indexed="64"/>
      </patternFill>
    </fill>
    <fill>
      <patternFill patternType="solid">
        <fgColor rgb="FF40834E"/>
        <bgColor indexed="64"/>
      </patternFill>
    </fill>
    <fill>
      <patternFill patternType="solid">
        <fgColor rgb="FF008482"/>
        <bgColor indexed="64"/>
      </patternFill>
    </fill>
    <fill>
      <patternFill patternType="solid">
        <fgColor theme="9" tint="0.79998168889431442"/>
        <bgColor indexed="64"/>
      </patternFill>
    </fill>
    <fill>
      <patternFill patternType="solid">
        <fgColor theme="3" tint="0.249977111117893"/>
        <bgColor indexed="64"/>
      </patternFill>
    </fill>
    <fill>
      <patternFill patternType="solid">
        <fgColor rgb="FF704280"/>
        <bgColor indexed="64"/>
      </patternFill>
    </fill>
    <fill>
      <patternFill patternType="solid">
        <fgColor rgb="FF808080"/>
        <bgColor indexed="64"/>
      </patternFill>
    </fill>
    <fill>
      <patternFill patternType="solid">
        <fgColor theme="3"/>
        <bgColor indexed="64"/>
      </patternFill>
    </fill>
    <fill>
      <patternFill patternType="solid">
        <fgColor rgb="FFDAF2D0"/>
        <bgColor indexed="64"/>
      </patternFill>
    </fill>
    <fill>
      <patternFill patternType="solid">
        <fgColor theme="3" tint="0.89999084444715716"/>
        <bgColor indexed="64"/>
      </patternFill>
    </fill>
    <fill>
      <patternFill patternType="solid">
        <fgColor theme="0" tint="-0.499984740745262"/>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theme="7" tint="0.39997558519241921"/>
      </left>
      <right/>
      <top style="thin">
        <color theme="7" tint="0.39997558519241921"/>
      </top>
      <bottom style="thin">
        <color theme="7" tint="0.39997558519241921"/>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rgb="FF000000"/>
      </left>
      <right style="thin">
        <color rgb="FF000000"/>
      </right>
      <top/>
      <bottom/>
      <diagonal/>
    </border>
  </borders>
  <cellStyleXfs count="3">
    <xf numFmtId="0" fontId="0" fillId="0" borderId="0"/>
    <xf numFmtId="0" fontId="4" fillId="0" borderId="0" applyNumberFormat="0" applyFill="0" applyBorder="0" applyAlignment="0" applyProtection="0"/>
    <xf numFmtId="44" fontId="8" fillId="0" borderId="0" applyFont="0" applyFill="0" applyBorder="0" applyAlignment="0" applyProtection="0"/>
  </cellStyleXfs>
  <cellXfs count="276">
    <xf numFmtId="0" fontId="0" fillId="0" borderId="0" xfId="0"/>
    <xf numFmtId="0" fontId="1" fillId="0" borderId="0" xfId="0" applyFont="1"/>
    <xf numFmtId="0" fontId="0" fillId="0" borderId="0" xfId="0" applyAlignment="1">
      <alignment horizontal="center"/>
    </xf>
    <xf numFmtId="0" fontId="2" fillId="0" borderId="0" xfId="0" applyFont="1"/>
    <xf numFmtId="164" fontId="0" fillId="0" borderId="0" xfId="0" applyNumberFormat="1"/>
    <xf numFmtId="0" fontId="0" fillId="2" borderId="0" xfId="0" applyFill="1" applyAlignment="1">
      <alignment horizontal="center"/>
    </xf>
    <xf numFmtId="0" fontId="0" fillId="0" borderId="0" xfId="0" applyAlignment="1">
      <alignment horizontal="center" wrapText="1"/>
    </xf>
    <xf numFmtId="0" fontId="0" fillId="0" borderId="0" xfId="0" applyAlignment="1">
      <alignment wrapText="1"/>
    </xf>
    <xf numFmtId="164" fontId="0" fillId="0" borderId="0" xfId="0" applyNumberFormat="1" applyAlignment="1">
      <alignment horizontal="center"/>
    </xf>
    <xf numFmtId="164" fontId="0" fillId="0" borderId="0" xfId="2" applyNumberFormat="1" applyFont="1" applyAlignment="1">
      <alignment horizontal="center"/>
    </xf>
    <xf numFmtId="0" fontId="12" fillId="0" borderId="2" xfId="0" applyFont="1" applyBorder="1" applyAlignment="1">
      <alignment horizontal="left"/>
    </xf>
    <xf numFmtId="0" fontId="3" fillId="0" borderId="0" xfId="0" applyFont="1" applyAlignment="1">
      <alignment horizontal="left"/>
    </xf>
    <xf numFmtId="0" fontId="0" fillId="0" borderId="0" xfId="0" applyAlignment="1">
      <alignment horizontal="left"/>
    </xf>
    <xf numFmtId="0" fontId="5" fillId="0" borderId="0" xfId="1" applyFont="1" applyBorder="1" applyAlignment="1">
      <alignment horizontal="left"/>
    </xf>
    <xf numFmtId="0" fontId="0" fillId="0" borderId="2" xfId="0" applyBorder="1" applyAlignment="1">
      <alignment horizontal="left"/>
    </xf>
    <xf numFmtId="0" fontId="9" fillId="0" borderId="0" xfId="0" applyFont="1" applyAlignment="1">
      <alignment horizontal="left"/>
    </xf>
    <xf numFmtId="0" fontId="11" fillId="0" borderId="0" xfId="0" applyFont="1" applyAlignment="1">
      <alignment horizontal="left"/>
    </xf>
    <xf numFmtId="0" fontId="15" fillId="0" borderId="0" xfId="0" applyFont="1" applyAlignment="1">
      <alignment horizontal="left"/>
    </xf>
    <xf numFmtId="0" fontId="17" fillId="3" borderId="0" xfId="0" applyFont="1" applyFill="1" applyAlignment="1">
      <alignment horizontal="center"/>
    </xf>
    <xf numFmtId="0" fontId="2" fillId="0" borderId="0" xfId="0" applyFont="1" applyAlignment="1">
      <alignment horizontal="left"/>
    </xf>
    <xf numFmtId="0" fontId="18" fillId="0" borderId="0" xfId="0" applyFont="1" applyAlignment="1">
      <alignment horizontal="left"/>
    </xf>
    <xf numFmtId="0" fontId="0" fillId="0" borderId="0" xfId="0" applyAlignment="1">
      <alignment horizontal="center" vertical="top" wrapText="1"/>
    </xf>
    <xf numFmtId="0" fontId="17" fillId="3" borderId="0" xfId="0" applyFont="1" applyFill="1" applyAlignment="1">
      <alignment horizontal="center" wrapText="1"/>
    </xf>
    <xf numFmtId="0" fontId="17" fillId="0" borderId="0" xfId="0" applyFont="1" applyAlignment="1">
      <alignment horizontal="left"/>
    </xf>
    <xf numFmtId="0" fontId="16" fillId="5" borderId="8" xfId="0" applyFont="1" applyFill="1" applyBorder="1" applyAlignment="1">
      <alignment horizontal="center"/>
    </xf>
    <xf numFmtId="164" fontId="0" fillId="6" borderId="8" xfId="0" applyNumberFormat="1" applyFill="1" applyBorder="1" applyAlignment="1">
      <alignment horizontal="center"/>
    </xf>
    <xf numFmtId="164" fontId="0" fillId="0" borderId="8" xfId="0" applyNumberFormat="1" applyBorder="1" applyAlignment="1">
      <alignment horizontal="center"/>
    </xf>
    <xf numFmtId="0" fontId="18" fillId="0" borderId="0" xfId="0" applyFont="1"/>
    <xf numFmtId="0" fontId="19" fillId="0" borderId="0" xfId="0" applyFont="1"/>
    <xf numFmtId="0" fontId="20" fillId="0" borderId="0" xfId="0" applyFont="1"/>
    <xf numFmtId="0" fontId="0" fillId="0" borderId="0" xfId="0" applyAlignment="1">
      <alignment horizontal="center" vertical="center"/>
    </xf>
    <xf numFmtId="0" fontId="23" fillId="0" borderId="0" xfId="0" applyFont="1" applyAlignment="1">
      <alignment wrapText="1"/>
    </xf>
    <xf numFmtId="0" fontId="22" fillId="0" borderId="0" xfId="0" applyFont="1" applyAlignment="1">
      <alignment horizontal="left" vertical="top" wrapText="1"/>
    </xf>
    <xf numFmtId="0" fontId="14" fillId="0" borderId="0" xfId="0" applyFont="1" applyAlignment="1">
      <alignment wrapText="1"/>
    </xf>
    <xf numFmtId="0" fontId="6" fillId="0" borderId="0" xfId="0" applyFont="1"/>
    <xf numFmtId="0" fontId="26" fillId="0" borderId="1" xfId="0" applyFont="1" applyBorder="1"/>
    <xf numFmtId="0" fontId="27" fillId="0" borderId="0" xfId="1" applyFont="1" applyBorder="1" applyAlignment="1">
      <alignment wrapText="1"/>
    </xf>
    <xf numFmtId="0" fontId="28" fillId="0" borderId="0" xfId="0" applyFont="1"/>
    <xf numFmtId="0" fontId="30" fillId="0" borderId="1" xfId="0" applyFont="1" applyBorder="1"/>
    <xf numFmtId="0" fontId="6" fillId="0" borderId="0" xfId="0" applyFont="1" applyAlignment="1">
      <alignment horizontal="center"/>
    </xf>
    <xf numFmtId="0" fontId="26" fillId="8" borderId="1" xfId="0" applyFont="1" applyFill="1" applyBorder="1"/>
    <xf numFmtId="0" fontId="6" fillId="0" borderId="2" xfId="0" applyFont="1" applyBorder="1"/>
    <xf numFmtId="0" fontId="6" fillId="7" borderId="5" xfId="0" applyFont="1" applyFill="1" applyBorder="1" applyAlignment="1">
      <alignment horizontal="center" vertical="center" wrapText="1"/>
    </xf>
    <xf numFmtId="0" fontId="6" fillId="0" borderId="0" xfId="0" applyFont="1" applyAlignment="1">
      <alignment wrapText="1"/>
    </xf>
    <xf numFmtId="0" fontId="6" fillId="0" borderId="3" xfId="0" applyFont="1" applyBorder="1"/>
    <xf numFmtId="0" fontId="26" fillId="4" borderId="0" xfId="0" applyFont="1" applyFill="1"/>
    <xf numFmtId="0" fontId="6" fillId="4" borderId="0" xfId="0" applyFont="1" applyFill="1"/>
    <xf numFmtId="0" fontId="31" fillId="0" borderId="0" xfId="0" applyFont="1" applyAlignment="1">
      <alignment horizontal="left"/>
    </xf>
    <xf numFmtId="0" fontId="32" fillId="0" borderId="0" xfId="0" applyFont="1" applyAlignment="1">
      <alignment horizontal="left"/>
    </xf>
    <xf numFmtId="0" fontId="32" fillId="0" borderId="0" xfId="0" applyFont="1"/>
    <xf numFmtId="0" fontId="26" fillId="0" borderId="0" xfId="0" applyFont="1"/>
    <xf numFmtId="0" fontId="6" fillId="0" borderId="0" xfId="0" applyFont="1" applyAlignment="1">
      <alignment horizontal="left"/>
    </xf>
    <xf numFmtId="0" fontId="27" fillId="0" borderId="0" xfId="1" applyFont="1" applyBorder="1" applyAlignment="1">
      <alignment horizontal="left"/>
    </xf>
    <xf numFmtId="0" fontId="22" fillId="0" borderId="2" xfId="0" applyFont="1" applyBorder="1" applyAlignment="1">
      <alignment horizontal="left"/>
    </xf>
    <xf numFmtId="0" fontId="6" fillId="0" borderId="2" xfId="0" applyFont="1" applyBorder="1" applyAlignment="1">
      <alignment horizontal="left"/>
    </xf>
    <xf numFmtId="0" fontId="36" fillId="0" borderId="0" xfId="0" applyFont="1" applyAlignment="1">
      <alignment horizontal="left"/>
    </xf>
    <xf numFmtId="0" fontId="37" fillId="0" borderId="0" xfId="0" applyFont="1"/>
    <xf numFmtId="0" fontId="39" fillId="0" borderId="0" xfId="0" applyFont="1" applyAlignment="1">
      <alignment vertical="top" wrapText="1"/>
    </xf>
    <xf numFmtId="0" fontId="40" fillId="9" borderId="0" xfId="0" applyFont="1" applyFill="1"/>
    <xf numFmtId="0" fontId="41" fillId="13" borderId="0" xfId="0" applyFont="1" applyFill="1" applyAlignment="1">
      <alignment horizontal="left" vertical="center"/>
    </xf>
    <xf numFmtId="0" fontId="24" fillId="0" borderId="0" xfId="0" applyFont="1" applyAlignment="1">
      <alignment vertical="top" wrapText="1"/>
    </xf>
    <xf numFmtId="0" fontId="25" fillId="0" borderId="0" xfId="0" applyFont="1" applyAlignment="1">
      <alignment vertical="top" wrapText="1"/>
    </xf>
    <xf numFmtId="0" fontId="43" fillId="0" borderId="0" xfId="0" applyFont="1" applyAlignment="1">
      <alignment wrapText="1"/>
    </xf>
    <xf numFmtId="0" fontId="42" fillId="0" borderId="0" xfId="0" applyFont="1" applyAlignment="1">
      <alignment wrapText="1"/>
    </xf>
    <xf numFmtId="0" fontId="46" fillId="0" borderId="0" xfId="0" applyFont="1"/>
    <xf numFmtId="0" fontId="47" fillId="0" borderId="0" xfId="0" applyFont="1" applyAlignment="1">
      <alignment vertical="center"/>
    </xf>
    <xf numFmtId="0" fontId="6" fillId="0" borderId="0" xfId="0" applyFont="1" applyAlignment="1">
      <alignment vertical="top"/>
    </xf>
    <xf numFmtId="0" fontId="6" fillId="4" borderId="0" xfId="0" applyFont="1" applyFill="1" applyAlignment="1">
      <alignment vertical="top"/>
    </xf>
    <xf numFmtId="0" fontId="28" fillId="0" borderId="0" xfId="0" applyFont="1" applyAlignment="1">
      <alignment vertical="top"/>
    </xf>
    <xf numFmtId="0" fontId="0" fillId="0" borderId="0" xfId="0" applyAlignment="1">
      <alignment vertical="top"/>
    </xf>
    <xf numFmtId="0" fontId="52" fillId="0" borderId="0" xfId="0" applyFont="1" applyAlignment="1">
      <alignment vertical="top" wrapText="1"/>
    </xf>
    <xf numFmtId="0" fontId="53" fillId="0" borderId="0" xfId="1" applyFont="1" applyBorder="1" applyAlignment="1">
      <alignment vertical="top"/>
    </xf>
    <xf numFmtId="0" fontId="26" fillId="0" borderId="0" xfId="0" applyFont="1" applyAlignment="1">
      <alignment horizontal="center" vertical="top"/>
    </xf>
    <xf numFmtId="0" fontId="26" fillId="0" borderId="0" xfId="0" applyFont="1" applyAlignment="1">
      <alignment vertical="top"/>
    </xf>
    <xf numFmtId="0" fontId="54" fillId="0" borderId="0" xfId="0" applyFont="1" applyAlignment="1">
      <alignment horizontal="center" vertical="top"/>
    </xf>
    <xf numFmtId="0" fontId="54" fillId="0" borderId="0" xfId="0" applyFont="1" applyAlignment="1">
      <alignment vertical="top"/>
    </xf>
    <xf numFmtId="0" fontId="55" fillId="0" borderId="0" xfId="0" applyFont="1" applyAlignment="1">
      <alignment vertical="top"/>
    </xf>
    <xf numFmtId="0" fontId="55" fillId="4" borderId="0" xfId="0" applyFont="1" applyFill="1" applyAlignment="1">
      <alignment vertical="top"/>
    </xf>
    <xf numFmtId="0" fontId="56" fillId="0" borderId="0" xfId="0" applyFont="1" applyAlignment="1">
      <alignment vertical="top"/>
    </xf>
    <xf numFmtId="0" fontId="57" fillId="0" borderId="0" xfId="0" applyFont="1" applyAlignment="1">
      <alignment vertical="top"/>
    </xf>
    <xf numFmtId="0" fontId="50" fillId="0" borderId="2" xfId="0" applyFont="1" applyBorder="1"/>
    <xf numFmtId="0" fontId="49" fillId="0" borderId="0" xfId="0" applyFont="1" applyAlignment="1">
      <alignment horizontal="left"/>
    </xf>
    <xf numFmtId="0" fontId="50" fillId="0" borderId="0" xfId="0" applyFont="1" applyAlignment="1">
      <alignment wrapText="1"/>
    </xf>
    <xf numFmtId="0" fontId="49" fillId="0" borderId="0" xfId="0" applyFont="1" applyAlignment="1">
      <alignment wrapText="1"/>
    </xf>
    <xf numFmtId="0" fontId="59" fillId="0" borderId="0" xfId="0" applyFont="1"/>
    <xf numFmtId="0" fontId="58" fillId="0" borderId="0" xfId="0" applyFont="1" applyAlignment="1">
      <alignment vertical="top" wrapText="1"/>
    </xf>
    <xf numFmtId="0" fontId="60" fillId="0" borderId="0" xfId="0" applyFont="1"/>
    <xf numFmtId="0" fontId="6" fillId="0" borderId="0" xfId="0" applyFont="1" applyProtection="1">
      <protection locked="0"/>
    </xf>
    <xf numFmtId="0" fontId="26" fillId="0" borderId="1" xfId="0" applyFont="1" applyBorder="1" applyProtection="1">
      <protection locked="0"/>
    </xf>
    <xf numFmtId="0" fontId="0" fillId="0" borderId="0" xfId="0" applyProtection="1">
      <protection locked="0"/>
    </xf>
    <xf numFmtId="0" fontId="28" fillId="0" borderId="0" xfId="0" applyFont="1" applyProtection="1">
      <protection locked="0"/>
    </xf>
    <xf numFmtId="0" fontId="2" fillId="0" borderId="0" xfId="0" applyFont="1" applyProtection="1">
      <protection locked="0"/>
    </xf>
    <xf numFmtId="0" fontId="6" fillId="0" borderId="0" xfId="0" applyFont="1" applyAlignment="1" applyProtection="1">
      <alignment horizontal="center"/>
      <protection locked="0"/>
    </xf>
    <xf numFmtId="0" fontId="0" fillId="0" borderId="0" xfId="0" applyAlignment="1" applyProtection="1">
      <alignment horizontal="center"/>
      <protection locked="0"/>
    </xf>
    <xf numFmtId="0" fontId="6" fillId="7" borderId="5" xfId="0" applyFont="1" applyFill="1" applyBorder="1" applyAlignment="1" applyProtection="1">
      <alignment horizontal="center" vertical="center" wrapText="1"/>
      <protection locked="0"/>
    </xf>
    <xf numFmtId="0" fontId="6" fillId="0" borderId="0" xfId="0" applyFont="1" applyAlignment="1" applyProtection="1">
      <alignment wrapText="1"/>
      <protection locked="0"/>
    </xf>
    <xf numFmtId="0" fontId="0" fillId="0" borderId="0" xfId="0" applyAlignment="1" applyProtection="1">
      <alignment wrapText="1"/>
      <protection locked="0"/>
    </xf>
    <xf numFmtId="0" fontId="6" fillId="0" borderId="3" xfId="0" applyFont="1" applyBorder="1" applyProtection="1">
      <protection locked="0"/>
    </xf>
    <xf numFmtId="0" fontId="6" fillId="0" borderId="6" xfId="0" applyFont="1" applyBorder="1" applyProtection="1">
      <protection locked="0"/>
    </xf>
    <xf numFmtId="0" fontId="6" fillId="0" borderId="1" xfId="0" applyFont="1" applyBorder="1" applyProtection="1">
      <protection locked="0"/>
    </xf>
    <xf numFmtId="0" fontId="0" fillId="4" borderId="0" xfId="0" applyFill="1" applyProtection="1">
      <protection locked="0"/>
    </xf>
    <xf numFmtId="0" fontId="31" fillId="0" borderId="0" xfId="0" applyFont="1" applyAlignment="1" applyProtection="1">
      <alignment horizontal="left"/>
      <protection locked="0"/>
    </xf>
    <xf numFmtId="0" fontId="32" fillId="0" borderId="0" xfId="0" applyFont="1" applyAlignment="1" applyProtection="1">
      <alignment horizontal="left"/>
      <protection locked="0"/>
    </xf>
    <xf numFmtId="0" fontId="28" fillId="10" borderId="1" xfId="0" applyFont="1" applyFill="1" applyBorder="1" applyProtection="1">
      <protection locked="0"/>
    </xf>
    <xf numFmtId="0" fontId="18" fillId="0" borderId="0" xfId="0" applyFont="1" applyAlignment="1" applyProtection="1">
      <alignment horizontal="left"/>
      <protection locked="0"/>
    </xf>
    <xf numFmtId="0" fontId="33" fillId="0" borderId="0" xfId="0" applyFont="1" applyAlignment="1" applyProtection="1">
      <alignment horizontal="left"/>
      <protection locked="0"/>
    </xf>
    <xf numFmtId="0" fontId="28" fillId="0" borderId="0" xfId="0" applyFont="1" applyAlignment="1" applyProtection="1">
      <alignment horizontal="left"/>
      <protection locked="0"/>
    </xf>
    <xf numFmtId="0" fontId="2" fillId="0" borderId="0" xfId="0" applyFont="1" applyAlignment="1" applyProtection="1">
      <alignment horizontal="left"/>
      <protection locked="0"/>
    </xf>
    <xf numFmtId="0" fontId="6" fillId="11" borderId="1" xfId="0" applyFont="1" applyFill="1" applyBorder="1" applyProtection="1">
      <protection locked="0"/>
    </xf>
    <xf numFmtId="0" fontId="6" fillId="14" borderId="1" xfId="0" applyFont="1" applyFill="1" applyBorder="1" applyProtection="1">
      <protection locked="0"/>
    </xf>
    <xf numFmtId="0" fontId="34" fillId="0" borderId="0" xfId="0" applyFont="1" applyProtection="1">
      <protection locked="0"/>
    </xf>
    <xf numFmtId="0" fontId="20" fillId="0" borderId="0" xfId="0" applyFont="1" applyProtection="1">
      <protection locked="0"/>
    </xf>
    <xf numFmtId="0" fontId="31" fillId="0" borderId="0" xfId="0" applyFont="1" applyProtection="1">
      <protection locked="0"/>
    </xf>
    <xf numFmtId="0" fontId="32" fillId="0" borderId="0" xfId="0" applyFont="1" applyProtection="1">
      <protection locked="0"/>
    </xf>
    <xf numFmtId="0" fontId="18" fillId="0" borderId="0" xfId="0" applyFont="1" applyProtection="1">
      <protection locked="0"/>
    </xf>
    <xf numFmtId="0" fontId="26" fillId="0" borderId="0" xfId="0" applyFont="1" applyProtection="1">
      <protection locked="0"/>
    </xf>
    <xf numFmtId="0" fontId="6" fillId="7" borderId="0" xfId="0" applyFont="1" applyFill="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Alignment="1" applyProtection="1">
      <alignment vertical="center" wrapText="1"/>
      <protection locked="0"/>
    </xf>
    <xf numFmtId="0" fontId="6" fillId="10" borderId="1" xfId="0" applyFont="1" applyFill="1" applyBorder="1"/>
    <xf numFmtId="0" fontId="6" fillId="11" borderId="1" xfId="0" applyFont="1" applyFill="1" applyBorder="1"/>
    <xf numFmtId="0" fontId="34" fillId="0" borderId="0" xfId="0" applyFont="1"/>
    <xf numFmtId="0" fontId="6" fillId="0" borderId="0" xfId="0" applyFont="1" applyAlignment="1">
      <alignment vertical="center" wrapText="1"/>
    </xf>
    <xf numFmtId="0" fontId="6" fillId="0" borderId="7" xfId="0" applyFont="1" applyBorder="1"/>
    <xf numFmtId="0" fontId="28" fillId="10" borderId="1" xfId="0" applyFont="1" applyFill="1" applyBorder="1"/>
    <xf numFmtId="0" fontId="33" fillId="0" borderId="0" xfId="0" applyFont="1" applyAlignment="1">
      <alignment horizontal="left"/>
    </xf>
    <xf numFmtId="0" fontId="28" fillId="0" borderId="0" xfId="0" applyFont="1" applyAlignment="1">
      <alignment horizontal="left"/>
    </xf>
    <xf numFmtId="0" fontId="6" fillId="14" borderId="1" xfId="0" applyFont="1" applyFill="1" applyBorder="1"/>
    <xf numFmtId="0" fontId="42" fillId="14" borderId="15" xfId="0" applyFont="1" applyFill="1" applyBorder="1" applyAlignment="1">
      <alignment horizontal="center"/>
    </xf>
    <xf numFmtId="0" fontId="31" fillId="0" borderId="0" xfId="0" applyFont="1"/>
    <xf numFmtId="0" fontId="6" fillId="0" borderId="16" xfId="0" applyFont="1" applyBorder="1" applyProtection="1">
      <protection locked="0"/>
    </xf>
    <xf numFmtId="0" fontId="6" fillId="0" borderId="5" xfId="0" applyFont="1" applyBorder="1" applyProtection="1">
      <protection hidden="1"/>
    </xf>
    <xf numFmtId="164" fontId="6" fillId="0" borderId="3" xfId="0" applyNumberFormat="1" applyFont="1" applyBorder="1" applyAlignment="1" applyProtection="1">
      <alignment vertical="center"/>
      <protection hidden="1"/>
    </xf>
    <xf numFmtId="164" fontId="6" fillId="0" borderId="0" xfId="0" applyNumberFormat="1" applyFont="1" applyProtection="1">
      <protection hidden="1"/>
    </xf>
    <xf numFmtId="0" fontId="6" fillId="0" borderId="0" xfId="0" applyFont="1" applyAlignment="1" applyProtection="1">
      <alignment horizontal="center"/>
      <protection hidden="1"/>
    </xf>
    <xf numFmtId="164" fontId="6" fillId="0" borderId="0" xfId="2" applyNumberFormat="1" applyFont="1" applyProtection="1">
      <protection hidden="1"/>
    </xf>
    <xf numFmtId="0" fontId="51" fillId="0" borderId="0" xfId="0" applyFont="1" applyProtection="1">
      <protection hidden="1"/>
    </xf>
    <xf numFmtId="0" fontId="6" fillId="0" borderId="3" xfId="0" applyFont="1" applyBorder="1" applyProtection="1">
      <protection hidden="1"/>
    </xf>
    <xf numFmtId="0" fontId="6" fillId="0" borderId="7" xfId="0" applyFont="1" applyBorder="1" applyProtection="1">
      <protection hidden="1"/>
    </xf>
    <xf numFmtId="0" fontId="0" fillId="0" borderId="0" xfId="0" applyProtection="1">
      <protection hidden="1"/>
    </xf>
    <xf numFmtId="164" fontId="0" fillId="0" borderId="0" xfId="0" applyNumberFormat="1" applyProtection="1">
      <protection hidden="1"/>
    </xf>
    <xf numFmtId="0" fontId="34" fillId="0" borderId="0" xfId="0" applyFont="1" applyProtection="1">
      <protection hidden="1"/>
    </xf>
    <xf numFmtId="0" fontId="43" fillId="0" borderId="0" xfId="0" applyFont="1"/>
    <xf numFmtId="164" fontId="43" fillId="0" borderId="0" xfId="0" applyNumberFormat="1" applyFont="1" applyProtection="1">
      <protection hidden="1"/>
    </xf>
    <xf numFmtId="0" fontId="43" fillId="0" borderId="3" xfId="0" applyFont="1" applyBorder="1"/>
    <xf numFmtId="164" fontId="43" fillId="0" borderId="3" xfId="0" applyNumberFormat="1" applyFont="1" applyBorder="1" applyAlignment="1" applyProtection="1">
      <alignment vertical="center"/>
      <protection hidden="1"/>
    </xf>
    <xf numFmtId="164" fontId="43" fillId="0" borderId="0" xfId="0" applyNumberFormat="1" applyFont="1" applyAlignment="1" applyProtection="1">
      <alignment wrapText="1"/>
      <protection hidden="1"/>
    </xf>
    <xf numFmtId="0" fontId="43" fillId="0" borderId="0" xfId="0" applyFont="1" applyProtection="1">
      <protection locked="0"/>
    </xf>
    <xf numFmtId="0" fontId="63" fillId="0" borderId="0" xfId="0" applyFont="1"/>
    <xf numFmtId="0" fontId="62" fillId="0" borderId="0" xfId="1" applyFont="1" applyBorder="1" applyAlignment="1">
      <alignment vertical="top"/>
    </xf>
    <xf numFmtId="0" fontId="63" fillId="0" borderId="0" xfId="0" applyFont="1" applyAlignment="1">
      <alignment horizontal="left"/>
    </xf>
    <xf numFmtId="0" fontId="22" fillId="0" borderId="0" xfId="0" applyFont="1"/>
    <xf numFmtId="0" fontId="62" fillId="0" borderId="0" xfId="0" applyFont="1"/>
    <xf numFmtId="0" fontId="24" fillId="0" borderId="0" xfId="0" applyFont="1"/>
    <xf numFmtId="0" fontId="61" fillId="0" borderId="0" xfId="0" applyFont="1"/>
    <xf numFmtId="0" fontId="48" fillId="0" borderId="0" xfId="0" applyFont="1"/>
    <xf numFmtId="0" fontId="0" fillId="0" borderId="17" xfId="0" applyBorder="1"/>
    <xf numFmtId="0" fontId="68" fillId="0" borderId="0" xfId="0" applyFont="1" applyAlignment="1">
      <alignment vertical="center"/>
    </xf>
    <xf numFmtId="0" fontId="38" fillId="0" borderId="17" xfId="0" applyFont="1" applyBorder="1"/>
    <xf numFmtId="0" fontId="23" fillId="0" borderId="17" xfId="0" applyFont="1" applyBorder="1"/>
    <xf numFmtId="0" fontId="69" fillId="0" borderId="0" xfId="0" applyFont="1"/>
    <xf numFmtId="0" fontId="22" fillId="0" borderId="2" xfId="0" applyFont="1" applyBorder="1"/>
    <xf numFmtId="0" fontId="25" fillId="0" borderId="0" xfId="0" applyFont="1"/>
    <xf numFmtId="0" fontId="61" fillId="0" borderId="17" xfId="0" applyFont="1" applyBorder="1"/>
    <xf numFmtId="0" fontId="72" fillId="0" borderId="0" xfId="0" applyFont="1" applyAlignment="1">
      <alignment vertical="center"/>
    </xf>
    <xf numFmtId="0" fontId="70" fillId="0" borderId="0" xfId="0" applyFont="1"/>
    <xf numFmtId="0" fontId="6" fillId="15" borderId="0" xfId="0" applyFont="1" applyFill="1" applyAlignment="1" applyProtection="1">
      <alignment horizontal="center" vertical="center" wrapText="1"/>
      <protection locked="0"/>
    </xf>
    <xf numFmtId="0" fontId="6" fillId="12" borderId="4" xfId="0" applyFont="1" applyFill="1" applyBorder="1" applyAlignment="1" applyProtection="1">
      <alignment horizontal="center" vertical="center" wrapText="1"/>
      <protection locked="0"/>
    </xf>
    <xf numFmtId="0" fontId="6" fillId="12" borderId="5" xfId="0" applyFont="1" applyFill="1" applyBorder="1" applyAlignment="1" applyProtection="1">
      <alignment horizontal="center" vertical="center" wrapText="1"/>
      <protection locked="0"/>
    </xf>
    <xf numFmtId="49" fontId="6" fillId="12" borderId="5" xfId="0" applyNumberFormat="1" applyFont="1" applyFill="1" applyBorder="1" applyAlignment="1" applyProtection="1">
      <alignment horizontal="center" vertical="center" wrapText="1"/>
      <protection locked="0"/>
    </xf>
    <xf numFmtId="0" fontId="6" fillId="12" borderId="6" xfId="0" applyFont="1" applyFill="1" applyBorder="1" applyAlignment="1" applyProtection="1">
      <alignment horizontal="center" vertical="center" wrapText="1"/>
      <protection locked="0"/>
    </xf>
    <xf numFmtId="0" fontId="29" fillId="12" borderId="1" xfId="0" applyFont="1" applyFill="1" applyBorder="1"/>
    <xf numFmtId="0" fontId="6" fillId="12" borderId="4" xfId="0" applyFont="1" applyFill="1" applyBorder="1" applyAlignment="1">
      <alignment horizontal="center" vertical="center" wrapText="1"/>
    </xf>
    <xf numFmtId="0" fontId="6" fillId="12" borderId="5" xfId="0" applyFont="1" applyFill="1" applyBorder="1" applyAlignment="1">
      <alignment horizontal="center" vertical="center" wrapText="1"/>
    </xf>
    <xf numFmtId="0" fontId="6" fillId="12" borderId="6" xfId="0" applyFont="1" applyFill="1" applyBorder="1" applyAlignment="1">
      <alignment horizontal="center" vertical="center" wrapText="1"/>
    </xf>
    <xf numFmtId="0" fontId="6" fillId="16" borderId="0" xfId="0" applyFont="1" applyFill="1" applyAlignment="1">
      <alignment horizontal="center" vertical="center"/>
    </xf>
    <xf numFmtId="0" fontId="16" fillId="15" borderId="9" xfId="0" applyFont="1" applyFill="1" applyBorder="1" applyAlignment="1" applyProtection="1">
      <alignment vertical="center" wrapText="1"/>
      <protection hidden="1"/>
    </xf>
    <xf numFmtId="0" fontId="16" fillId="15" borderId="10" xfId="0" applyFont="1" applyFill="1" applyBorder="1" applyAlignment="1">
      <alignment vertical="center" wrapText="1"/>
    </xf>
    <xf numFmtId="0" fontId="0" fillId="12" borderId="0" xfId="0" applyFill="1" applyAlignment="1" applyProtection="1">
      <alignment horizontal="left" vertical="center" wrapText="1"/>
      <protection hidden="1"/>
    </xf>
    <xf numFmtId="0" fontId="0" fillId="12" borderId="0" xfId="0" applyFill="1" applyAlignment="1">
      <alignment horizontal="center" vertical="center" wrapText="1"/>
    </xf>
    <xf numFmtId="0" fontId="16" fillId="16" borderId="10" xfId="0" applyFont="1" applyFill="1" applyBorder="1" applyAlignment="1">
      <alignment vertical="center" wrapText="1"/>
    </xf>
    <xf numFmtId="0" fontId="16" fillId="16" borderId="10" xfId="0" applyFont="1" applyFill="1" applyBorder="1" applyAlignment="1">
      <alignment horizontal="center" vertical="center" wrapText="1"/>
    </xf>
    <xf numFmtId="0" fontId="74" fillId="0" borderId="0" xfId="0" applyFont="1" applyProtection="1">
      <protection hidden="1"/>
    </xf>
    <xf numFmtId="0" fontId="74" fillId="0" borderId="0" xfId="0" applyFont="1"/>
    <xf numFmtId="0" fontId="16" fillId="17" borderId="10" xfId="0" applyFont="1" applyFill="1" applyBorder="1" applyAlignment="1" applyProtection="1">
      <alignment horizontal="center" vertical="center" wrapText="1"/>
      <protection hidden="1"/>
    </xf>
    <xf numFmtId="0" fontId="73" fillId="17" borderId="0" xfId="0" applyFont="1" applyFill="1" applyAlignment="1" applyProtection="1">
      <alignment horizontal="center" vertical="center" wrapText="1"/>
      <protection hidden="1"/>
    </xf>
    <xf numFmtId="0" fontId="21" fillId="18" borderId="0" xfId="0" applyFont="1" applyFill="1" applyAlignment="1">
      <alignment vertical="center" wrapText="1"/>
    </xf>
    <xf numFmtId="0" fontId="76" fillId="0" borderId="0" xfId="1" applyFont="1" applyAlignment="1">
      <alignment wrapText="1"/>
    </xf>
    <xf numFmtId="0" fontId="45" fillId="0" borderId="0" xfId="0" applyFont="1"/>
    <xf numFmtId="0" fontId="44" fillId="0" borderId="0" xfId="0" applyFont="1" applyAlignment="1">
      <alignment horizontal="left"/>
    </xf>
    <xf numFmtId="0" fontId="28" fillId="14" borderId="1" xfId="0" applyFont="1" applyFill="1" applyBorder="1"/>
    <xf numFmtId="0" fontId="65" fillId="19" borderId="0" xfId="0" applyFont="1" applyFill="1" applyAlignment="1" applyProtection="1">
      <alignment horizontal="center" vertical="center" wrapText="1"/>
      <protection hidden="1"/>
    </xf>
    <xf numFmtId="0" fontId="65" fillId="10" borderId="0" xfId="0" applyFont="1" applyFill="1" applyAlignment="1" applyProtection="1">
      <alignment horizontal="center" vertical="center" wrapText="1"/>
      <protection hidden="1"/>
    </xf>
    <xf numFmtId="0" fontId="65" fillId="11" borderId="0" xfId="0" applyFont="1" applyFill="1" applyAlignment="1" applyProtection="1">
      <alignment horizontal="center" vertical="center" wrapText="1"/>
      <protection hidden="1"/>
    </xf>
    <xf numFmtId="0" fontId="77" fillId="17" borderId="0" xfId="0" applyFont="1" applyFill="1" applyAlignment="1">
      <alignment horizontal="center" vertical="center" wrapText="1"/>
    </xf>
    <xf numFmtId="0" fontId="43" fillId="10" borderId="0" xfId="0" applyFont="1" applyFill="1" applyAlignment="1">
      <alignment horizontal="center" vertical="center" wrapText="1"/>
    </xf>
    <xf numFmtId="0" fontId="43" fillId="11" borderId="0" xfId="0" applyFont="1" applyFill="1" applyAlignment="1">
      <alignment horizontal="center" vertical="center" wrapText="1"/>
    </xf>
    <xf numFmtId="0" fontId="43" fillId="19" borderId="0" xfId="0" applyFont="1" applyFill="1" applyAlignment="1">
      <alignment horizontal="center" vertical="center" wrapText="1"/>
    </xf>
    <xf numFmtId="0" fontId="43" fillId="20" borderId="0" xfId="0" applyFont="1" applyFill="1" applyAlignment="1">
      <alignment horizontal="center" vertical="center" wrapText="1"/>
    </xf>
    <xf numFmtId="0" fontId="77" fillId="17" borderId="0" xfId="0" applyFont="1" applyFill="1"/>
    <xf numFmtId="0" fontId="43" fillId="20" borderId="0" xfId="0" applyFont="1" applyFill="1"/>
    <xf numFmtId="0" fontId="65" fillId="20" borderId="0" xfId="0" applyFont="1" applyFill="1" applyAlignment="1">
      <alignment horizontal="center" vertical="center" wrapText="1"/>
    </xf>
    <xf numFmtId="0" fontId="64" fillId="20" borderId="0" xfId="0" applyFont="1" applyFill="1" applyAlignment="1">
      <alignment horizontal="center" vertical="center" wrapText="1"/>
    </xf>
    <xf numFmtId="0" fontId="78" fillId="0" borderId="17" xfId="0" applyFont="1" applyBorder="1"/>
    <xf numFmtId="0" fontId="42" fillId="4" borderId="0" xfId="0" applyFont="1" applyFill="1"/>
    <xf numFmtId="0" fontId="0" fillId="21" borderId="0" xfId="0" applyFill="1" applyAlignment="1">
      <alignment horizontal="center" vertical="center" wrapText="1"/>
    </xf>
    <xf numFmtId="0" fontId="0" fillId="12" borderId="0" xfId="0" applyFill="1" applyAlignment="1" applyProtection="1">
      <alignment horizontal="center" vertical="center" wrapText="1"/>
      <protection hidden="1"/>
    </xf>
    <xf numFmtId="0" fontId="0" fillId="21" borderId="0" xfId="0" applyFill="1" applyAlignment="1">
      <alignment horizontal="center" vertical="top" wrapText="1"/>
    </xf>
    <xf numFmtId="0" fontId="16" fillId="21" borderId="10" xfId="0" applyFont="1" applyFill="1" applyBorder="1" applyAlignment="1">
      <alignment horizontal="center" vertical="center" wrapText="1"/>
    </xf>
    <xf numFmtId="0" fontId="16" fillId="21" borderId="11" xfId="0" applyFont="1" applyFill="1" applyBorder="1" applyAlignment="1">
      <alignment horizontal="center" vertical="center" wrapText="1"/>
    </xf>
    <xf numFmtId="0" fontId="6" fillId="21" borderId="0" xfId="0" applyFont="1" applyFill="1" applyAlignment="1">
      <alignment horizontal="center" vertical="center"/>
    </xf>
    <xf numFmtId="0" fontId="35" fillId="22" borderId="13" xfId="0" applyFont="1" applyFill="1" applyBorder="1" applyProtection="1">
      <protection locked="0"/>
    </xf>
    <xf numFmtId="0" fontId="35" fillId="22" borderId="12" xfId="0" applyFont="1" applyFill="1" applyBorder="1" applyProtection="1">
      <protection locked="0"/>
    </xf>
    <xf numFmtId="0" fontId="35" fillId="11" borderId="13" xfId="0" applyFont="1" applyFill="1" applyBorder="1" applyProtection="1">
      <protection locked="0"/>
    </xf>
    <xf numFmtId="0" fontId="65" fillId="10" borderId="0" xfId="0" applyFont="1" applyFill="1" applyAlignment="1" applyProtection="1">
      <alignment horizontal="center" vertical="center" wrapText="1"/>
      <protection locked="0"/>
    </xf>
    <xf numFmtId="0" fontId="65" fillId="22" borderId="0" xfId="0" applyFont="1" applyFill="1" applyAlignment="1" applyProtection="1">
      <alignment horizontal="center" vertical="center" wrapText="1"/>
      <protection locked="0"/>
    </xf>
    <xf numFmtId="0" fontId="65" fillId="14" borderId="0" xfId="0" applyFont="1" applyFill="1" applyAlignment="1" applyProtection="1">
      <alignment horizontal="center" vertical="center" wrapText="1"/>
      <protection locked="0"/>
    </xf>
    <xf numFmtId="0" fontId="65" fillId="20" borderId="0" xfId="0" applyFont="1" applyFill="1" applyAlignment="1" applyProtection="1">
      <alignment horizontal="center" vertical="center" wrapText="1"/>
      <protection locked="0"/>
    </xf>
    <xf numFmtId="0" fontId="65" fillId="20" borderId="0" xfId="0" applyFont="1" applyFill="1" applyAlignment="1" applyProtection="1">
      <alignment horizontal="center" vertical="center" wrapText="1"/>
      <protection hidden="1"/>
    </xf>
    <xf numFmtId="0" fontId="43" fillId="20" borderId="0" xfId="0" applyFont="1" applyFill="1" applyProtection="1">
      <protection locked="0"/>
    </xf>
    <xf numFmtId="0" fontId="77" fillId="8" borderId="0" xfId="0" applyFont="1" applyFill="1" applyProtection="1">
      <protection locked="0"/>
    </xf>
    <xf numFmtId="0" fontId="75" fillId="0" borderId="0" xfId="0" applyFont="1"/>
    <xf numFmtId="0" fontId="29" fillId="15" borderId="1" xfId="0" applyFont="1" applyFill="1" applyBorder="1"/>
    <xf numFmtId="0" fontId="27" fillId="0" borderId="0" xfId="1" applyFont="1" applyBorder="1" applyAlignment="1" applyProtection="1"/>
    <xf numFmtId="0" fontId="27" fillId="0" borderId="0" xfId="1" applyFont="1" applyBorder="1" applyAlignment="1" applyProtection="1">
      <alignment wrapText="1"/>
    </xf>
    <xf numFmtId="164" fontId="6" fillId="0" borderId="0" xfId="0" applyNumberFormat="1" applyFont="1" applyAlignment="1" applyProtection="1">
      <alignment horizontal="center"/>
      <protection hidden="1"/>
    </xf>
    <xf numFmtId="0" fontId="35" fillId="10" borderId="15" xfId="0" applyFont="1" applyFill="1" applyBorder="1" applyAlignment="1">
      <alignment horizontal="center"/>
    </xf>
    <xf numFmtId="164" fontId="0" fillId="0" borderId="0" xfId="0" applyNumberFormat="1" applyProtection="1">
      <protection locked="0"/>
    </xf>
    <xf numFmtId="164" fontId="0" fillId="0" borderId="0" xfId="2" applyNumberFormat="1" applyFont="1" applyProtection="1">
      <protection locked="0"/>
    </xf>
    <xf numFmtId="164" fontId="0" fillId="0" borderId="0" xfId="0" applyNumberFormat="1" applyProtection="1">
      <protection locked="0" hidden="1"/>
    </xf>
    <xf numFmtId="0" fontId="16" fillId="21" borderId="0" xfId="0" applyFont="1" applyFill="1" applyAlignment="1">
      <alignment horizontal="center" vertical="center" wrapText="1"/>
    </xf>
    <xf numFmtId="164" fontId="0" fillId="0" borderId="0" xfId="0" applyNumberFormat="1" applyAlignment="1" applyProtection="1">
      <alignment horizontal="right"/>
      <protection hidden="1"/>
    </xf>
    <xf numFmtId="164" fontId="0" fillId="0" borderId="0" xfId="0" applyNumberFormat="1" applyAlignment="1">
      <alignment horizontal="right"/>
    </xf>
    <xf numFmtId="0" fontId="29" fillId="16" borderId="1" xfId="0" applyFont="1" applyFill="1" applyBorder="1"/>
    <xf numFmtId="0" fontId="79" fillId="0" borderId="0" xfId="0" applyFont="1" applyAlignment="1" applyProtection="1">
      <alignment horizontal="left"/>
      <protection locked="0"/>
    </xf>
    <xf numFmtId="0" fontId="30" fillId="0" borderId="0" xfId="0" applyFont="1" applyProtection="1">
      <protection locked="0"/>
    </xf>
    <xf numFmtId="0" fontId="83" fillId="0" borderId="0" xfId="0" applyFont="1" applyAlignment="1">
      <alignment vertical="top" wrapText="1"/>
    </xf>
    <xf numFmtId="0" fontId="83" fillId="0" borderId="18" xfId="0" applyFont="1" applyBorder="1" applyAlignment="1">
      <alignment vertical="top" wrapText="1"/>
    </xf>
    <xf numFmtId="0" fontId="81" fillId="0" borderId="0" xfId="0" applyFont="1" applyAlignment="1">
      <alignment vertical="center" wrapText="1"/>
    </xf>
    <xf numFmtId="164" fontId="6" fillId="0" borderId="0" xfId="0" applyNumberFormat="1" applyFont="1" applyAlignment="1" applyProtection="1">
      <alignment wrapText="1"/>
      <protection hidden="1"/>
    </xf>
    <xf numFmtId="0" fontId="77" fillId="21" borderId="0" xfId="0" applyFont="1" applyFill="1" applyAlignment="1">
      <alignment horizontal="center" vertical="center" wrapText="1"/>
    </xf>
    <xf numFmtId="0" fontId="85" fillId="0" borderId="0" xfId="0" applyFont="1"/>
    <xf numFmtId="0" fontId="0" fillId="21" borderId="0" xfId="0" applyFill="1" applyAlignment="1">
      <alignment horizontal="center"/>
    </xf>
    <xf numFmtId="0" fontId="16" fillId="7" borderId="0" xfId="0" applyFont="1" applyFill="1" applyAlignment="1" applyProtection="1">
      <alignment horizontal="center"/>
      <protection hidden="1"/>
    </xf>
    <xf numFmtId="164" fontId="51" fillId="0" borderId="0" xfId="0" applyNumberFormat="1" applyFont="1" applyAlignment="1">
      <alignment vertical="center"/>
    </xf>
    <xf numFmtId="0" fontId="16" fillId="16" borderId="9" xfId="0" applyFont="1" applyFill="1" applyBorder="1" applyAlignment="1" applyProtection="1">
      <alignment horizontal="center" vertical="center" wrapText="1"/>
      <protection hidden="1"/>
    </xf>
    <xf numFmtId="0" fontId="16" fillId="21" borderId="0" xfId="0" applyFont="1" applyFill="1" applyAlignment="1" applyProtection="1">
      <alignment horizontal="center"/>
      <protection hidden="1"/>
    </xf>
    <xf numFmtId="0" fontId="86" fillId="0" borderId="0" xfId="0" applyFont="1"/>
    <xf numFmtId="0" fontId="26" fillId="0" borderId="19" xfId="0" applyFont="1" applyBorder="1"/>
    <xf numFmtId="0" fontId="80" fillId="12" borderId="0" xfId="0" applyFont="1" applyFill="1"/>
    <xf numFmtId="0" fontId="32" fillId="0" borderId="1" xfId="0" applyFont="1" applyBorder="1" applyAlignment="1">
      <alignment horizontal="left"/>
    </xf>
    <xf numFmtId="0" fontId="26" fillId="0" borderId="20" xfId="0" applyFont="1" applyBorder="1"/>
    <xf numFmtId="0" fontId="32" fillId="0" borderId="20" xfId="0" applyFont="1" applyBorder="1" applyAlignment="1">
      <alignment horizontal="left"/>
    </xf>
    <xf numFmtId="0" fontId="6" fillId="0" borderId="18" xfId="0" applyFont="1" applyBorder="1"/>
    <xf numFmtId="0" fontId="26" fillId="8" borderId="21" xfId="0" applyFont="1" applyFill="1" applyBorder="1"/>
    <xf numFmtId="0" fontId="6" fillId="0" borderId="22" xfId="0" applyFont="1" applyBorder="1" applyProtection="1">
      <protection hidden="1"/>
    </xf>
    <xf numFmtId="0" fontId="1" fillId="12" borderId="0" xfId="0" applyFont="1" applyFill="1"/>
    <xf numFmtId="0" fontId="6" fillId="16" borderId="0" xfId="0" applyFont="1" applyFill="1"/>
    <xf numFmtId="0" fontId="30" fillId="0" borderId="1" xfId="0" applyFont="1" applyBorder="1" applyProtection="1">
      <protection locked="0"/>
    </xf>
    <xf numFmtId="0" fontId="1" fillId="0" borderId="1" xfId="0" applyFont="1" applyBorder="1"/>
    <xf numFmtId="0" fontId="52" fillId="0" borderId="0" xfId="0" applyFont="1"/>
    <xf numFmtId="0" fontId="6" fillId="0" borderId="5" xfId="0" applyFont="1" applyBorder="1" applyAlignment="1">
      <alignment horizontal="center" wrapText="1"/>
    </xf>
    <xf numFmtId="0" fontId="26" fillId="11" borderId="12" xfId="0" applyFont="1" applyFill="1" applyBorder="1" applyAlignment="1">
      <alignment horizontal="center"/>
    </xf>
    <xf numFmtId="0" fontId="26" fillId="11" borderId="13" xfId="0" applyFont="1" applyFill="1" applyBorder="1" applyAlignment="1">
      <alignment horizontal="center"/>
    </xf>
    <xf numFmtId="0" fontId="26" fillId="11" borderId="14" xfId="0" applyFont="1" applyFill="1" applyBorder="1" applyAlignment="1">
      <alignment horizontal="center"/>
    </xf>
    <xf numFmtId="0" fontId="26" fillId="14" borderId="12" xfId="0" applyFont="1" applyFill="1" applyBorder="1" applyAlignment="1">
      <alignment horizontal="center"/>
    </xf>
    <xf numFmtId="0" fontId="26" fillId="14" borderId="13" xfId="0" applyFont="1" applyFill="1" applyBorder="1" applyAlignment="1">
      <alignment horizontal="center"/>
    </xf>
    <xf numFmtId="0" fontId="26" fillId="14" borderId="14" xfId="0" applyFont="1" applyFill="1" applyBorder="1" applyAlignment="1">
      <alignment horizontal="center"/>
    </xf>
    <xf numFmtId="0" fontId="26" fillId="10" borderId="12" xfId="0" applyFont="1" applyFill="1" applyBorder="1" applyAlignment="1">
      <alignment horizontal="center"/>
    </xf>
    <xf numFmtId="0" fontId="26" fillId="10" borderId="13" xfId="0" applyFont="1" applyFill="1" applyBorder="1" applyAlignment="1">
      <alignment horizontal="center"/>
    </xf>
    <xf numFmtId="0" fontId="26" fillId="10" borderId="14" xfId="0" applyFont="1" applyFill="1" applyBorder="1" applyAlignment="1">
      <alignment horizontal="center"/>
    </xf>
    <xf numFmtId="0" fontId="35" fillId="14" borderId="12" xfId="0" applyFont="1" applyFill="1" applyBorder="1" applyAlignment="1" applyProtection="1">
      <alignment horizontal="center"/>
      <protection locked="0"/>
    </xf>
    <xf numFmtId="0" fontId="35" fillId="14" borderId="14" xfId="0" applyFont="1" applyFill="1" applyBorder="1" applyAlignment="1" applyProtection="1">
      <alignment horizontal="center"/>
      <protection locked="0"/>
    </xf>
    <xf numFmtId="0" fontId="35" fillId="10" borderId="12" xfId="0" applyFont="1" applyFill="1" applyBorder="1" applyAlignment="1" applyProtection="1">
      <alignment horizontal="center"/>
      <protection locked="0"/>
    </xf>
    <xf numFmtId="0" fontId="35" fillId="10" borderId="14" xfId="0" applyFont="1" applyFill="1" applyBorder="1" applyAlignment="1" applyProtection="1">
      <alignment horizontal="center"/>
      <protection locked="0"/>
    </xf>
  </cellXfs>
  <cellStyles count="3">
    <cellStyle name="Currency" xfId="2" builtinId="4"/>
    <cellStyle name="Hyperlink" xfId="1" builtinId="8"/>
    <cellStyle name="Normal" xfId="0" builtinId="0"/>
  </cellStyles>
  <dxfs count="154">
    <dxf>
      <font>
        <strike val="0"/>
        <outline val="0"/>
        <shadow val="0"/>
        <u val="none"/>
        <vertAlign val="baseline"/>
        <sz val="11"/>
        <color auto="1"/>
        <name val="Aptos"/>
        <family val="2"/>
        <scheme val="none"/>
      </font>
      <alignment horizontal="general" vertical="bottom" textRotation="0" wrapText="1" indent="0" justifyLastLine="0" shrinkToFit="0" readingOrder="0"/>
    </dxf>
    <dxf>
      <font>
        <strike val="0"/>
        <outline val="0"/>
        <shadow val="0"/>
        <u val="none"/>
        <vertAlign val="baseline"/>
        <sz val="11"/>
        <color auto="1"/>
        <name val="Aptos"/>
        <family val="2"/>
        <scheme val="none"/>
      </font>
      <alignment horizontal="general" vertical="bottom" textRotation="0" wrapText="1" indent="0" justifyLastLine="0" shrinkToFit="0" readingOrder="0"/>
    </dxf>
    <dxf>
      <font>
        <b/>
        <i val="0"/>
        <strike val="0"/>
        <condense val="0"/>
        <extend val="0"/>
        <outline val="0"/>
        <shadow val="0"/>
        <u val="none"/>
        <vertAlign val="baseline"/>
        <sz val="18"/>
        <color theme="1"/>
        <name val="Aptos Narrow"/>
        <family val="2"/>
        <scheme val="minor"/>
      </font>
      <fill>
        <patternFill patternType="solid">
          <fgColor indexed="64"/>
          <bgColor rgb="FF008482"/>
        </patternFill>
      </fill>
      <alignment horizontal="left" vertical="center" textRotation="0" wrapText="0" indent="0" justifyLastLine="0" shrinkToFit="0" readingOrder="0"/>
    </dxf>
    <dxf>
      <numFmt numFmtId="164" formatCode="&quot;$&quot;#,##0.00"/>
    </dxf>
    <dxf>
      <protection locked="1" hidden="1"/>
    </dxf>
    <dxf>
      <numFmt numFmtId="164" formatCode="&quot;$&quot;#,##0.00"/>
      <alignment horizontal="right" vertical="bottom" textRotation="0" wrapText="0" indent="0" justifyLastLine="0" shrinkToFit="0" readingOrder="0"/>
    </dxf>
    <dxf>
      <numFmt numFmtId="164" formatCode="&quot;$&quot;#,##0.00"/>
      <alignment horizontal="right" vertical="bottom" textRotation="0" wrapText="0" indent="0" justifyLastLine="0" shrinkToFit="0" readingOrder="0"/>
    </dxf>
    <dxf>
      <numFmt numFmtId="164" formatCode="&quot;$&quot;#,##0.00"/>
      <protection locked="0" hidden="0"/>
    </dxf>
    <dxf>
      <numFmt numFmtId="164" formatCode="&quot;$&quot;#,##0.00"/>
      <protection locked="0" hidden="0"/>
    </dxf>
    <dxf>
      <numFmt numFmtId="164" formatCode="&quot;$&quot;#,##0.00"/>
    </dxf>
    <dxf>
      <numFmt numFmtId="164" formatCode="&quot;$&quot;#,##0.00"/>
    </dxf>
    <dxf>
      <numFmt numFmtId="164" formatCode="&quot;$&quot;#,##0.00"/>
    </dxf>
    <dxf>
      <protection locked="1" hidden="1"/>
    </dxf>
    <dxf>
      <protection locked="1" hidden="1"/>
    </dxf>
    <dxf>
      <fill>
        <patternFill patternType="solid">
          <fgColor indexed="64"/>
          <bgColor rgb="FF052984"/>
        </patternFill>
      </fill>
      <alignment horizontal="center" vertical="center" textRotation="0" wrapText="1" indent="0" justifyLastLine="0" shrinkToFit="0" readingOrder="0"/>
    </dxf>
    <dxf>
      <numFmt numFmtId="164" formatCode="&quot;$&quot;#,##0.00"/>
      <alignment horizontal="right" vertical="bottom" textRotation="0" wrapText="0" indent="0" justifyLastLine="0" shrinkToFit="0" readingOrder="0"/>
    </dxf>
    <dxf>
      <numFmt numFmtId="164" formatCode="&quot;$&quot;#,##0.00"/>
    </dxf>
    <dxf>
      <numFmt numFmtId="164" formatCode="&quot;$&quot;#,##0.00"/>
      <protection locked="0" hidden="1"/>
    </dxf>
    <dxf>
      <numFmt numFmtId="164" formatCode="&quot;$&quot;#,##0.00"/>
      <protection locked="0" hidden="1"/>
    </dxf>
    <dxf>
      <numFmt numFmtId="164" formatCode="&quot;$&quot;#,##0.00"/>
      <protection locked="0" hidden="1"/>
    </dxf>
    <dxf>
      <numFmt numFmtId="164" formatCode="&quot;$&quot;#,##0.00"/>
    </dxf>
    <dxf>
      <numFmt numFmtId="164" formatCode="&quot;$&quot;#,##0.00"/>
      <protection locked="1" hidden="1"/>
    </dxf>
    <dxf>
      <protection locked="1" hidden="1"/>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Aptos Narrow"/>
        <family val="2"/>
        <scheme val="minor"/>
      </font>
      <fill>
        <patternFill patternType="solid">
          <fgColor theme="4"/>
          <bgColor rgb="FF40834E"/>
        </patternFill>
      </fill>
      <alignment vertical="center" textRotation="0" wrapText="1" indent="0" justifyLastLine="0" shrinkToFit="0" readingOrder="0"/>
    </dxf>
    <dxf>
      <numFmt numFmtId="164" formatCode="&quot;$&quot;#,##0.00"/>
      <alignment horizontal="right" vertical="bottom" textRotation="0" wrapText="0" indent="0" justifyLastLine="0" shrinkToFit="0" readingOrder="0"/>
    </dxf>
    <dxf>
      <numFmt numFmtId="164" formatCode="&quot;$&quot;#,##0.00"/>
    </dxf>
    <dxf>
      <numFmt numFmtId="164" formatCode="&quot;$&quot;#,##0.00"/>
      <protection locked="0" hidden="0"/>
    </dxf>
    <dxf>
      <numFmt numFmtId="164" formatCode="&quot;$&quot;#,##0.00"/>
      <protection locked="0" hidden="0"/>
    </dxf>
    <dxf>
      <numFmt numFmtId="164" formatCode="&quot;$&quot;#,##0.00"/>
      <protection locked="0" hidden="0"/>
    </dxf>
    <dxf>
      <numFmt numFmtId="164" formatCode="&quot;$&quot;#,##0.00"/>
      <protection locked="0" hidden="0"/>
    </dxf>
    <dxf>
      <protection locked="1" hidden="1"/>
    </dxf>
    <dxf>
      <protection locked="1" hidden="1"/>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Aptos Narrow"/>
        <family val="2"/>
        <scheme val="minor"/>
      </font>
      <fill>
        <patternFill patternType="solid">
          <fgColor theme="4"/>
          <bgColor rgb="FF704280"/>
        </patternFill>
      </fill>
      <alignment horizontal="general" vertical="center" textRotation="0" wrapText="1" indent="0" justifyLastLine="0" shrinkToFit="0" readingOrder="0"/>
    </dxf>
    <dxf>
      <numFmt numFmtId="164" formatCode="&quot;$&quot;#,##0.00"/>
    </dxf>
    <dxf>
      <numFmt numFmtId="164" formatCode="&quot;$&quot;#,##0.00"/>
      <alignment horizontal="center" textRotation="0" indent="0" justifyLastLine="0" shrinkToFit="0" readingOrder="0"/>
    </dxf>
    <dxf>
      <protection locked="1" hidden="1"/>
    </dxf>
    <dxf>
      <protection locked="1" hidden="1"/>
    </dxf>
    <dxf>
      <fill>
        <patternFill patternType="solid">
          <fgColor indexed="64"/>
          <bgColor rgb="FF052984"/>
        </patternFill>
      </fill>
      <alignment horizontal="center" vertical="center" textRotation="0" wrapText="1" indent="0" justifyLastLine="0" shrinkToFit="0" readingOrder="0"/>
    </dxf>
    <dxf>
      <font>
        <strike val="0"/>
        <outline val="0"/>
        <shadow val="0"/>
        <vertAlign val="baseline"/>
        <name val="Aptos"/>
        <family val="2"/>
        <scheme val="none"/>
      </font>
      <numFmt numFmtId="164" formatCode="&quot;$&quot;#,##0.00"/>
      <alignment horizontal="center" vertical="bottom" textRotation="0" wrapText="0" indent="0" justifyLastLine="0" shrinkToFit="0" readingOrder="0"/>
      <protection locked="1" hidden="1"/>
    </dxf>
    <dxf>
      <font>
        <strike val="0"/>
        <outline val="0"/>
        <shadow val="0"/>
        <vertAlign val="baseline"/>
        <name val="Aptos"/>
        <family val="2"/>
        <scheme val="none"/>
      </font>
      <alignment horizontal="center" vertical="bottom" textRotation="0" wrapText="0" indent="0" justifyLastLine="0" shrinkToFit="0" readingOrder="0"/>
      <protection locked="0" hidden="0"/>
    </dxf>
    <dxf>
      <font>
        <strike val="0"/>
        <outline val="0"/>
        <shadow val="0"/>
        <vertAlign val="baseline"/>
        <name val="Aptos"/>
        <family val="2"/>
        <scheme val="none"/>
      </font>
      <alignment horizontal="center" vertical="bottom" textRotation="0" wrapText="0" indent="0" justifyLastLine="0" shrinkToFit="0" readingOrder="0"/>
    </dxf>
    <dxf>
      <font>
        <strike val="0"/>
        <outline val="0"/>
        <shadow val="0"/>
        <vertAlign val="baseline"/>
        <name val="Aptos"/>
        <family val="2"/>
        <scheme val="none"/>
      </font>
      <alignment horizontal="center" vertical="bottom" textRotation="0" wrapText="0" indent="0" justifyLastLine="0" shrinkToFit="0" readingOrder="0"/>
      <protection locked="0" hidden="0"/>
    </dxf>
    <dxf>
      <font>
        <strike val="0"/>
        <outline val="0"/>
        <shadow val="0"/>
        <vertAlign val="baseline"/>
        <name val="Aptos"/>
        <family val="2"/>
        <scheme val="none"/>
      </font>
      <alignment horizontal="center" vertical="bottom" textRotation="0" wrapText="0" indent="0" justifyLastLine="0" shrinkToFit="0" readingOrder="0"/>
    </dxf>
    <dxf>
      <font>
        <strike val="0"/>
        <outline val="0"/>
        <shadow val="0"/>
        <vertAlign val="baseline"/>
        <name val="Aptos"/>
        <family val="2"/>
        <scheme val="none"/>
      </font>
      <fill>
        <patternFill patternType="solid">
          <fgColor indexed="64"/>
          <bgColor rgb="FF704280"/>
        </patternFill>
      </fill>
      <alignment horizontal="center" vertical="center" textRotation="0" wrapText="0" indent="0" justifyLastLine="0" shrinkToFit="0" readingOrder="0"/>
    </dxf>
    <dxf>
      <font>
        <strike val="0"/>
        <outline val="0"/>
        <shadow val="0"/>
        <u val="none"/>
        <vertAlign val="baseline"/>
        <sz val="11"/>
        <color auto="1"/>
        <name val="Aptos"/>
        <family val="2"/>
        <scheme val="none"/>
      </font>
      <numFmt numFmtId="164" formatCode="&quot;$&quot;#,##0.00"/>
      <protection locked="1" hidden="1"/>
    </dxf>
    <dxf>
      <font>
        <strike val="0"/>
        <outline val="0"/>
        <shadow val="0"/>
        <u val="none"/>
        <vertAlign val="baseline"/>
        <sz val="11"/>
        <color auto="1"/>
        <name val="Aptos"/>
        <family val="2"/>
        <scheme val="none"/>
      </font>
      <numFmt numFmtId="164" formatCode="&quot;$&quot;#,##0.00"/>
      <protection locked="1" hidden="1"/>
    </dxf>
    <dxf>
      <font>
        <strike val="0"/>
        <outline val="0"/>
        <shadow val="0"/>
        <u val="none"/>
        <vertAlign val="baseline"/>
        <sz val="11"/>
        <color auto="1"/>
        <name val="Aptos"/>
        <family val="2"/>
        <scheme val="none"/>
      </font>
      <numFmt numFmtId="164" formatCode="&quot;$&quot;#,##0.00"/>
      <protection locked="1" hidden="1"/>
    </dxf>
    <dxf>
      <font>
        <strike val="0"/>
        <outline val="0"/>
        <shadow val="0"/>
        <u val="none"/>
        <vertAlign val="baseline"/>
        <sz val="11"/>
        <color auto="1"/>
        <name val="Aptos"/>
        <family val="2"/>
        <scheme val="none"/>
      </font>
      <protection locked="1" hidden="1"/>
    </dxf>
    <dxf>
      <font>
        <strike val="0"/>
        <outline val="0"/>
        <shadow val="0"/>
        <u val="none"/>
        <vertAlign val="baseline"/>
        <sz val="11"/>
        <color auto="1"/>
        <name val="Aptos"/>
        <family val="2"/>
        <scheme val="none"/>
      </font>
      <protection locked="1" hidden="1"/>
    </dxf>
    <dxf>
      <font>
        <strike val="0"/>
        <outline val="0"/>
        <shadow val="0"/>
        <u val="none"/>
        <vertAlign val="baseline"/>
        <sz val="11"/>
        <color auto="1"/>
        <name val="Aptos"/>
        <family val="2"/>
        <scheme val="none"/>
      </font>
      <protection locked="0" hidden="0"/>
    </dxf>
    <dxf>
      <font>
        <strike val="0"/>
        <outline val="0"/>
        <shadow val="0"/>
        <u val="none"/>
        <vertAlign val="baseline"/>
        <sz val="11"/>
        <color auto="1"/>
        <name val="Aptos"/>
        <family val="2"/>
        <scheme val="none"/>
      </font>
      <protection locked="0" hidden="0"/>
    </dxf>
    <dxf>
      <font>
        <strike val="0"/>
        <outline val="0"/>
        <shadow val="0"/>
        <u val="none"/>
        <vertAlign val="baseline"/>
        <sz val="11"/>
        <color auto="1"/>
        <name val="Aptos"/>
        <family val="2"/>
        <scheme val="none"/>
      </font>
      <fill>
        <patternFill patternType="solid">
          <fgColor indexed="64"/>
          <bgColor theme="3" tint="0.89999084444715716"/>
        </patternFill>
      </fill>
      <protection locked="0" hidden="0"/>
    </dxf>
    <dxf>
      <font>
        <strike val="0"/>
        <outline val="0"/>
        <shadow val="0"/>
        <u val="none"/>
        <vertAlign val="baseline"/>
        <sz val="11"/>
        <color theme="1"/>
        <name val="Aptos"/>
        <family val="2"/>
        <scheme val="none"/>
      </font>
      <numFmt numFmtId="164" formatCode="&quot;$&quot;#,##0.00"/>
      <alignment horizontal="general"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protection locked="1" hidden="1"/>
    </dxf>
    <dxf>
      <font>
        <strike val="0"/>
        <outline val="0"/>
        <shadow val="0"/>
        <u val="none"/>
        <vertAlign val="baseline"/>
        <sz val="11"/>
        <color theme="1"/>
        <name val="Aptos"/>
        <family val="2"/>
        <scheme val="none"/>
      </font>
      <border>
        <left style="thin">
          <color rgb="FF000000"/>
        </left>
        <right style="thin">
          <color rgb="FF000000"/>
        </right>
        <top style="thin">
          <color rgb="FF000000"/>
        </top>
        <bottom style="thin">
          <color rgb="FF000000"/>
        </bottom>
      </border>
      <protection locked="1" hidden="1"/>
    </dxf>
    <dxf>
      <font>
        <b val="0"/>
        <i val="0"/>
        <strike val="0"/>
        <condense val="0"/>
        <extend val="0"/>
        <outline val="0"/>
        <shadow val="0"/>
        <u val="none"/>
        <vertAlign val="baseline"/>
        <sz val="11"/>
        <color theme="1"/>
        <name val="Aptos"/>
        <family val="2"/>
        <scheme val="none"/>
      </font>
      <numFmt numFmtId="164" formatCode="&quot;$&quot;#,##0.00"/>
      <alignment horizontal="general"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protection locked="1" hidden="1"/>
    </dxf>
    <dxf>
      <font>
        <b val="0"/>
        <i val="0"/>
        <strike val="0"/>
        <condense val="0"/>
        <extend val="0"/>
        <outline val="0"/>
        <shadow val="0"/>
        <u val="none"/>
        <vertAlign val="baseline"/>
        <sz val="11"/>
        <color theme="1"/>
        <name val="Aptos"/>
        <family val="2"/>
        <scheme val="none"/>
      </font>
      <numFmt numFmtId="164" formatCode="&quot;$&quot;#,##0.00"/>
      <alignment horizontal="general"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protection locked="1" hidden="1"/>
    </dxf>
    <dxf>
      <font>
        <strike val="0"/>
        <outline val="0"/>
        <shadow val="0"/>
        <u val="none"/>
        <vertAlign val="baseline"/>
        <sz val="11"/>
        <color theme="1"/>
        <name val="Aptos"/>
        <family val="2"/>
        <scheme val="none"/>
      </font>
      <numFmt numFmtId="164" formatCode="&quot;$&quot;#,##0.00"/>
      <border>
        <left style="thin">
          <color rgb="FF000000"/>
        </left>
        <right style="thin">
          <color rgb="FF000000"/>
        </right>
        <top style="thin">
          <color rgb="FF000000"/>
        </top>
        <bottom style="thin">
          <color rgb="FF000000"/>
        </bottom>
      </border>
      <protection locked="1" hidden="1"/>
    </dxf>
    <dxf>
      <font>
        <b val="0"/>
        <i val="0"/>
        <strike val="0"/>
        <condense val="0"/>
        <extend val="0"/>
        <outline val="0"/>
        <shadow val="0"/>
        <u val="none"/>
        <vertAlign val="baseline"/>
        <sz val="11"/>
        <color theme="1"/>
        <name val="Aptos"/>
        <family val="2"/>
        <scheme val="none"/>
      </font>
      <numFmt numFmtId="164" formatCode="&quot;$&quot;#,##0.00"/>
      <alignment horizontal="general"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protection locked="1" hidden="1"/>
    </dxf>
    <dxf>
      <font>
        <strike val="0"/>
        <outline val="0"/>
        <shadow val="0"/>
        <u val="none"/>
        <vertAlign val="baseline"/>
        <sz val="11"/>
        <color theme="1"/>
        <name val="Aptos"/>
        <family val="2"/>
        <scheme val="none"/>
      </font>
      <border>
        <left style="thin">
          <color rgb="FF000000"/>
        </left>
        <right style="thin">
          <color rgb="FF000000"/>
        </right>
        <top style="thin">
          <color rgb="FF000000"/>
        </top>
        <bottom style="thin">
          <color rgb="FF000000"/>
        </bottom>
      </border>
      <protection locked="1" hidden="1"/>
    </dxf>
    <dxf>
      <font>
        <strike val="0"/>
        <outline val="0"/>
        <shadow val="0"/>
        <u val="none"/>
        <vertAlign val="baseline"/>
        <sz val="11"/>
        <color theme="1"/>
        <name val="Aptos"/>
        <family val="2"/>
        <scheme val="none"/>
      </font>
      <numFmt numFmtId="0" formatCode="General"/>
      <border>
        <left style="thin">
          <color rgb="FF000000"/>
        </left>
        <right style="thin">
          <color rgb="FF000000"/>
        </right>
        <top style="thin">
          <color rgb="FF000000"/>
        </top>
        <bottom style="thin">
          <color rgb="FF000000"/>
        </bottom>
      </border>
      <protection locked="1" hidden="1"/>
    </dxf>
    <dxf>
      <font>
        <strike val="0"/>
        <outline val="0"/>
        <shadow val="0"/>
        <u val="none"/>
        <vertAlign val="baseline"/>
        <sz val="11"/>
        <color theme="1"/>
        <name val="Aptos"/>
        <family val="2"/>
        <scheme val="none"/>
      </font>
      <border>
        <left style="thin">
          <color rgb="FF000000"/>
        </left>
        <right style="thin">
          <color rgb="FF000000"/>
        </right>
        <top style="thin">
          <color rgb="FF000000"/>
        </top>
        <bottom style="thin">
          <color rgb="FF000000"/>
        </bottom>
      </border>
      <protection locked="0" hidden="0"/>
    </dxf>
    <dxf>
      <font>
        <strike val="0"/>
        <outline val="0"/>
        <shadow val="0"/>
        <u val="none"/>
        <vertAlign val="baseline"/>
        <sz val="11"/>
        <color theme="1"/>
        <name val="Aptos"/>
        <family val="2"/>
        <scheme val="none"/>
      </font>
      <protection locked="0" hidden="0"/>
    </dxf>
    <dxf>
      <font>
        <strike val="0"/>
        <outline val="0"/>
        <shadow val="0"/>
        <u val="none"/>
        <vertAlign val="baseline"/>
        <sz val="11"/>
        <color theme="1" tint="4.9989318521683403E-2"/>
        <name val="Aptos"/>
        <family val="2"/>
        <scheme val="none"/>
      </font>
      <fill>
        <patternFill patternType="solid">
          <fgColor indexed="64"/>
          <bgColor rgb="FF3D98C7"/>
        </patternFill>
      </fill>
      <alignment horizontal="center" vertical="bottom" textRotation="0" wrapText="1" indent="0" justifyLastLine="0" shrinkToFit="0" readingOrder="0"/>
      <protection locked="0" hidden="0"/>
    </dxf>
    <dxf>
      <font>
        <strike val="0"/>
        <outline val="0"/>
        <shadow val="0"/>
        <vertAlign val="baseline"/>
        <name val="Aptos"/>
        <family val="2"/>
        <scheme val="none"/>
      </font>
    </dxf>
    <dxf>
      <font>
        <strike val="0"/>
        <outline val="0"/>
        <shadow val="0"/>
        <vertAlign val="baseline"/>
        <name val="Aptos"/>
        <family val="2"/>
        <scheme val="none"/>
      </font>
      <numFmt numFmtId="0" formatCode="General"/>
      <border>
        <left style="thin">
          <color rgb="FF000000"/>
        </left>
        <right style="thin">
          <color rgb="FF000000"/>
        </right>
        <top style="thin">
          <color rgb="FF000000"/>
        </top>
        <bottom style="thin">
          <color rgb="FF000000"/>
        </bottom>
      </border>
      <protection locked="1" hidden="1"/>
    </dxf>
    <dxf>
      <font>
        <strike val="0"/>
        <outline val="0"/>
        <shadow val="0"/>
        <vertAlign val="baseline"/>
        <name val="Aptos"/>
        <family val="2"/>
        <scheme val="none"/>
      </font>
      <border>
        <left style="thin">
          <color rgb="FF000000"/>
        </left>
        <right/>
        <top style="thin">
          <color rgb="FF000000"/>
        </top>
        <bottom style="thin">
          <color rgb="FF000000"/>
        </bottom>
      </border>
      <protection locked="0" hidden="0"/>
    </dxf>
    <dxf>
      <font>
        <b val="0"/>
        <i val="0"/>
        <strike val="0"/>
        <condense val="0"/>
        <extend val="0"/>
        <outline val="0"/>
        <shadow val="0"/>
        <u val="none"/>
        <vertAlign val="baseline"/>
        <sz val="11"/>
        <color theme="1"/>
        <name val="Aptos"/>
        <family val="2"/>
        <scheme val="none"/>
      </font>
      <border diagonalUp="0" diagonalDown="0">
        <left style="thin">
          <color rgb="FF000000"/>
        </left>
        <right style="thin">
          <color rgb="FF000000"/>
        </right>
        <top style="thin">
          <color rgb="FF000000"/>
        </top>
        <bottom style="thin">
          <color rgb="FF000000"/>
        </bottom>
        <vertical/>
        <horizontal/>
      </border>
      <protection locked="0" hidden="0"/>
    </dxf>
    <dxf>
      <font>
        <strike val="0"/>
        <outline val="0"/>
        <shadow val="0"/>
        <vertAlign val="baseline"/>
        <name val="Aptos"/>
        <family val="2"/>
        <scheme val="none"/>
      </font>
      <border outline="0">
        <left style="thin">
          <color rgb="FF000000"/>
        </left>
        <right style="thin">
          <color rgb="FF000000"/>
        </right>
        <top style="thin">
          <color rgb="FF000000"/>
        </top>
        <bottom style="thin">
          <color rgb="FF000000"/>
        </bottom>
      </border>
    </dxf>
    <dxf>
      <font>
        <strike val="0"/>
        <outline val="0"/>
        <shadow val="0"/>
        <vertAlign val="baseline"/>
        <name val="Aptos"/>
        <family val="2"/>
        <scheme val="none"/>
      </font>
      <border>
        <left/>
        <right style="thin">
          <color rgb="FF000000"/>
        </right>
        <top style="thin">
          <color rgb="FF000000"/>
        </top>
        <bottom style="thin">
          <color rgb="FF000000"/>
        </bottom>
      </border>
      <protection locked="1" hidden="1"/>
    </dxf>
    <dxf>
      <border>
        <top style="thin">
          <color rgb="FF000000"/>
        </top>
      </border>
    </dxf>
    <dxf>
      <border>
        <left style="thin">
          <color rgb="FF000000"/>
        </left>
        <right style="thin">
          <color rgb="FF000000"/>
        </right>
        <top style="thin">
          <color rgb="FF000000"/>
        </top>
        <bottom style="thin">
          <color rgb="FF000000"/>
        </bottom>
      </border>
    </dxf>
    <dxf>
      <font>
        <strike val="0"/>
        <outline val="0"/>
        <shadow val="0"/>
        <vertAlign val="baseline"/>
        <name val="Aptos"/>
        <family val="2"/>
        <scheme val="none"/>
      </font>
    </dxf>
    <dxf>
      <border>
        <bottom style="thin">
          <color rgb="FF000000"/>
        </bottom>
      </border>
    </dxf>
    <dxf>
      <font>
        <strike val="0"/>
        <outline val="0"/>
        <shadow val="0"/>
        <vertAlign val="baseline"/>
        <name val="Aptos"/>
        <family val="2"/>
        <scheme val="none"/>
      </font>
      <alignment horizontal="center" vertical="bottom" textRotation="0" wrapText="1" indent="0" justifyLastLine="0" shrinkToFit="0" readingOrder="0"/>
      <border outline="0">
        <left style="thin">
          <color rgb="FF000000"/>
        </left>
        <right style="thin">
          <color rgb="FF000000"/>
        </right>
        <top/>
        <bottom/>
      </border>
    </dxf>
    <dxf>
      <font>
        <strike val="0"/>
        <outline val="0"/>
        <shadow val="0"/>
        <u val="none"/>
        <vertAlign val="baseline"/>
        <sz val="11"/>
        <color auto="1"/>
        <name val="Aptos"/>
        <family val="2"/>
        <scheme val="none"/>
      </font>
      <numFmt numFmtId="164" formatCode="&quot;$&quot;#,##0.00"/>
      <protection locked="1" hidden="1"/>
    </dxf>
    <dxf>
      <font>
        <strike val="0"/>
        <outline val="0"/>
        <shadow val="0"/>
        <u val="none"/>
        <vertAlign val="baseline"/>
        <sz val="11"/>
        <color auto="1"/>
        <name val="Aptos"/>
        <family val="2"/>
        <scheme val="none"/>
      </font>
      <protection locked="1" hidden="1"/>
    </dxf>
    <dxf>
      <font>
        <strike val="0"/>
        <outline val="0"/>
        <shadow val="0"/>
        <u val="none"/>
        <vertAlign val="baseline"/>
        <sz val="11"/>
        <color auto="1"/>
        <name val="Aptos"/>
        <family val="2"/>
        <scheme val="none"/>
      </font>
      <protection locked="1" hidden="1"/>
    </dxf>
    <dxf>
      <font>
        <strike val="0"/>
        <outline val="0"/>
        <shadow val="0"/>
        <u val="none"/>
        <vertAlign val="baseline"/>
        <sz val="11"/>
        <color auto="1"/>
        <name val="Aptos"/>
        <family val="2"/>
        <scheme val="none"/>
      </font>
      <protection locked="1" hidden="0"/>
    </dxf>
    <dxf>
      <font>
        <strike val="0"/>
        <outline val="0"/>
        <shadow val="0"/>
        <u val="none"/>
        <vertAlign val="baseline"/>
        <sz val="11"/>
        <color auto="1"/>
        <name val="Aptos"/>
        <family val="2"/>
        <scheme val="none"/>
      </font>
      <protection locked="1" hidden="0"/>
    </dxf>
    <dxf>
      <font>
        <strike val="0"/>
        <outline val="0"/>
        <shadow val="0"/>
        <u val="none"/>
        <vertAlign val="baseline"/>
        <sz val="11"/>
        <color auto="1"/>
        <name val="Aptos"/>
        <family val="2"/>
        <scheme val="none"/>
      </font>
      <fill>
        <patternFill patternType="solid">
          <fgColor indexed="64"/>
          <bgColor rgb="FF3D98C7"/>
        </patternFill>
      </fill>
      <protection locked="1" hidden="0"/>
    </dxf>
    <dxf>
      <font>
        <strike val="0"/>
        <outline val="0"/>
        <shadow val="0"/>
        <u val="none"/>
        <vertAlign val="baseline"/>
        <sz val="11"/>
        <color auto="1"/>
        <name val="Aptos"/>
        <family val="2"/>
        <scheme val="none"/>
      </font>
      <border>
        <left style="thin">
          <color rgb="FF000000"/>
        </left>
        <right style="thin">
          <color rgb="FF000000"/>
        </right>
        <top style="thin">
          <color rgb="FF000000"/>
        </top>
        <bottom style="thin">
          <color rgb="FF000000"/>
        </bottom>
      </border>
      <protection locked="1" hidden="1"/>
    </dxf>
    <dxf>
      <font>
        <b val="0"/>
        <i val="0"/>
        <strike val="0"/>
        <condense val="0"/>
        <extend val="0"/>
        <outline val="0"/>
        <shadow val="0"/>
        <u val="none"/>
        <vertAlign val="baseline"/>
        <sz val="11"/>
        <color auto="1"/>
        <name val="Aptos"/>
        <family val="2"/>
        <scheme val="none"/>
      </font>
      <numFmt numFmtId="164" formatCode="&quot;$&quot;#,##0.00"/>
      <alignment horizontal="general"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protection locked="1" hidden="1"/>
    </dxf>
    <dxf>
      <font>
        <b val="0"/>
        <i val="0"/>
        <strike val="0"/>
        <condense val="0"/>
        <extend val="0"/>
        <outline val="0"/>
        <shadow val="0"/>
        <u val="none"/>
        <vertAlign val="baseline"/>
        <sz val="11"/>
        <color auto="1"/>
        <name val="Aptos"/>
        <family val="2"/>
        <scheme val="none"/>
      </font>
      <numFmt numFmtId="164" formatCode="&quot;$&quot;#,##0.00"/>
      <alignment horizontal="general"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protection locked="1" hidden="1"/>
    </dxf>
    <dxf>
      <font>
        <strike val="0"/>
        <outline val="0"/>
        <shadow val="0"/>
        <u val="none"/>
        <vertAlign val="baseline"/>
        <sz val="11"/>
        <color auto="1"/>
        <name val="Aptos"/>
        <family val="2"/>
        <scheme val="none"/>
      </font>
      <border>
        <left style="thin">
          <color rgb="FF000000"/>
        </left>
        <right style="thin">
          <color rgb="FF000000"/>
        </right>
        <top style="thin">
          <color rgb="FF000000"/>
        </top>
        <bottom style="thin">
          <color rgb="FF000000"/>
        </bottom>
      </border>
      <protection locked="1" hidden="1"/>
    </dxf>
    <dxf>
      <font>
        <strike val="0"/>
        <outline val="0"/>
        <shadow val="0"/>
        <u val="none"/>
        <vertAlign val="baseline"/>
        <sz val="11"/>
        <color auto="1"/>
        <name val="Aptos"/>
        <family val="2"/>
        <scheme val="none"/>
      </font>
      <border>
        <left style="thin">
          <color rgb="FF000000"/>
        </left>
        <right style="thin">
          <color rgb="FF000000"/>
        </right>
        <top style="thin">
          <color rgb="FF000000"/>
        </top>
        <bottom style="thin">
          <color rgb="FF000000"/>
        </bottom>
      </border>
      <protection locked="1" hidden="1"/>
    </dxf>
    <dxf>
      <font>
        <strike val="0"/>
        <outline val="0"/>
        <shadow val="0"/>
        <u val="none"/>
        <vertAlign val="baseline"/>
        <sz val="11"/>
        <color auto="1"/>
        <name val="Aptos"/>
        <family val="2"/>
        <scheme val="none"/>
      </font>
      <border>
        <left style="thin">
          <color rgb="FF000000"/>
        </left>
        <right style="thin">
          <color rgb="FF000000"/>
        </right>
        <top style="thin">
          <color rgb="FF000000"/>
        </top>
        <bottom style="thin">
          <color rgb="FF000000"/>
        </bottom>
      </border>
      <protection locked="1" hidden="0"/>
    </dxf>
    <dxf>
      <font>
        <strike val="0"/>
        <outline val="0"/>
        <shadow val="0"/>
        <u val="none"/>
        <vertAlign val="baseline"/>
        <sz val="11"/>
        <color auto="1"/>
        <name val="Aptos"/>
        <family val="2"/>
        <scheme val="none"/>
      </font>
      <border>
        <left style="thin">
          <color rgb="FF000000"/>
        </left>
        <right style="thin">
          <color rgb="FF000000"/>
        </right>
        <top style="thin">
          <color rgb="FF000000"/>
        </top>
        <bottom style="thin">
          <color rgb="FF000000"/>
        </bottom>
      </border>
      <protection locked="1" hidden="0"/>
    </dxf>
    <dxf>
      <font>
        <strike val="0"/>
        <outline val="0"/>
        <shadow val="0"/>
        <u val="none"/>
        <vertAlign val="baseline"/>
        <sz val="11"/>
        <color auto="1"/>
        <name val="Aptos"/>
        <family val="2"/>
        <scheme val="none"/>
      </font>
      <protection locked="1" hidden="0"/>
    </dxf>
    <dxf>
      <font>
        <strike val="0"/>
        <outline val="0"/>
        <shadow val="0"/>
        <u val="none"/>
        <vertAlign val="baseline"/>
        <sz val="11"/>
        <color auto="1"/>
        <name val="Aptos"/>
        <family val="2"/>
        <scheme val="none"/>
      </font>
      <fill>
        <patternFill patternType="solid">
          <fgColor indexed="64"/>
          <bgColor rgb="FF3D98C7"/>
        </patternFill>
      </fill>
      <alignment horizontal="center" vertical="bottom" textRotation="0" wrapText="1" indent="0" justifyLastLine="0" shrinkToFit="0" readingOrder="0"/>
      <protection locked="1" hidden="0"/>
    </dxf>
    <dxf>
      <font>
        <strike val="0"/>
        <outline val="0"/>
        <shadow val="0"/>
        <vertAlign val="baseline"/>
        <name val="Aptos"/>
        <family val="2"/>
        <scheme val="none"/>
      </font>
      <border>
        <left style="thin">
          <color rgb="FF000000"/>
        </left>
        <right style="thin">
          <color rgb="FF000000"/>
        </right>
        <top style="thin">
          <color rgb="FF000000"/>
        </top>
        <bottom style="thin">
          <color rgb="FF000000"/>
        </bottom>
      </border>
      <protection locked="1" hidden="1"/>
    </dxf>
    <dxf>
      <font>
        <strike val="0"/>
        <outline val="0"/>
        <shadow val="0"/>
        <vertAlign val="baseline"/>
        <name val="Aptos"/>
        <family val="2"/>
        <scheme val="none"/>
      </font>
      <border>
        <left style="thin">
          <color rgb="FF000000"/>
        </left>
        <right/>
        <top style="thin">
          <color rgb="FF000000"/>
        </top>
        <bottom style="thin">
          <color rgb="FF000000"/>
        </bottom>
      </border>
      <protection locked="0" hidden="0"/>
    </dxf>
    <dxf>
      <font>
        <strike val="0"/>
        <outline val="0"/>
        <shadow val="0"/>
        <vertAlign val="baseline"/>
        <name val="Aptos"/>
        <family val="2"/>
        <scheme val="none"/>
      </font>
      <border>
        <left style="thin">
          <color rgb="FF000000"/>
        </left>
        <right style="thin">
          <color rgb="FF000000"/>
        </right>
        <top style="thin">
          <color rgb="FF000000"/>
        </top>
        <bottom style="thin">
          <color rgb="FF000000"/>
        </bottom>
      </border>
      <protection locked="0" hidden="0"/>
    </dxf>
    <dxf>
      <font>
        <strike val="0"/>
        <outline val="0"/>
        <shadow val="0"/>
        <vertAlign val="baseline"/>
        <name val="Aptos"/>
        <family val="2"/>
        <scheme val="none"/>
      </font>
      <border outline="0">
        <left style="thin">
          <color rgb="FF000000"/>
        </left>
        <right style="thin">
          <color rgb="FF000000"/>
        </right>
        <top style="thin">
          <color rgb="FF000000"/>
        </top>
        <bottom style="thin">
          <color rgb="FF000000"/>
        </bottom>
      </border>
      <protection locked="0" hidden="0"/>
    </dxf>
    <dxf>
      <font>
        <strike val="0"/>
        <outline val="0"/>
        <shadow val="0"/>
        <vertAlign val="baseline"/>
        <name val="Aptos"/>
        <family val="2"/>
        <scheme val="none"/>
      </font>
      <border>
        <left/>
        <right style="thin">
          <color rgb="FF000000"/>
        </right>
        <top style="thin">
          <color rgb="FF000000"/>
        </top>
        <bottom style="thin">
          <color rgb="FF000000"/>
        </bottom>
      </border>
      <protection locked="1" hidden="0"/>
    </dxf>
    <dxf>
      <border>
        <top style="thin">
          <color rgb="FF000000"/>
        </top>
      </border>
    </dxf>
    <dxf>
      <border>
        <left style="thin">
          <color rgb="FF000000"/>
        </left>
        <right style="thin">
          <color rgb="FF000000"/>
        </right>
        <top style="thin">
          <color rgb="FF000000"/>
        </top>
        <bottom style="thin">
          <color rgb="FF000000"/>
        </bottom>
      </border>
    </dxf>
    <dxf>
      <font>
        <strike val="0"/>
        <outline val="0"/>
        <shadow val="0"/>
        <vertAlign val="baseline"/>
        <name val="Aptos"/>
        <family val="2"/>
        <scheme val="none"/>
      </font>
      <protection locked="0" hidden="0"/>
    </dxf>
    <dxf>
      <border>
        <bottom style="thin">
          <color rgb="FF000000"/>
        </bottom>
      </border>
    </dxf>
    <dxf>
      <font>
        <strike val="0"/>
        <outline val="0"/>
        <shadow val="0"/>
        <vertAlign val="baseline"/>
        <name val="Aptos"/>
        <family val="2"/>
        <scheme val="none"/>
      </font>
      <alignment horizontal="center" vertical="bottom" textRotation="0" wrapText="1" indent="0" justifyLastLine="0" shrinkToFit="0" readingOrder="0"/>
      <border>
        <left style="thin">
          <color rgb="FF000000"/>
        </left>
        <right style="thin">
          <color rgb="FF000000"/>
        </right>
        <top/>
        <bottom/>
      </border>
      <protection locked="0" hidden="0"/>
    </dxf>
    <dxf>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Aptos"/>
        <family val="2"/>
        <scheme val="none"/>
      </font>
      <protection locked="1" hidden="1"/>
    </dxf>
    <dxf>
      <font>
        <strike val="0"/>
        <outline val="0"/>
        <shadow val="0"/>
        <u val="none"/>
        <vertAlign val="baseline"/>
        <sz val="11"/>
        <color theme="1"/>
        <name val="Aptos"/>
        <family val="2"/>
        <scheme val="none"/>
      </font>
      <numFmt numFmtId="164" formatCode="&quot;$&quot;#,##0.00"/>
      <protection locked="1" hidden="1"/>
    </dxf>
    <dxf>
      <font>
        <strike val="0"/>
        <outline val="0"/>
        <shadow val="0"/>
        <u val="none"/>
        <vertAlign val="baseline"/>
        <sz val="11"/>
        <color theme="1"/>
        <name val="Aptos"/>
        <family val="2"/>
        <scheme val="none"/>
      </font>
      <numFmt numFmtId="164" formatCode="&quot;$&quot;#,##0.00"/>
      <protection locked="1" hidden="1"/>
    </dxf>
    <dxf>
      <font>
        <b/>
        <i val="0"/>
        <strike val="0"/>
        <condense val="0"/>
        <extend val="0"/>
        <outline val="0"/>
        <shadow val="0"/>
        <u val="none"/>
        <vertAlign val="baseline"/>
        <sz val="11"/>
        <color theme="1"/>
        <name val="Aptos"/>
        <family val="2"/>
        <scheme val="none"/>
      </font>
      <protection locked="1" hidden="0"/>
    </dxf>
    <dxf>
      <font>
        <strike val="0"/>
        <outline val="0"/>
        <shadow val="0"/>
        <u val="none"/>
        <vertAlign val="baseline"/>
        <sz val="11"/>
        <color theme="1"/>
        <name val="Aptos"/>
        <family val="2"/>
        <scheme val="none"/>
      </font>
      <protection locked="1" hidden="0"/>
    </dxf>
    <dxf>
      <font>
        <strike val="0"/>
        <outline val="0"/>
        <shadow val="0"/>
        <u val="none"/>
        <vertAlign val="baseline"/>
        <sz val="11"/>
        <color theme="1" tint="0.14999847407452621"/>
        <name val="Aptos"/>
        <family val="2"/>
        <scheme val="none"/>
      </font>
      <fill>
        <patternFill patternType="solid">
          <fgColor indexed="64"/>
          <bgColor rgb="FF3D98C7"/>
        </patternFill>
      </fill>
      <alignment horizontal="center" vertical="center" textRotation="0" wrapText="1" indent="0" justifyLastLine="0" shrinkToFit="0" readingOrder="0"/>
      <protection locked="1" hidden="0"/>
    </dxf>
    <dxf>
      <font>
        <strike val="0"/>
        <outline val="0"/>
        <shadow val="0"/>
        <u val="none"/>
        <vertAlign val="baseline"/>
        <sz val="11"/>
        <color theme="1"/>
        <name val="Aptos"/>
        <family val="2"/>
        <scheme val="none"/>
      </font>
      <protection locked="1" hidden="1"/>
    </dxf>
    <dxf>
      <font>
        <strike val="0"/>
        <outline val="0"/>
        <shadow val="0"/>
        <u val="none"/>
        <vertAlign val="baseline"/>
        <sz val="11"/>
        <color theme="1"/>
        <name val="Aptos"/>
        <family val="2"/>
        <scheme val="none"/>
      </font>
      <protection locked="1" hidden="1"/>
    </dxf>
    <dxf>
      <font>
        <strike val="0"/>
        <outline val="0"/>
        <shadow val="0"/>
        <u val="none"/>
        <vertAlign val="baseline"/>
        <sz val="11"/>
        <color theme="1"/>
        <name val="Aptos"/>
        <family val="2"/>
        <scheme val="none"/>
      </font>
      <protection locked="1" hidden="1"/>
    </dxf>
    <dxf>
      <font>
        <strike val="0"/>
        <outline val="0"/>
        <shadow val="0"/>
        <u val="none"/>
        <vertAlign val="baseline"/>
        <sz val="11"/>
        <color theme="1"/>
        <name val="Aptos"/>
        <family val="2"/>
        <scheme val="none"/>
      </font>
      <protection locked="1" hidden="1"/>
    </dxf>
    <dxf>
      <font>
        <strike val="0"/>
        <outline val="0"/>
        <shadow val="0"/>
        <u val="none"/>
        <vertAlign val="baseline"/>
        <sz val="11"/>
        <color theme="1"/>
        <name val="Aptos"/>
        <family val="2"/>
        <scheme val="none"/>
      </font>
      <protection locked="1" hidden="1"/>
    </dxf>
    <dxf>
      <font>
        <strike val="0"/>
        <outline val="0"/>
        <shadow val="0"/>
        <u val="none"/>
        <vertAlign val="baseline"/>
        <sz val="11"/>
        <color theme="1"/>
        <name val="Aptos"/>
        <family val="2"/>
        <scheme val="none"/>
      </font>
      <protection locked="1" hidden="1"/>
    </dxf>
    <dxf>
      <font>
        <strike val="0"/>
        <outline val="0"/>
        <shadow val="0"/>
        <u val="none"/>
        <vertAlign val="baseline"/>
        <sz val="11"/>
        <color theme="1"/>
        <name val="Aptos"/>
        <family val="2"/>
        <scheme val="none"/>
      </font>
      <protection locked="1" hidden="1"/>
    </dxf>
    <dxf>
      <font>
        <strike val="0"/>
        <outline val="0"/>
        <shadow val="0"/>
        <u val="none"/>
        <vertAlign val="baseline"/>
        <sz val="11"/>
        <color theme="1"/>
        <name val="Aptos"/>
        <family val="2"/>
        <scheme val="none"/>
      </font>
      <protection locked="1" hidden="1"/>
    </dxf>
    <dxf>
      <font>
        <strike val="0"/>
        <outline val="0"/>
        <shadow val="0"/>
        <u val="none"/>
        <vertAlign val="baseline"/>
        <sz val="11"/>
        <color theme="1"/>
        <name val="Aptos"/>
        <family val="2"/>
        <scheme val="none"/>
      </font>
      <protection locked="1" hidden="1"/>
    </dxf>
    <dxf>
      <font>
        <strike val="0"/>
        <outline val="0"/>
        <shadow val="0"/>
        <u val="none"/>
        <vertAlign val="baseline"/>
        <sz val="11"/>
        <color theme="1"/>
        <name val="Aptos"/>
        <family val="2"/>
        <scheme val="none"/>
      </font>
      <protection locked="1" hidden="1"/>
    </dxf>
    <dxf>
      <font>
        <strike val="0"/>
        <outline val="0"/>
        <shadow val="0"/>
        <u val="none"/>
        <vertAlign val="baseline"/>
        <sz val="11"/>
        <color theme="1"/>
        <name val="Aptos"/>
        <family val="2"/>
        <scheme val="none"/>
      </font>
      <protection locked="1" hidden="0"/>
    </dxf>
    <dxf>
      <font>
        <strike val="0"/>
        <outline val="0"/>
        <shadow val="0"/>
        <u val="none"/>
        <vertAlign val="baseline"/>
        <sz val="11"/>
        <color theme="1"/>
        <name val="Aptos"/>
        <family val="2"/>
        <scheme val="none"/>
      </font>
      <protection locked="1" hidden="0"/>
    </dxf>
    <dxf>
      <font>
        <strike val="0"/>
        <outline val="0"/>
        <shadow val="0"/>
        <u val="none"/>
        <vertAlign val="baseline"/>
        <sz val="11"/>
        <color theme="1" tint="4.9989318521683403E-2"/>
        <name val="Aptos"/>
        <family val="2"/>
        <scheme val="none"/>
      </font>
      <fill>
        <patternFill patternType="solid">
          <fgColor indexed="64"/>
          <bgColor rgb="FF3D98C7"/>
        </patternFill>
      </fill>
      <alignment vertical="center" textRotation="0" wrapText="1" indent="0" justifyLastLine="0" shrinkToFit="0" readingOrder="0"/>
      <protection locked="1" hidden="0"/>
    </dxf>
    <dxf>
      <font>
        <strike val="0"/>
        <outline val="0"/>
        <shadow val="0"/>
        <vertAlign val="baseline"/>
        <name val="Aptos"/>
        <family val="2"/>
        <scheme val="none"/>
      </font>
      <alignment horizontal="center" vertical="bottom" textRotation="0" wrapText="0" indent="0" justifyLastLine="0" shrinkToFit="0" readingOrder="0"/>
      <protection locked="1" hidden="1"/>
    </dxf>
    <dxf>
      <font>
        <strike val="0"/>
        <outline val="0"/>
        <shadow val="0"/>
        <vertAlign val="baseline"/>
        <name val="Aptos"/>
        <family val="2"/>
        <scheme val="none"/>
      </font>
      <protection locked="0" hidden="0"/>
    </dxf>
    <dxf>
      <font>
        <strike val="0"/>
        <outline val="0"/>
        <shadow val="0"/>
        <vertAlign val="baseline"/>
        <name val="Aptos"/>
        <family val="2"/>
        <scheme val="none"/>
      </font>
      <protection locked="0" hidden="0"/>
    </dxf>
    <dxf>
      <font>
        <strike val="0"/>
        <outline val="0"/>
        <shadow val="0"/>
        <vertAlign val="baseline"/>
        <name val="Aptos"/>
        <family val="2"/>
        <scheme val="none"/>
      </font>
      <protection locked="0" hidden="0"/>
    </dxf>
    <dxf>
      <font>
        <strike val="0"/>
        <outline val="0"/>
        <shadow val="0"/>
        <vertAlign val="baseline"/>
        <name val="Aptos"/>
        <family val="2"/>
        <scheme val="none"/>
      </font>
      <alignment horizontal="center" vertical="bottom" textRotation="0" wrapText="0" indent="0" justifyLastLine="0" shrinkToFit="0" readingOrder="0"/>
      <protection locked="0" hidden="0"/>
    </dxf>
    <dxf>
      <font>
        <strike val="0"/>
        <outline val="0"/>
        <shadow val="0"/>
        <vertAlign val="baseline"/>
        <name val="Aptos"/>
        <family val="2"/>
        <scheme val="none"/>
      </font>
      <alignment horizontal="center" vertical="bottom" textRotation="0" wrapText="0" indent="0" justifyLastLine="0" shrinkToFit="0" readingOrder="0"/>
      <protection locked="0" hidden="0"/>
    </dxf>
    <dxf>
      <font>
        <strike val="0"/>
        <outline val="0"/>
        <shadow val="0"/>
        <vertAlign val="baseline"/>
        <name val="Aptos"/>
        <family val="2"/>
        <scheme val="none"/>
      </font>
      <alignment horizontal="center" vertical="bottom" textRotation="0" wrapText="0" indent="0" justifyLastLine="0" shrinkToFit="0" readingOrder="0"/>
      <protection locked="1" hidden="0"/>
    </dxf>
    <dxf>
      <font>
        <strike val="0"/>
        <outline val="0"/>
        <shadow val="0"/>
        <vertAlign val="baseline"/>
        <name val="Aptos"/>
        <family val="2"/>
        <scheme val="none"/>
      </font>
      <protection locked="0" hidden="0"/>
    </dxf>
    <dxf>
      <font>
        <strike val="0"/>
        <outline val="0"/>
        <shadow val="0"/>
        <vertAlign val="baseline"/>
        <name val="Aptos"/>
        <family val="2"/>
        <scheme val="none"/>
      </font>
      <alignment horizontal="center" vertical="center" textRotation="0" wrapText="1" indent="0" justifyLastLine="0" shrinkToFit="0" readingOrder="0"/>
      <protection locked="0" hidden="0"/>
    </dxf>
    <dxf>
      <fill>
        <patternFill>
          <bgColor rgb="FFE8F1FA"/>
        </patternFill>
      </fill>
    </dxf>
  </dxfs>
  <tableStyles count="1" defaultTableStyle="TableStyleMedium2" defaultPivotStyle="PivotStyleLight16">
    <tableStyle name="Table Style 1" pivot="0" count="1" xr9:uid="{F448F4C7-692D-4924-B2E5-F817F02020E7}">
      <tableStyleElement type="wholeTable" dxfId="153"/>
    </tableStyle>
  </tableStyles>
  <colors>
    <mruColors>
      <color rgb="FF56B7E6"/>
      <color rgb="FF704280"/>
      <color rgb="FF40834E"/>
      <color rgb="FFFFDD62"/>
      <color rgb="FFE3D4E8"/>
      <color rgb="FF3D98C7"/>
      <color rgb="FF052984"/>
      <color rgb="FFB72418"/>
      <color rgb="FFF16038"/>
      <color rgb="FF0084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https://tea.texas.gov/texas-educators/educator-initiatives-and-performance/educator-initiatives/preparing-and-retaining-educators-through-partnerships-program-prep-allotment" TargetMode="External"/></Relationships>
</file>

<file path=xl/drawings/drawing1.xml><?xml version="1.0" encoding="utf-8"?>
<xdr:wsDr xmlns:xdr="http://schemas.openxmlformats.org/drawingml/2006/spreadsheetDrawing" xmlns:a="http://schemas.openxmlformats.org/drawingml/2006/main">
  <xdr:twoCellAnchor>
    <xdr:from>
      <xdr:col>0</xdr:col>
      <xdr:colOff>3406779</xdr:colOff>
      <xdr:row>6</xdr:row>
      <xdr:rowOff>171448</xdr:rowOff>
    </xdr:from>
    <xdr:to>
      <xdr:col>0</xdr:col>
      <xdr:colOff>4797429</xdr:colOff>
      <xdr:row>8</xdr:row>
      <xdr:rowOff>0</xdr:rowOff>
    </xdr:to>
    <xdr:sp macro="" textlink="">
      <xdr:nvSpPr>
        <xdr:cNvPr id="4" name="TextBox 3">
          <a:hlinkClick xmlns:r="http://schemas.openxmlformats.org/officeDocument/2006/relationships" r:id="rId1"/>
          <a:extLst>
            <a:ext uri="{FF2B5EF4-FFF2-40B4-BE49-F238E27FC236}">
              <a16:creationId xmlns:a16="http://schemas.microsoft.com/office/drawing/2014/main" id="{8EE288C9-05DF-22DF-C2A7-48E99B86AB6A}"/>
            </a:ext>
            <a:ext uri="{147F2762-F138-4A5C-976F-8EAC2B608ADB}">
              <a16:predDERef xmlns:a16="http://schemas.microsoft.com/office/drawing/2014/main" pred="{71F4ABA6-0BA7-7C2F-DF34-1B6B38C52287}"/>
            </a:ext>
          </a:extLst>
        </xdr:cNvPr>
        <xdr:cNvSpPr txBox="1"/>
      </xdr:nvSpPr>
      <xdr:spPr>
        <a:xfrm>
          <a:off x="3406779" y="1862136"/>
          <a:ext cx="1390650" cy="225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tx2">
                  <a:lumMod val="50000"/>
                  <a:lumOff val="50000"/>
                </a:schemeClr>
              </a:solidFill>
              <a:latin typeface="Aptos" panose="020B0004020202020204" pitchFamily="34" charset="0"/>
            </a:rPr>
            <a:t>TEA PREP webpage.</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0332A93-4D69-41DA-B45D-E9035B23E4D3}" name="Table6" displayName="Table6" ref="A11:G16" totalsRowShown="0" headerRowDxfId="152" dataDxfId="151">
  <autoFilter ref="A11:G16" xr:uid="{D0332A93-4D69-41DA-B45D-E9035B23E4D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84B2B72F-18A0-4FC7-AB21-B68CDDDF0A09}" name="Cohort" dataDxfId="150"/>
    <tableColumn id="2" xr3:uid="{B9D1B790-C907-4C3C-A03B-18478339022C}" name="School System" dataDxfId="149"/>
    <tableColumn id="3" xr3:uid="{AF67406F-72FD-455C-BF19-1A2B08DBB642}" name="Estimated Count of GYO Participants " dataDxfId="148"/>
    <tableColumn id="5" xr3:uid="{96B0B19C-BE22-4647-9256-27BF4F4E5B6B}" name="Estimated Count of Participants who Complete Degree and Enroll in an EPP in 1  Year" dataDxfId="147"/>
    <tableColumn id="6" xr3:uid="{39EA23B8-1C1A-4896-87A1-55B83B610F26}" name="Estimated Count of Participants who Complete Degree and Enroll in an EPP in 2 Years " dataDxfId="146"/>
    <tableColumn id="7" xr3:uid="{73507FE7-A8B8-429B-AFF7-36FF34728A98}" name="Estimated Count of Participants who Complete Degree and Enroll in an EPP in 3 Years" dataDxfId="145"/>
    <tableColumn id="9" xr3:uid="{D58FFA38-3382-43E2-89AE-8DCB7691E974}" name="Rural/High Needs Multiplier" dataDxfId="144">
      <calculatedColumnFormula>IF(C12="","",IFERROR(VALUE(VLOOKUP(TRIM(CLEAN(B12)),lkp[],2,FALSE)),0)*1000)</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DE53539-E00C-4D20-BFD7-83C24E8EDF1A}" name="Cohorts18" displayName="Cohorts18" ref="A25:I30" totalsRowShown="0" headerRowDxfId="66" dataDxfId="65">
  <autoFilter ref="A25:I30" xr:uid="{06D63AC4-6995-4970-B51A-54C381BF37CB}"/>
  <tableColumns count="9">
    <tableColumn id="1" xr3:uid="{CFA53ABE-425C-40E1-BC05-28D75DD8B87E}" name="Cohort" dataDxfId="64">
      <calculatedColumnFormula>A14</calculatedColumnFormula>
    </tableColumn>
    <tableColumn id="2" xr3:uid="{67C02A0C-3B58-49E7-9ABC-4BBEE72348D6}" name="School System" dataDxfId="63">
      <calculatedColumnFormula>IF($B$14 = "", "", $B$14)</calculatedColumnFormula>
    </tableColumn>
    <tableColumn id="3" xr3:uid="{4EBF36DC-4EFB-4A4E-A760-E179525FCDE0}" name="Initial District Allotment Estimate " dataDxfId="62">
      <calculatedColumnFormula>IF(B14 ="","",C14* 4000)</calculatedColumnFormula>
    </tableColumn>
    <tableColumn id="9" xr3:uid="{DCE95B37-FF78-4EE8-B55A-51398FCCEDB3}" name="Initial District Allotment - Additional Residents" dataDxfId="61">
      <calculatedColumnFormula>IFERROR(C14*4000, "")</calculatedColumnFormula>
    </tableColumn>
    <tableColumn id="4" xr3:uid="{F3525E87-4E99-40E2-ACA5-0CDE0F4C2A6D}" name="Success-Based Funding - Triggered by Standard Enhanced Cert Issuance" dataDxfId="60">
      <calculatedColumnFormula>IFERROR((C14*1000)+(E14*C14), "")</calculatedColumnFormula>
    </tableColumn>
    <tableColumn id="7" xr3:uid="{2BE544A2-3973-4FC9-9FAA-35B8F1BAC127}" name="SpEd/Bilingual Additional Success-Based Funding" dataDxfId="59">
      <calculatedColumnFormula>IFERROR((D14*2000), "")</calculatedColumnFormula>
    </tableColumn>
    <tableColumn id="8" xr3:uid="{AFA00898-01E6-4803-AA95-631A043D6408}" name="Total Success-Based Funding" dataDxfId="58">
      <calculatedColumnFormula>IFERROR(Cohorts18[[#This Row],[Success-Based Funding - Triggered by Standard Enhanced Cert Issuance]]+Cohorts18[[#This Row],[SpEd/Bilingual Additional Success-Based Funding]], "")</calculatedColumnFormula>
    </tableColumn>
    <tableColumn id="5" xr3:uid="{66D45A39-499B-4C7D-AB9A-FDAB316A477A}" name="Total Allotment Estimate for Additional Residents" dataDxfId="57">
      <calculatedColumnFormula>IFERROR(Cohorts18[[#This Row],[Initial District Allotment Estimate ]]+Cohorts18[[#This Row],[Success-Based Funding - Triggered by Standard Enhanced Cert Issuance]]+Cohorts18[[#This Row],[SpEd/Bilingual Additional Success-Based Funding]], "")</calculatedColumnFormula>
    </tableColumn>
    <tableColumn id="10" xr3:uid="{D89C82E5-0EAC-4A47-A940-CB860C2B049B}" name="Total Allotment Estimate for Initial 40 Residents" dataDxfId="56">
      <calculatedColumnFormula>'PREP RESIDENCY'!G24</calculatedColumnFormula>
    </tableColumn>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2F9EB00C-63C4-4CFA-83C1-241198805C57}" name="Table219" displayName="Table219" ref="A32:F37" totalsRowShown="0" headerRowDxfId="55" dataDxfId="54">
  <autoFilter ref="A32:F37" xr:uid="{0FA5FE5B-4CA3-4FFB-AE98-FDE516E4687B}"/>
  <tableColumns count="6">
    <tableColumn id="1" xr3:uid="{058E12F2-3085-462B-BD4F-E53B6FEB5D2C}" name="Year" dataDxfId="53">
      <calculatedColumnFormula>A26</calculatedColumnFormula>
    </tableColumn>
    <tableColumn id="2" xr3:uid="{78982A24-05F2-478E-B093-D069C55F3BF0}" name="Initial Allotment Estimate" dataDxfId="52">
      <calculatedColumnFormula>C26</calculatedColumnFormula>
    </tableColumn>
    <tableColumn id="3" xr3:uid="{5793FE2E-E381-4FA5-AA06-C07DA795152E}" name="Success Allotment Estimate" dataDxfId="51">
      <calculatedColumnFormula array="1">SUMPRODUCT(N(Cohorts18[Cohort]=(TEXT(VALUE(LEFT(Table219[[#This Row],[Year]],4))-1,"0000") &amp; "-" &amp; TEXT(VALUE(LEFT(Table219[[#This Row],[Year]],4)),"0000"))) * N(IFERROR(Cohorts18[Total Success-Based Funding],0)))</calculatedColumnFormula>
    </tableColumn>
    <tableColumn id="4" xr3:uid="{F09F43C7-70A5-4CC1-86EA-B4DE7F0A1EC3}" name="Total Allotment Estimate- Additional Residents" dataDxfId="50">
      <calculatedColumnFormula>SUM(Table219[[#This Row],[Initial Allotment Estimate]:[Success Allotment Estimate]])</calculatedColumnFormula>
    </tableColumn>
    <tableColumn id="5" xr3:uid="{C809DC1A-B52A-4C08-B643-F7E5B4E74C32}" name="Total Allotment Estimate - Initial 40 Residents" dataDxfId="49">
      <calculatedColumnFormula>'PREP RESIDENCY'!D31</calculatedColumnFormula>
    </tableColumn>
    <tableColumn id="6" xr3:uid="{30860F73-4926-4A59-BC76-6EED37539382}" name="Total Overall Allotment Estimate " dataDxfId="48">
      <calculatedColumnFormula>Table219[[#This Row],[Total Allotment Estimate- Additional Residents]]+Table219[[#This Row],[Total Allotment Estimate - Initial 40 Residents]]</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B0B1A86-C5E3-44EA-971B-4333376B805C}" name="Table98" displayName="Table98" ref="A10:D15" totalsRowShown="0" headerRowDxfId="47" dataDxfId="46">
  <autoFilter ref="A10:D15" xr:uid="{C64A8225-2FFB-44AC-ABD9-EB993988D9CC}"/>
  <tableColumns count="4">
    <tableColumn id="1" xr3:uid="{47CA14D6-F1EB-4A3B-A0BF-A722FCEC0A4C}" name="Cohort" dataDxfId="45"/>
    <tableColumn id="2" xr3:uid="{A0A3E6E2-E571-4A8C-8F9D-AF5A741AAB5D}" name="School System" dataDxfId="44"/>
    <tableColumn id="3" xr3:uid="{EB7785E5-138D-4824-8EF1-2D43E15CB26E}" name="Estimated Count of Beginning Teachers" dataDxfId="43"/>
    <tableColumn id="4" xr3:uid="{1D5E5F6E-291B-41FE-BC58-7DCE6584CC5C}" name="Total District Allotment Estimate" dataDxfId="42">
      <calculatedColumnFormula>Table98[[#This Row],[Estimated Count of Beginning Teachers]]*3000</calculatedColumnFormula>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6051B84-C0B6-404A-ADAD-97AF2FD3CEB5}" name="res" displayName="res" ref="A16:I22" totalsRowShown="0" headerRowDxfId="41">
  <autoFilter ref="A16:I22" xr:uid="{26051B84-C0B6-404A-ADAD-97AF2FD3CEB5}"/>
  <tableColumns count="9">
    <tableColumn id="1" xr3:uid="{35FD75EC-7959-46B2-95E0-9EBF8E009980}" name="Year" dataDxfId="40"/>
    <tableColumn id="2" xr3:uid="{D00AC354-364F-49B0-AC53-37D25E733F2D}" name="Total District Allotment Estimate" dataDxfId="39">
      <calculatedColumnFormula>'PREP RESIDENCY&gt;40'!F33</calculatedColumnFormula>
    </tableColumn>
    <tableColumn id="3" xr3:uid="{35694C03-F79A-4C40-804E-AF7267DCBB73}" name="Resident Salary _x000a_($10K min from allotment)"/>
    <tableColumn id="4" xr3:uid="{84AFD052-E2AF-47FB-931F-7DA1D4F57470}" name="Host Teacher Stipend _x000a_($2K min)"/>
    <tableColumn id="5" xr3:uid="{10B2278B-E047-4529-BCB4-018113684249}" name="Salary Match_x000a_ ($10K min)"/>
    <tableColumn id="6" xr3:uid="{A880EB8E-AC7F-4B4A-B11A-6B4028CAC257}" name="Coordinator / _x000a_Program Costs"/>
    <tableColumn id="7" xr3:uid="{6E097854-B3BC-4E97-9BA0-8A5E8EBD7B61}" name="Other Costs"/>
    <tableColumn id="8" xr3:uid="{21428092-C466-4CEA-A815-E207B9DAF955}" name="Total Local Costs" dataDxfId="38">
      <calculatedColumnFormula>SUM(H11:H16)</calculatedColumnFormula>
    </tableColumn>
    <tableColumn id="9" xr3:uid="{60055AB9-08FE-4E00-BE3D-B4A7DB980A94}" name="Net From Allotment" dataDxfId="37">
      <calculatedColumnFormula>B17-H17</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4896B32-03A6-48E5-906D-5B8259049C22}" name="gyo" displayName="gyo" ref="A8:H14" totalsRowShown="0" headerRowDxfId="36" headerRowBorderDxfId="35" tableBorderDxfId="34">
  <autoFilter ref="A8:H14" xr:uid="{74896B32-03A6-48E5-906D-5B8259049C22}"/>
  <tableColumns count="8">
    <tableColumn id="1" xr3:uid="{119483EC-5279-4314-9B5E-A07B04BBA6F2}" name="Year" dataDxfId="33">
      <calculatedColumnFormula>'PREP GYO'!A31</calculatedColumnFormula>
    </tableColumn>
    <tableColumn id="2" xr3:uid="{0CDCF851-4735-4AA6-B001-52FD219BFFD8}" name="Total District Allotment Estimate" dataDxfId="32">
      <calculatedColumnFormula>'PREP GYO'!D31</calculatedColumnFormula>
    </tableColumn>
    <tableColumn id="3" xr3:uid="{8F0442ED-2577-43A2-95C5-A5B3FDD6240E}" name="Tuition and Fees" dataDxfId="31" dataCellStyle="Currency"/>
    <tableColumn id="4" xr3:uid="{6FD9BEFD-E976-46E5-B48D-40747C16E27D}" name="Release Time / Subs" dataDxfId="30" dataCellStyle="Currency"/>
    <tableColumn id="5" xr3:uid="{969DAF3A-8799-4339-AF46-733DB700F9AF}" name="Advising / Supports" dataDxfId="29" dataCellStyle="Currency"/>
    <tableColumn id="6" xr3:uid="{CAC895FE-BAE3-41F9-A155-4F648B849F81}" name="Other Costs" dataDxfId="28" dataCellStyle="Currency"/>
    <tableColumn id="7" xr3:uid="{7B14DCD9-68AE-40CF-89D7-A707AF569188}" name="Total Local Costs" dataDxfId="27">
      <calculatedColumnFormula>SUM(C9:F9)</calculatedColumnFormula>
    </tableColumn>
    <tableColumn id="8" xr3:uid="{554C2549-98AE-4FAB-BC8B-C7E248D82EE1}" name="Net from Allotment" dataDxfId="26">
      <calculatedColumnFormula>B9-G9</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109482E-FCFA-41EC-8E70-C1F0E4E49722}" name="men" displayName="men" ref="A32:H38" totalsRowShown="0" headerRowDxfId="25" headerRowBorderDxfId="24" tableBorderDxfId="23">
  <autoFilter ref="A32:H38" xr:uid="{D109482E-FCFA-41EC-8E70-C1F0E4E49722}"/>
  <tableColumns count="8">
    <tableColumn id="1" xr3:uid="{D09A6019-C1F7-4551-A970-4552CAEAD951}" name="Year" dataDxfId="22">
      <calculatedColumnFormula>'PREP MENTORSHIP '!A11</calculatedColumnFormula>
    </tableColumn>
    <tableColumn id="2" xr3:uid="{A538D754-6233-431C-87E0-63707601D6FE}" name="Total District Allotment Estimate" dataDxfId="21">
      <calculatedColumnFormula>'PREP MENTORSHIP '!D11</calculatedColumnFormula>
    </tableColumn>
    <tableColumn id="3" xr3:uid="{E1BD3978-05F4-4EB3-A754-9D1217503CAA}" name="Minimum Stipend Amount Per Mentor Teacher of Record Per Beginning Teacher Assigned (1 k minimum)" dataDxfId="20">
      <calculatedColumnFormula>'PREP MENTORSHIP '!C11*1000</calculatedColumnFormula>
    </tableColumn>
    <tableColumn id="4" xr3:uid="{5639023D-6DA7-4282-A4D6-59ED0B3F1DD3}" name="Release Time" dataDxfId="19"/>
    <tableColumn id="5" xr3:uid="{501B5EDA-2EDA-4065-970D-D3A7FB88044C}" name="TMT Training Costs" dataDxfId="18"/>
    <tableColumn id="6" xr3:uid="{BF8587B9-6A97-42C8-9373-134E29A4D956}" name="Other Costs" dataDxfId="17"/>
    <tableColumn id="7" xr3:uid="{EA07124A-3F40-4787-9C6C-1FF09C85F2B5}" name="Total Local Costs" dataDxfId="16">
      <calculatedColumnFormula>SUM(C33:F33)</calculatedColumnFormula>
    </tableColumn>
    <tableColumn id="8" xr3:uid="{02AEF793-6EC6-483D-8129-8BC4CD7DE845}" name="Net From Allotment" dataDxfId="15">
      <calculatedColumnFormula>B33-G33</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D25B870-A38A-4C83-B0AA-0F9B305BC3E5}" name="resg" displayName="resg" ref="A24:I30" totalsRowShown="0" headerRowDxfId="14">
  <autoFilter ref="A24:I30" xr:uid="{9D25B870-A38A-4C83-B0AA-0F9B305BC3E5}"/>
  <tableColumns count="9">
    <tableColumn id="1" xr3:uid="{9BDF5A0F-B3C5-40F5-8762-549B82DBC01C}" name="Year" dataDxfId="13">
      <calculatedColumnFormula>'PREP RESIDENCY&gt;40'!A33</calculatedColumnFormula>
    </tableColumn>
    <tableColumn id="2" xr3:uid="{D2F5C7CC-C2B1-476E-89E6-A8A0BBD9BFFA}" name="Total District Allotment Estimate" dataDxfId="12">
      <calculatedColumnFormula>'PREP RESIDENCY&gt;40'!H26</calculatedColumnFormula>
    </tableColumn>
    <tableColumn id="3" xr3:uid="{82F6564D-3B6A-4C50-9B07-C7910FAB9574}" name="Resident Salary _x000a_($3K min from allotment)" dataDxfId="11">
      <calculatedColumnFormula>'PREP RESIDENCY&gt;40'!C14*3000</calculatedColumnFormula>
    </tableColumn>
    <tableColumn id="4" xr3:uid="{F3693DAD-F9C7-4071-A648-1B08C9A26124}" name="Host Teacher Stipend _x000a_($1K min)" dataDxfId="10">
      <calculatedColumnFormula>'PREP RESIDENCY&gt;40'!C14*1000</calculatedColumnFormula>
    </tableColumn>
    <tableColumn id="5" xr3:uid="{FB37AA69-0BA4-4906-9081-5234BA3AA258}" name="Salary Match (10k min)_x000a_" dataDxfId="9">
      <calculatedColumnFormula>'PREP RESIDENCY&gt;40'!C14*10000</calculatedColumnFormula>
    </tableColumn>
    <tableColumn id="6" xr3:uid="{E4202146-595D-45A8-B777-62CC8EB2FE21}" name="Coordinator / _x000a_Program Costs" dataDxfId="8"/>
    <tableColumn id="7" xr3:uid="{DAEBE4AA-5768-4348-A45A-180BB06BD9F0}" name="Other Costs" dataDxfId="7"/>
    <tableColumn id="8" xr3:uid="{885271BB-61F1-4C7C-A425-172BE777DC3F}" name="Total Local Costs" dataDxfId="6">
      <calculatedColumnFormula>SUM(C25:G25)</calculatedColumnFormula>
    </tableColumn>
    <tableColumn id="9" xr3:uid="{E3E2804B-2746-4077-8ED1-37543488BCBA}" name="Net From Allotment" dataDxfId="5">
      <calculatedColumnFormula>B25-H25</calculatedColumnFormula>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CDA125E-389F-48AE-BB2C-47653BED08FC}" name="Table10" displayName="Table10" ref="A40:D46" totalsRowShown="0">
  <autoFilter ref="A40:D46" xr:uid="{ACDA125E-389F-48AE-BB2C-47653BED08FC}"/>
  <tableColumns count="4">
    <tableColumn id="1" xr3:uid="{81055A7F-3C6A-4BCC-B894-CE3F83DE3E0A}" name="Year" dataDxfId="4">
      <calculatedColumnFormula>'PREP MENTORSHIP '!A19</calculatedColumnFormula>
    </tableColumn>
    <tableColumn id="2" xr3:uid="{E79677CF-0E0B-4947-9CB0-C46C958B7A82}" name="Total District Allotment Estimate" dataDxfId="3">
      <calculatedColumnFormula>SUM(B36:B40)</calculatedColumnFormula>
    </tableColumn>
    <tableColumn id="3" xr3:uid="{7E93F395-D382-4DD7-B229-9F4F54EB9446}" name="Total Local Costs">
      <calculatedColumnFormula>G33+H25+H17+G9</calculatedColumnFormula>
    </tableColumn>
    <tableColumn id="4" xr3:uid="{5D3EC321-EDF0-4834-8193-2BC12082AD80}" name="Net From Allotment"/>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69A42A9-6E38-4C56-A838-E0428019F36C}" name="Table15" displayName="Table15" ref="A1:A15" totalsRowShown="0" headerRowDxfId="2" dataDxfId="1">
  <autoFilter ref="A1:A15" xr:uid="{069A42A9-6E38-4C56-A838-E0428019F36C}"/>
  <tableColumns count="1">
    <tableColumn id="1" xr3:uid="{E3DE2B0E-D137-45FE-8C25-73AC1B668D28}" name="Terms and Definitions" dataDxfId="0"/>
  </tableColumns>
  <tableStyleInfo name="TableStyleMedium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29236AE-97FD-407E-B23F-94411E26BBDD}" name="lkp" displayName="lkp" ref="A1:B1211" totalsRowShown="0">
  <autoFilter ref="A1:B1211" xr:uid="{629236AE-97FD-407E-B23F-94411E26BBDD}"/>
  <tableColumns count="2">
    <tableColumn id="1" xr3:uid="{915E74FC-CB46-4F75-B50E-4CA73EFD26D5}" name="District"/>
    <tableColumn id="2" xr3:uid="{F6E9106B-ED3D-4576-9D36-A350BB488BA6}" name="Average Student Point Valu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3473840-4103-4267-90EE-5E0D0EF78DD1}" name="tblCalculated" displayName="tblCalculated" ref="A23:K28" totalsRowShown="0" headerRowDxfId="143" dataDxfId="142">
  <autoFilter ref="A23:K28" xr:uid="{F3473840-4103-4267-90EE-5E0D0EF78DD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852B9660-E29B-4AC3-A8AB-45B5E64B4626}" name="Cohort" dataDxfId="141"/>
    <tableColumn id="8" xr3:uid="{90B4BB27-9CAD-4045-AC88-D150192A2F5A}" name="Total Base Allotment Estimate" dataDxfId="140">
      <calculatedColumnFormula>8000*C12</calculatedColumnFormula>
    </tableColumn>
    <tableColumn id="11" xr3:uid="{B1FF4C1B-D8AC-42AA-B108-7BFDD1E3A577}" name="Total Rural/High Needs Funding Estimate" dataDxfId="139">
      <calculatedColumnFormula>IFERROR(C12*G12, "")</calculatedColumnFormula>
    </tableColumn>
    <tableColumn id="13" xr3:uid="{E7ECCE78-527B-416E-B6A8-C1CF43E05DAF}" name="Total Estimated Funds" dataDxfId="138">
      <calculatedColumnFormula>IFERROR(tblCalculated[[#This Row],[Total Base Allotment Estimate]]+tblCalculated[[#This Row],[Total Rural/High Needs Funding Estimate]], "")</calculatedColumnFormula>
    </tableColumn>
    <tableColumn id="6" xr3:uid="{6DB18043-64CA-45DF-B413-582F93F0B6DE}" name="Initial  Allotment Estimate" dataDxfId="137">
      <calculatedColumnFormula>IFERROR(4000*C12, "")</calculatedColumnFormula>
    </tableColumn>
    <tableColumn id="7" xr3:uid="{347687F0-6EAB-42F0-8A0C-177EF23F7D82}" name="Initial Rural/High Needs Funding Estimate" dataDxfId="136">
      <calculatedColumnFormula>IFERROR((C12*G12)/2, "")</calculatedColumnFormula>
    </tableColumn>
    <tableColumn id="2" xr3:uid="{BEC97F48-5DE5-474C-8C40-3681DF799D3A}" name="Total Initial  Allotment Estimate" dataDxfId="135">
      <calculatedColumnFormula>IFERROR(tblCalculated[[#This Row],[Initial  Allotment Estimate]]+tblCalculated[[#This Row],[Initial Rural/High Needs Funding Estimate]], "")</calculatedColumnFormula>
    </tableColumn>
    <tableColumn id="3" xr3:uid="{8CF41E5B-0B89-4C86-B125-6E42688CF406}" name="Success Based Estimate - Year 1" dataDxfId="134">
      <calculatedColumnFormula>IFERROR(((G12*D12)/2)+ (4000*D12), "")</calculatedColumnFormula>
    </tableColumn>
    <tableColumn id="4" xr3:uid="{9809B53A-44A7-4EAF-80C8-D1C40AEC5E92}" name="Success Based Estimate - Year 2" dataDxfId="133">
      <calculatedColumnFormula>IFERROR(((G12*E12)/2)+(E12*4000), "")</calculatedColumnFormula>
    </tableColumn>
    <tableColumn id="5" xr3:uid="{B40A92C8-65A5-45F0-8539-0C3856D2D7AD}" name="Success Based Estimate - Year 3" dataDxfId="132">
      <calculatedColumnFormula>IFERROR(((G12*F12)/2)+(F12*4000), "")</calculatedColumnFormula>
    </tableColumn>
    <tableColumn id="12" xr3:uid="{DBEF34EC-5F5B-4CBA-B629-7D0BCA67A9EB}" name="Total Success Based" dataDxfId="131">
      <calculatedColumnFormula>SUM(tblCalculated[[#This Row],[Success Based Estimate - Year 1]:[Success Based Estimate - Year 3]])</calculatedColumnFormula>
    </tableColum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789B7E3-17B8-4074-89FD-8B85601C5441}" name="Table11" displayName="Table11" ref="A30:D35" totalsRowShown="0" headerRowDxfId="130" dataDxfId="129">
  <autoFilter ref="A30:D35" xr:uid="{E789B7E3-17B8-4074-89FD-8B85601C5441}">
    <filterColumn colId="0" hiddenButton="1"/>
    <filterColumn colId="1" hiddenButton="1"/>
    <filterColumn colId="2" hiddenButton="1"/>
    <filterColumn colId="3" hiddenButton="1"/>
  </autoFilter>
  <tableColumns count="4">
    <tableColumn id="1" xr3:uid="{B39CD2D4-65D5-4985-A05B-AF21206A3ED0}" name="Year" dataDxfId="128">
      <calculatedColumnFormula>A24</calculatedColumnFormula>
    </tableColumn>
    <tableColumn id="2" xr3:uid="{83423675-F7F0-45F0-83AC-CBB470470589}" name="Total Initial District Allotment Estimate " dataDxfId="127">
      <calculatedColumnFormula>G24</calculatedColumnFormula>
    </tableColumn>
    <tableColumn id="3" xr3:uid="{F59C0F1F-6CCC-4841-9E10-CDE8012BAEF3}" name="Total Rural/High Needs Funding Estimate" dataDxfId="126">
      <calculatedColumnFormula>IF(ROW()=ROW($C$31),0,SUM( INDEX(tblCalculated[Success Based Estimate - Year 1], ROW()-ROW($C$31)),IF(ROW()-ROW($C$31)-1&gt;=1, INDEX(tblCalculated[Success Based Estimate - Year 2], ROW()-ROW($C$31)-1), 0),IF(ROW()-ROW($C$31)-2&gt;=1, INDEX(tblCalculated[Success Based Estimate - Year 3], ROW()-ROW($C$31)-2), 0)))</calculatedColumnFormula>
    </tableColumn>
    <tableColumn id="4" xr3:uid="{64200B28-47A9-4F2F-88B0-5E71C46A3730}" name="Total Allotment Estimate" dataDxfId="125">
      <calculatedColumnFormula>N(Table11[[#This Row],[Total Initial District Allotment Estimate ]])+N(Table11[[#This Row],[Total Rural/High Needs Funding Estimate]])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64A8225-2FFB-44AC-ABD9-EB993988D9CC}" name="Table9" displayName="Table9" ref="A12:K17" totalsRowShown="0" headerRowDxfId="124" dataDxfId="123">
  <autoFilter ref="A12:K17" xr:uid="{C64A8225-2FFB-44AC-ABD9-EB993988D9CC}"/>
  <tableColumns count="11">
    <tableColumn id="1" xr3:uid="{1605D94C-5FD3-497E-BEE1-F0ADFAC2BAA4}" name="Cohort" dataDxfId="122"/>
    <tableColumn id="2" xr3:uid="{65997C86-7B61-4DD0-8A4B-4D365FD009D2}" name="School System" dataDxfId="121"/>
    <tableColumn id="3" xr3:uid="{823BFB82-3C4F-46C0-80C3-900EBAAEF32C}" name="Estimate Count of Beginning Teachers" dataDxfId="120"/>
    <tableColumn id="4" xr3:uid="{2F90E86D-EE06-4FFB-90E5-156A55E41E6F}" name="Estimate Count of Full‑Time Teacher‑Mentors (max 2 BT)" dataDxfId="119"/>
    <tableColumn id="5" xr3:uid="{5B99AC69-EFB0-42A9-97E8-A884BE923BFF}" name="Payment Per Full-Time Teacher-Mentor (Select $1k-$3k)" dataDxfId="118"/>
    <tableColumn id="6" xr3:uid="{D3406125-6539-40F3-B010-7E1EAFD04E0D}" name="Estimate Count of  Part-Time Mentor Teachers  (max 4 BT)" dataDxfId="117"/>
    <tableColumn id="7" xr3:uid="{3189FE50-BBA7-4BE8-B99F-B4709E19EB38}" name="Payment Per Part-Time Mentor Teacher  (Select $1k-$3k)" dataDxfId="116" dataCellStyle="Currency"/>
    <tableColumn id="8" xr3:uid="{6F4C1D4A-2836-4298-81F1-F3D1DD847B14}" name="Estimate Count of Full-Time Mentor Teachers (max 15 BT)" dataDxfId="115"/>
    <tableColumn id="9" xr3:uid="{D9FAF457-A367-4730-9BFE-BA5EEC8BE7D7}" name="Payment Per Full-Time Mentor Teacher (Select $1k-$3k)" dataDxfId="114"/>
    <tableColumn id="10" xr3:uid="{7B9F1D76-BB94-4AB7-8236-4E61F1839D85}" name="Estimate Count of Other -Campus Mentor Teachers (max 4 BT) " dataDxfId="113"/>
    <tableColumn id="11" xr3:uid="{F6CA3D9D-725D-4B21-8015-4CFE1103E58D}" name="Payment Per Other- Campus Mentor Teacher (Select $1k-$3k)" dataDxfId="11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A1C804-3EF8-4831-8248-6DB81403EF5A}" name="Table3" displayName="Table3" ref="B22:H27" totalsRowShown="0" headerRowDxfId="111" dataDxfId="110">
  <autoFilter ref="B22:H27" xr:uid="{48A1C804-3EF8-4831-8248-6DB81403EF5A}"/>
  <tableColumns count="7">
    <tableColumn id="1" xr3:uid="{BE01BE2F-E0B2-4C4F-9ED2-19DC36DAD507}" name="District Allotment Estimate" dataDxfId="109">
      <calculatedColumnFormula>C13*3000</calculatedColumnFormula>
    </tableColumn>
    <tableColumn id="3" xr3:uid="{2E5A4D43-C005-49BC-AFEC-5F19E20138D1}" name="Total Payment for Full-Time Teacher Mentors" dataDxfId="108">
      <calculatedColumnFormula>D13*E13</calculatedColumnFormula>
    </tableColumn>
    <tableColumn id="5" xr3:uid="{3F637B56-4C0C-4AE2-AD63-C04DC7C238D7}" name="Total Payment for Part-Time Mentor Teacher" dataDxfId="107">
      <calculatedColumnFormula>F13*G13</calculatedColumnFormula>
    </tableColumn>
    <tableColumn id="6" xr3:uid="{3FAB73AA-6B41-4683-BA0B-B91942A49C9F}" name="Total Payment for Full-Time Mentor Teachers" dataDxfId="106">
      <calculatedColumnFormula>H13*I13</calculatedColumnFormula>
    </tableColumn>
    <tableColumn id="8" xr3:uid="{DEE33756-648B-4620-AFAC-54BF7518B4AA}" name="Total Payment for Other-Campus Mentor Teacher" dataDxfId="105">
      <calculatedColumnFormula>K13*J13</calculatedColumnFormula>
    </tableColumn>
    <tableColumn id="9" xr3:uid="{D3EA2E83-20EF-4586-93C4-46589CA0C851}" name="Mentor Portion of Total District Payment" dataDxfId="104">
      <calculatedColumnFormula>SUM(Table3[[#This Row],[Total Payment for Full-Time Teacher Mentors]:[Total Payment for Other-Campus Mentor Teacher]])</calculatedColumnFormula>
    </tableColumn>
    <tableColumn id="10" xr3:uid="{4394C3FA-BF1C-4529-809F-ABC9E0C49C1D}" name="Remaining Funds" dataDxfId="103">
      <calculatedColumnFormula>Table3[[#This Row],[District Allotment Estimate]]-Table3[[#This Row],[Mentor Portion of Total District Payment]]</calculatedColumnFormula>
    </tableColumn>
  </tableColumns>
  <tableStyleInfo name="TableStyleMedium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DE5DE35-3924-4BE3-84BA-40506DB5BE80}" name="Table4" displayName="Table4" ref="A11:E16" totalsRowShown="0" headerRowDxfId="102" dataDxfId="100" headerRowBorderDxfId="101" tableBorderDxfId="99" totalsRowBorderDxfId="98">
  <autoFilter ref="A11:E16" xr:uid="{3DE5DE35-3924-4BE3-84BA-40506DB5BE80}"/>
  <tableColumns count="5">
    <tableColumn id="1" xr3:uid="{BC8AAFAA-2757-426E-B697-55C8EFC6C7A7}" name="Cohort" dataDxfId="97"/>
    <tableColumn id="2" xr3:uid="{981A445E-3D5E-45AA-8611-4E907EE5773C}" name="School System" dataDxfId="96"/>
    <tableColumn id="3" xr3:uid="{BEE44E62-32A0-4B41-BB2E-9CBE1E9F30C5}" name="Estimated Count of Residents  " dataDxfId="95"/>
    <tableColumn id="6" xr3:uid="{E9A0373F-8C2B-48A7-BE82-439B0CF0EB70}" name="Estimated Count of SpEd/Bilingual Candidates" dataDxfId="94"/>
    <tableColumn id="7" xr3:uid="{5AACDBD6-48DF-4C86-A1B0-C5FB48CEDDA3}" name="Success-Based Multiplier (per resident)" dataDxfId="93">
      <calculatedColumnFormula>IF(C12&lt;&gt;"", IFERROR(VALUE(VLOOKUP(TRIM(CLEAN(B12)), lkp[], 2, FALSE)), 0) * 3000, "")</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6D63AC4-6995-4970-B51A-54C381BF37CB}" name="Cohorts" displayName="Cohorts" ref="A23:G28" totalsRowShown="0" headerRowDxfId="92" dataDxfId="91">
  <autoFilter ref="A23:G28" xr:uid="{06D63AC4-6995-4970-B51A-54C381BF37CB}"/>
  <tableColumns count="7">
    <tableColumn id="1" xr3:uid="{5A02559B-FB28-461D-B3A0-73FFA7BF1B80}" name="Cohort" dataDxfId="90"/>
    <tableColumn id="2" xr3:uid="{442679B3-FB52-444A-BC59-DCB67EAF7A09}" name="School System" dataDxfId="89">
      <calculatedColumnFormula>IF($B$12 = "", "", $B$12)</calculatedColumnFormula>
    </tableColumn>
    <tableColumn id="3" xr3:uid="{ECB888C6-8EB2-421A-AFA2-B32E0DDBDC0D}" name="Initial District Allotment Estimate " dataDxfId="88">
      <calculatedColumnFormula>IF(B12 ="","",C12* 12000)</calculatedColumnFormula>
    </tableColumn>
    <tableColumn id="4" xr3:uid="{F9699464-2D0D-407A-871E-13D13C20AE1C}" name="Success-Based Funding - Triggered by Standard Enhanced Cert Issuance" dataDxfId="87">
      <calculatedColumnFormula>IFERROR((C12*2000) + (C12 * E12 ), "")</calculatedColumnFormula>
    </tableColumn>
    <tableColumn id="7" xr3:uid="{B228AB2A-AA52-438D-A0CA-4A48AB0FF016}" name="SPED/BIL Additional Success-Based Funding" dataDxfId="86">
      <calculatedColumnFormula>IFERROR((D12*2000), "")</calculatedColumnFormula>
    </tableColumn>
    <tableColumn id="8" xr3:uid="{66C4364C-4596-4FA6-97D0-68389236A089}" name="Total Success-Based Funding" dataDxfId="85"/>
    <tableColumn id="5" xr3:uid="{D4A107FE-E947-4430-96E2-3620D63E3CB2}" name="Total Allotment Estimate" dataDxfId="84">
      <calculatedColumnFormula>IFERROR(Cohorts[[#This Row],[Initial District Allotment Estimate ]]+Cohorts[[#This Row],[Success-Based Funding - Triggered by Standard Enhanced Cert Issuance]], "")</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FA5FE5B-4CA3-4FFB-AE98-FDE516E4687B}" name="Table2" displayName="Table2" ref="A30:D35" totalsRowShown="0" headerRowDxfId="83" dataDxfId="82">
  <autoFilter ref="A30:D35" xr:uid="{0FA5FE5B-4CA3-4FFB-AE98-FDE516E4687B}"/>
  <tableColumns count="4">
    <tableColumn id="1" xr3:uid="{CD003809-1379-4CC9-AD9F-504A9529CB40}" name="Year" dataDxfId="81"/>
    <tableColumn id="2" xr3:uid="{5D831CB0-97C1-4BFE-A2F1-03BFEFA7B20D}" name="Initial Allotment Estimate" dataDxfId="80">
      <calculatedColumnFormula>C24</calculatedColumnFormula>
    </tableColumn>
    <tableColumn id="3" xr3:uid="{E9DC8845-C427-4582-95D5-9FEB3F3F2027}" name="Success Allotment Estimate" dataDxfId="79">
      <calculatedColumnFormula array="1">SUMPRODUCT(N(Cohorts[Cohort]=(TEXT(VALUE(LEFT(Table2[[#This Row],[Year]],4))-1,"0000") &amp; "-" &amp; TEXT(VALUE(LEFT(Table2[[#This Row],[Year]],4)),"0000"))) * N(IFERROR(Cohorts[Total Success-Based Funding],0)))</calculatedColumnFormula>
    </tableColumn>
    <tableColumn id="4" xr3:uid="{7700DF13-1ABE-4257-B90E-6FE1D45431BF}" name="Total Allotment Estimate" dataDxfId="78">
      <calculatedColumnFormula>SUM(Table2[[#This Row],[Initial Allotment Estimate]:[Success Allotment Estimate]])</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C17E9EF-22F4-46DC-9D3F-74995963ED7C}" name="Table417" displayName="Table417" ref="A13:F18" totalsRowShown="0" headerRowDxfId="77" dataDxfId="75" headerRowBorderDxfId="76" tableBorderDxfId="74" totalsRowBorderDxfId="73">
  <autoFilter ref="A13:F18" xr:uid="{3DE5DE35-3924-4BE3-84BA-40506DB5BE80}"/>
  <tableColumns count="6">
    <tableColumn id="1" xr3:uid="{E87AAFE0-A699-42F8-BD16-936466F8AEEC}" name="Cohort" dataDxfId="72"/>
    <tableColumn id="2" xr3:uid="{647F6108-7645-4A13-AC22-E00AEBE3FDCE}" name="School System" dataDxfId="71"/>
    <tableColumn id="5" xr3:uid="{6129D59A-91AE-4FA7-A3E0-DFEF6264333C}" name="Estimated Count of Additional  Residents" dataDxfId="70"/>
    <tableColumn id="6" xr3:uid="{5C7805CC-05BB-48F6-8471-55769C4C0B57}" name="Estimated Count of SpEd/Bilingual Candidates" dataDxfId="69"/>
    <tableColumn id="8" xr3:uid="{45BFED5B-1CC1-4248-B388-C76A7B017D3F}" name="Success Based Multiplier (per additional resident)" dataDxfId="68">
      <calculatedColumnFormula>IF(C14&lt;&gt;"", IFERROR(VALUE(VLOOKUP(TRIM(CLEAN(B14)), lkp[], 2, FALSE))* 2000, ""))</calculatedColumnFormula>
    </tableColumn>
    <tableColumn id="3" xr3:uid="{D24A19F5-1845-4250-B381-FBDB1C6B477A}" name="S" dataDxfId="67"/>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tatutes.capitol.texas.gov/?tab=1&amp;code=ED&amp;chapter=ED.21&amp;artSec=21.906" TargetMode="External"/><Relationship Id="rId1" Type="http://schemas.openxmlformats.org/officeDocument/2006/relationships/hyperlink" Target="https://tea.texas.gov/about-tea/news-and-multimedia/correspondence/taa-letters/hb-2-implementation-preparing-and-retaining-educators-through-partnership-program-allotment" TargetMode="External"/><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hyperlink" Target="https://statutes.capitol.texas.gov/?tab=1&amp;code=ED&amp;chapter=ED.21&amp;artSec=21.907" TargetMode="External"/><Relationship Id="rId1" Type="http://schemas.openxmlformats.org/officeDocument/2006/relationships/hyperlink" Target="https://tea.texas.gov/about-tea/news-and-multimedia/correspondence/taa-letters/hb-2-implementation-preparing-and-retaining-educators-through-partnership-program-allotment" TargetMode="External"/><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hyperlink" Target="https://statutes.capitol.texas.gov/?tab=1&amp;code=ED&amp;chapter=ED.21&amp;artSec=21.904" TargetMode="External"/><Relationship Id="rId1" Type="http://schemas.openxmlformats.org/officeDocument/2006/relationships/hyperlink" Target="https://tea.texas.gov/about-tea/news-and-multimedia/correspondence/taa-letters/hb-2-implementation-preparing-and-retaining-educators-through-partnership-program-allotment" TargetMode="External"/><Relationship Id="rId5" Type="http://schemas.openxmlformats.org/officeDocument/2006/relationships/table" Target="../tables/table8.xml"/><Relationship Id="rId4" Type="http://schemas.openxmlformats.org/officeDocument/2006/relationships/table" Target="../tables/table7.xml"/></Relationships>
</file>

<file path=xl/worksheets/_rels/sheet5.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hyperlink" Target="https://statutes.capitol.texas.gov/?tab=1&amp;code=ED&amp;chapter=ED.21&amp;artSec=21.904" TargetMode="External"/><Relationship Id="rId1" Type="http://schemas.openxmlformats.org/officeDocument/2006/relationships/hyperlink" Target="https://tea.texas.gov/about-tea/news-and-multimedia/correspondence/taa-letters/hb-2-implementation-preparing-and-retaining-educators-through-partnership-program-allotment" TargetMode="External"/><Relationship Id="rId5" Type="http://schemas.openxmlformats.org/officeDocument/2006/relationships/table" Target="../tables/table11.xml"/><Relationship Id="rId4" Type="http://schemas.openxmlformats.org/officeDocument/2006/relationships/table" Target="../tables/table10.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hyperlink" Target="https://statutes.capitol.texas.gov/?tab=1&amp;code=ED&amp;chapter=ED.21&amp;artSec=21.907" TargetMode="External"/><Relationship Id="rId1" Type="http://schemas.openxmlformats.org/officeDocument/2006/relationships/hyperlink" Target="https://tea.texas.gov/about-tea/news-and-multimedia/correspondence/taa-letters/hb-2-implementation-preparing-and-retaining-educators-through-partnership-program-allotment" TargetMode="External"/></Relationships>
</file>

<file path=xl/worksheets/_rels/sheet7.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table" Target="../tables/table13.xml"/><Relationship Id="rId5" Type="http://schemas.openxmlformats.org/officeDocument/2006/relationships/table" Target="../tables/table17.xml"/><Relationship Id="rId4" Type="http://schemas.openxmlformats.org/officeDocument/2006/relationships/table" Target="../tables/table1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1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EFB55-F1A0-4A0F-AB58-E22EA3D3DCEC}">
  <sheetPr>
    <tabColor rgb="FF012169"/>
  </sheetPr>
  <dimension ref="A1:A30"/>
  <sheetViews>
    <sheetView showGridLines="0" zoomScale="110" zoomScaleNormal="110" workbookViewId="0">
      <selection activeCell="B1" sqref="B1"/>
    </sheetView>
  </sheetViews>
  <sheetFormatPr defaultRowHeight="14.5"/>
  <cols>
    <col min="1" max="1" width="132.54296875" customWidth="1"/>
    <col min="2" max="2" width="87.36328125" customWidth="1"/>
  </cols>
  <sheetData>
    <row r="1" spans="1:1" ht="51.75" customHeight="1">
      <c r="A1" s="187" t="s">
        <v>0</v>
      </c>
    </row>
    <row r="2" spans="1:1" ht="16.5" customHeight="1">
      <c r="A2" s="152" t="s">
        <v>1</v>
      </c>
    </row>
    <row r="3" spans="1:1" ht="16.5" customHeight="1">
      <c r="A3" s="152" t="s">
        <v>2</v>
      </c>
    </row>
    <row r="4" spans="1:1" ht="16.5" customHeight="1">
      <c r="A4" s="152" t="s">
        <v>3</v>
      </c>
    </row>
    <row r="5" spans="1:1" ht="16.5" customHeight="1">
      <c r="A5" s="153" t="s">
        <v>4</v>
      </c>
    </row>
    <row r="6" spans="1:1" ht="16.5" customHeight="1">
      <c r="A6" s="166" t="s">
        <v>5</v>
      </c>
    </row>
    <row r="7" spans="1:1" ht="16.5" customHeight="1">
      <c r="A7" s="152" t="s">
        <v>6</v>
      </c>
    </row>
    <row r="8" spans="1:1">
      <c r="A8" s="152" t="s">
        <v>7</v>
      </c>
    </row>
    <row r="9" spans="1:1" ht="17.25" customHeight="1">
      <c r="A9" s="152" t="s">
        <v>8</v>
      </c>
    </row>
    <row r="10" spans="1:1">
      <c r="A10" s="152" t="s">
        <v>9</v>
      </c>
    </row>
    <row r="11" spans="1:1">
      <c r="A11" s="160" t="s">
        <v>10</v>
      </c>
    </row>
    <row r="12" spans="1:1">
      <c r="A12" s="154" t="s">
        <v>11</v>
      </c>
    </row>
    <row r="13" spans="1:1">
      <c r="A13" s="163" t="s">
        <v>12</v>
      </c>
    </row>
    <row r="14" spans="1:1">
      <c r="A14" s="154" t="s">
        <v>13</v>
      </c>
    </row>
    <row r="15" spans="1:1">
      <c r="A15" s="261" t="s">
        <v>14</v>
      </c>
    </row>
    <row r="16" spans="1:1">
      <c r="A16" s="154" t="s">
        <v>15</v>
      </c>
    </row>
    <row r="17" spans="1:1">
      <c r="A17" s="164" t="s">
        <v>16</v>
      </c>
    </row>
    <row r="18" spans="1:1">
      <c r="A18" s="155" t="s">
        <v>17</v>
      </c>
    </row>
    <row r="19" spans="1:1" ht="17.25" customHeight="1">
      <c r="A19" s="165" t="s">
        <v>18</v>
      </c>
    </row>
    <row r="20" spans="1:1">
      <c r="A20" s="161" t="s">
        <v>19</v>
      </c>
    </row>
    <row r="21" spans="1:1">
      <c r="A21" s="156" t="s">
        <v>20</v>
      </c>
    </row>
    <row r="22" spans="1:1">
      <c r="A22" s="156" t="s">
        <v>21</v>
      </c>
    </row>
    <row r="23" spans="1:1">
      <c r="A23" s="156" t="s">
        <v>22</v>
      </c>
    </row>
    <row r="24" spans="1:1">
      <c r="A24" s="31"/>
    </row>
    <row r="25" spans="1:1">
      <c r="A25" s="31"/>
    </row>
    <row r="26" spans="1:1">
      <c r="A26" s="31"/>
    </row>
    <row r="27" spans="1:1">
      <c r="A27" s="31"/>
    </row>
    <row r="28" spans="1:1">
      <c r="A28" s="31"/>
    </row>
    <row r="29" spans="1:1" ht="17.25" customHeight="1">
      <c r="A29" s="32"/>
    </row>
    <row r="30" spans="1:1">
      <c r="A30" s="33"/>
    </row>
  </sheetData>
  <sheetProtection algorithmName="SHA-512" hashValue="NS7NfXjsCp1uronh2M85ZBL5T1eWhUfDY4d7QQQrlWN2rYqkWfEGvot2SbLQhy08qyX3NYQ0V+5fdpF13EPJUQ==" saltValue="htpNcz3cGaPSIsuyY6/KcA=="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C17CF-C510-48C5-9B1B-7E3289CB8C77}">
  <sheetPr>
    <tabColor theme="3" tint="0.249977111117893"/>
  </sheetPr>
  <dimension ref="A1:L35"/>
  <sheetViews>
    <sheetView showGridLines="0" zoomScale="70" zoomScaleNormal="70" workbookViewId="0">
      <selection activeCell="E15" sqref="E15"/>
    </sheetView>
  </sheetViews>
  <sheetFormatPr defaultColWidth="30.54296875" defaultRowHeight="15" customHeight="1"/>
  <cols>
    <col min="1" max="1" width="30.54296875" style="89"/>
    <col min="2" max="2" width="31.90625" style="89" customWidth="1"/>
    <col min="3" max="3" width="27.453125" style="89" customWidth="1"/>
    <col min="4" max="5" width="28.453125" style="89" customWidth="1"/>
    <col min="6" max="6" width="28.90625" style="89" customWidth="1"/>
    <col min="7" max="7" width="32.6328125" style="89" customWidth="1"/>
    <col min="8" max="8" width="21.08984375" style="89" customWidth="1"/>
    <col min="9" max="9" width="20.08984375" style="89" customWidth="1"/>
    <col min="10" max="10" width="17.90625" style="89" customWidth="1"/>
    <col min="11" max="11" width="18.6328125" style="89" customWidth="1"/>
    <col min="12" max="16384" width="30.54296875" style="89"/>
  </cols>
  <sheetData>
    <row r="1" spans="1:11" ht="15" customHeight="1">
      <c r="A1" s="222" t="s">
        <v>23</v>
      </c>
      <c r="B1" s="34"/>
      <c r="C1" s="34"/>
      <c r="D1" s="34"/>
      <c r="G1" s="34"/>
      <c r="H1" s="87"/>
      <c r="I1" s="87"/>
      <c r="J1" s="87"/>
      <c r="K1" s="87"/>
    </row>
    <row r="2" spans="1:11" ht="15" customHeight="1">
      <c r="A2"/>
      <c r="B2" s="34"/>
      <c r="C2" s="34"/>
      <c r="D2" s="34"/>
      <c r="G2" s="34"/>
      <c r="H2" s="87"/>
      <c r="I2" s="87"/>
      <c r="J2" s="87"/>
      <c r="K2" s="87"/>
    </row>
    <row r="3" spans="1:11" ht="15" customHeight="1">
      <c r="A3" s="224" t="s">
        <v>24</v>
      </c>
      <c r="B3" s="34"/>
      <c r="C3" s="34"/>
      <c r="D3" s="34"/>
      <c r="H3"/>
      <c r="I3" s="87"/>
      <c r="J3" s="87"/>
      <c r="K3" s="87"/>
    </row>
    <row r="4" spans="1:11" ht="15" customHeight="1">
      <c r="A4" s="224" t="s">
        <v>25</v>
      </c>
      <c r="B4" s="34"/>
      <c r="C4" s="34"/>
      <c r="D4" s="34"/>
      <c r="I4" s="87"/>
      <c r="J4" s="87"/>
      <c r="K4" s="87"/>
    </row>
    <row r="5" spans="1:11" ht="15" customHeight="1">
      <c r="A5" s="41" t="s">
        <v>26</v>
      </c>
      <c r="B5" s="34"/>
      <c r="C5" s="34"/>
      <c r="D5" s="34"/>
      <c r="E5" s="34"/>
      <c r="H5"/>
      <c r="I5" s="87"/>
      <c r="J5" s="87"/>
      <c r="K5" s="87"/>
    </row>
    <row r="6" spans="1:11" ht="15" customHeight="1">
      <c r="A6" s="162" t="s">
        <v>27</v>
      </c>
      <c r="B6" s="34"/>
      <c r="C6" s="34"/>
      <c r="D6" s="34"/>
      <c r="E6" s="34"/>
      <c r="F6" s="248"/>
      <c r="G6" s="248"/>
      <c r="H6"/>
      <c r="I6" s="87"/>
      <c r="J6" s="87"/>
      <c r="K6" s="87"/>
    </row>
    <row r="7" spans="1:11" ht="15" customHeight="1">
      <c r="A7" s="162" t="s">
        <v>28</v>
      </c>
      <c r="B7" s="34"/>
      <c r="C7" s="34"/>
      <c r="D7" s="34"/>
      <c r="E7" s="34"/>
      <c r="G7" s="50" t="s">
        <v>29</v>
      </c>
      <c r="H7" s="50"/>
      <c r="I7" s="115"/>
      <c r="J7" s="87"/>
      <c r="K7" s="87"/>
    </row>
    <row r="8" spans="1:11" ht="15" customHeight="1">
      <c r="A8" s="80" t="s">
        <v>30</v>
      </c>
      <c r="B8" s="34"/>
      <c r="C8" s="34"/>
      <c r="D8" s="34"/>
      <c r="E8" s="34"/>
      <c r="G8" s="40"/>
      <c r="H8" s="38" t="s">
        <v>31</v>
      </c>
      <c r="I8" s="88"/>
      <c r="J8" s="87"/>
      <c r="K8" s="87"/>
    </row>
    <row r="9" spans="1:11" ht="15" customHeight="1">
      <c r="A9" s="80" t="s">
        <v>32</v>
      </c>
      <c r="B9" s="34"/>
      <c r="C9" s="34"/>
      <c r="D9" s="34"/>
      <c r="E9" s="34"/>
      <c r="G9" s="223"/>
      <c r="H9" s="38" t="s">
        <v>33</v>
      </c>
      <c r="I9" s="88"/>
      <c r="J9" s="87"/>
      <c r="K9" s="87"/>
    </row>
    <row r="10" spans="1:11" ht="15" customHeight="1">
      <c r="A10" s="149" t="s">
        <v>34</v>
      </c>
      <c r="B10" s="34"/>
      <c r="C10" s="34"/>
      <c r="D10" s="34"/>
      <c r="E10" s="34"/>
      <c r="H10" s="87"/>
      <c r="I10" s="115"/>
      <c r="J10" s="87"/>
      <c r="K10" s="87"/>
    </row>
    <row r="11" spans="1:11" s="118" customFormat="1" ht="72.75" customHeight="1">
      <c r="A11" s="167" t="s">
        <v>35</v>
      </c>
      <c r="B11" s="167" t="s">
        <v>36</v>
      </c>
      <c r="C11" s="167" t="s">
        <v>37</v>
      </c>
      <c r="D11" s="167" t="s">
        <v>38</v>
      </c>
      <c r="E11" s="167" t="s">
        <v>39</v>
      </c>
      <c r="F11" s="167" t="s">
        <v>40</v>
      </c>
      <c r="G11" s="116" t="s">
        <v>41</v>
      </c>
      <c r="H11" s="117"/>
      <c r="I11" s="117"/>
      <c r="J11" s="117"/>
      <c r="K11" s="117"/>
    </row>
    <row r="12" spans="1:11" ht="15" customHeight="1">
      <c r="A12" s="39" t="s">
        <v>42</v>
      </c>
      <c r="B12" s="92" t="s">
        <v>276</v>
      </c>
      <c r="C12" s="92"/>
      <c r="D12" s="92"/>
      <c r="E12" s="92"/>
      <c r="F12" s="92"/>
      <c r="G12" s="135" t="str">
        <f>IF(C12="","",IFERROR(VALUE(VLOOKUP(TRIM(CLEAN(B12)),lkp[],2,FALSE)),0)*1000)</f>
        <v/>
      </c>
      <c r="H12" s="87"/>
      <c r="I12" s="87"/>
      <c r="J12" s="87"/>
      <c r="K12" s="87"/>
    </row>
    <row r="13" spans="1:11" ht="15" customHeight="1">
      <c r="A13" s="39" t="s">
        <v>43</v>
      </c>
      <c r="B13" s="135" t="str">
        <f>IF($B$12 = "", "", $B$12)</f>
        <v>Abbott ISD-109901</v>
      </c>
      <c r="C13" s="92"/>
      <c r="D13" s="92"/>
      <c r="E13" s="92"/>
      <c r="F13" s="92"/>
      <c r="G13" s="135" t="str">
        <f>IF(C13="","",IFERROR(VALUE(VLOOKUP(TRIM(CLEAN(B13)),lkp[],2,FALSE)),0)*1000)</f>
        <v/>
      </c>
      <c r="H13" s="87"/>
      <c r="I13" s="87"/>
      <c r="J13" s="87"/>
      <c r="K13" s="87"/>
    </row>
    <row r="14" spans="1:11" ht="15" customHeight="1">
      <c r="A14" s="39" t="s">
        <v>44</v>
      </c>
      <c r="B14" s="135" t="str">
        <f t="shared" ref="B14:B16" si="0">IF($B$12 = "", "", $B$12)</f>
        <v>Abbott ISD-109901</v>
      </c>
      <c r="C14" s="92"/>
      <c r="D14" s="92"/>
      <c r="E14" s="92"/>
      <c r="F14" s="92"/>
      <c r="G14" s="135" t="str">
        <f>IF(C14="","",IFERROR(VALUE(VLOOKUP(TRIM(CLEAN(B14)),lkp[],2,FALSE)),0)*1000)</f>
        <v/>
      </c>
      <c r="H14" s="87"/>
      <c r="I14" s="87"/>
      <c r="J14" s="87"/>
      <c r="K14" s="87"/>
    </row>
    <row r="15" spans="1:11" ht="15" customHeight="1">
      <c r="A15" s="39" t="s">
        <v>45</v>
      </c>
      <c r="B15" s="135" t="str">
        <f t="shared" si="0"/>
        <v>Abbott ISD-109901</v>
      </c>
      <c r="C15" s="92"/>
      <c r="D15" s="92"/>
      <c r="E15" s="92"/>
      <c r="F15" s="92"/>
      <c r="G15" s="135" t="str">
        <f>IF(C15="","",IFERROR(VALUE(VLOOKUP(TRIM(CLEAN(B15)),lkp[],2,FALSE)),0)*1000)</f>
        <v/>
      </c>
      <c r="H15" s="87"/>
      <c r="I15" s="87"/>
      <c r="J15" s="87"/>
      <c r="K15" s="87"/>
    </row>
    <row r="16" spans="1:11" ht="15" customHeight="1">
      <c r="A16" s="39" t="s">
        <v>46</v>
      </c>
      <c r="B16" s="135" t="str">
        <f t="shared" si="0"/>
        <v>Abbott ISD-109901</v>
      </c>
      <c r="C16" s="92"/>
      <c r="D16" s="92"/>
      <c r="E16" s="92"/>
      <c r="F16" s="92"/>
      <c r="G16" s="135" t="str">
        <f>IF(C16="","",IFERROR(VALUE(VLOOKUP(TRIM(CLEAN(B16)),lkp[],2,FALSE)),0)*1000)</f>
        <v/>
      </c>
      <c r="H16" s="87"/>
      <c r="I16" s="87"/>
      <c r="J16" s="87"/>
      <c r="K16" s="87"/>
    </row>
    <row r="17" spans="1:12" ht="15" customHeight="1">
      <c r="A17" s="34"/>
      <c r="B17" s="34"/>
      <c r="C17" s="34"/>
      <c r="D17" s="34"/>
      <c r="G17" s="50" t="s">
        <v>29</v>
      </c>
      <c r="H17" s="254"/>
      <c r="I17" s="254"/>
      <c r="J17" s="34"/>
      <c r="K17" s="34"/>
    </row>
    <row r="18" spans="1:12" s="104" customFormat="1" ht="18.5">
      <c r="A18" s="47"/>
      <c r="B18" s="48"/>
      <c r="C18" s="48"/>
      <c r="D18" s="48"/>
      <c r="G18" s="191"/>
      <c r="H18" s="252" t="s">
        <v>47</v>
      </c>
      <c r="I18" s="253"/>
      <c r="J18" s="48"/>
      <c r="K18" s="48"/>
    </row>
    <row r="19" spans="1:12" s="104" customFormat="1" ht="18.5">
      <c r="A19" s="47" t="s">
        <v>48</v>
      </c>
      <c r="B19" s="48"/>
      <c r="C19" s="48"/>
      <c r="D19" s="48"/>
      <c r="G19" s="120"/>
      <c r="H19" s="35" t="s">
        <v>49</v>
      </c>
      <c r="I19" s="251"/>
      <c r="J19" s="48"/>
      <c r="K19" s="48"/>
    </row>
    <row r="20" spans="1:12" s="104" customFormat="1" ht="18.5">
      <c r="A20" s="47"/>
      <c r="B20" s="48"/>
      <c r="C20" s="48"/>
      <c r="D20" s="48"/>
      <c r="G20" s="121"/>
      <c r="H20" s="35" t="s">
        <v>50</v>
      </c>
      <c r="I20" s="251"/>
      <c r="J20" s="48"/>
      <c r="K20" s="48"/>
    </row>
    <row r="21" spans="1:12" s="111" customFormat="1" ht="23" customHeight="1" thickBot="1">
      <c r="A21" s="122" t="s">
        <v>51</v>
      </c>
      <c r="B21" s="122"/>
      <c r="C21" s="122"/>
      <c r="D21" s="122"/>
      <c r="E21" s="122"/>
      <c r="F21" s="122"/>
      <c r="J21" s="122"/>
      <c r="K21" s="122"/>
    </row>
    <row r="22" spans="1:12" ht="15" customHeight="1" thickBot="1">
      <c r="A22" s="34"/>
      <c r="B22" s="266" t="s">
        <v>52</v>
      </c>
      <c r="C22" s="267"/>
      <c r="D22" s="268"/>
      <c r="E22" s="269" t="s">
        <v>53</v>
      </c>
      <c r="F22" s="270"/>
      <c r="G22" s="271"/>
      <c r="H22" s="263" t="s">
        <v>50</v>
      </c>
      <c r="I22" s="264"/>
      <c r="J22" s="264"/>
      <c r="K22" s="265"/>
    </row>
    <row r="23" spans="1:12" s="119" customFormat="1" ht="40.5" customHeight="1">
      <c r="A23" s="202" t="s">
        <v>35</v>
      </c>
      <c r="B23" s="192" t="s">
        <v>54</v>
      </c>
      <c r="C23" s="192" t="s">
        <v>55</v>
      </c>
      <c r="D23" s="192" t="s">
        <v>56</v>
      </c>
      <c r="E23" s="193" t="s">
        <v>57</v>
      </c>
      <c r="F23" s="193" t="s">
        <v>58</v>
      </c>
      <c r="G23" s="193" t="s">
        <v>59</v>
      </c>
      <c r="H23" s="194" t="s">
        <v>60</v>
      </c>
      <c r="I23" s="194" t="s">
        <v>61</v>
      </c>
      <c r="J23" s="194" t="s">
        <v>62</v>
      </c>
      <c r="K23" s="194" t="s">
        <v>63</v>
      </c>
    </row>
    <row r="24" spans="1:12" ht="15" customHeight="1">
      <c r="A24" s="34" t="str">
        <f>A12</f>
        <v>2026-2027</v>
      </c>
      <c r="B24" s="134">
        <f>8000*C12</f>
        <v>0</v>
      </c>
      <c r="C24" s="134" t="str">
        <f>IFERROR(C12*G12, "")</f>
        <v/>
      </c>
      <c r="D24" s="134" t="str">
        <f>IFERROR(tblCalculated[[#This Row],[Total Base Allotment Estimate]]+tblCalculated[[#This Row],[Total Rural/High Needs Funding Estimate]], "")</f>
        <v/>
      </c>
      <c r="E24" s="134">
        <f>IFERROR(4000*C12, "")</f>
        <v>0</v>
      </c>
      <c r="F24" s="134" t="str">
        <f>IFERROR((C12*G12)/2, "")</f>
        <v/>
      </c>
      <c r="G24" s="134" t="str">
        <f>IFERROR(tblCalculated[[#This Row],[Initial  Allotment Estimate]]+tblCalculated[[#This Row],[Initial Rural/High Needs Funding Estimate]], "")</f>
        <v/>
      </c>
      <c r="H24" s="134" t="str">
        <f>IFERROR(((G12*D12)/2)+ (4000*D12), "")</f>
        <v/>
      </c>
      <c r="I24" s="134" t="str">
        <f>IFERROR(((G12*E12)/2)+(E12*4000), "")</f>
        <v/>
      </c>
      <c r="J24" s="134" t="str">
        <f>IFERROR(((G12*F12)/2)+(F12*4000), "")</f>
        <v/>
      </c>
      <c r="K24" s="136">
        <f>SUM(tblCalculated[[#This Row],[Success Based Estimate - Year 1]:[Success Based Estimate - Year 3]])</f>
        <v>0</v>
      </c>
      <c r="L24" s="134" t="str">
        <f>IFERROR(tblCalculated[[#This Row],[Initial  Allotment Estimate]]+tblCalculated[[#This Row],[Initial Rural/High Needs Funding Estimate]], "")</f>
        <v/>
      </c>
    </row>
    <row r="25" spans="1:12" ht="15" customHeight="1">
      <c r="A25" s="34" t="str">
        <f>A13</f>
        <v>2027-2028</v>
      </c>
      <c r="B25" s="134">
        <f>IFERROR(8000*C13, "")</f>
        <v>0</v>
      </c>
      <c r="C25" s="134" t="str">
        <f t="shared" ref="C25:C28" si="1">IFERROR(C13*G13, "")</f>
        <v/>
      </c>
      <c r="D25" s="134" t="str">
        <f>IFERROR(tblCalculated[[#This Row],[Total Base Allotment Estimate]]+tblCalculated[[#This Row],[Total Rural/High Needs Funding Estimate]], "")</f>
        <v/>
      </c>
      <c r="E25" s="134">
        <f>IFERROR(4000*C13, "")</f>
        <v>0</v>
      </c>
      <c r="F25" s="134" t="str">
        <f>IFERROR((C13*G13)/2, "")</f>
        <v/>
      </c>
      <c r="G25" s="134" t="str">
        <f>IFERROR(tblCalculated[[#This Row],[Initial  Allotment Estimate]]+tblCalculated[[#This Row],[Initial Rural/High Needs Funding Estimate]], "")</f>
        <v/>
      </c>
      <c r="H25" s="134" t="str">
        <f>IFERROR(((G13*D13)/2)+ (4000*D13), "")</f>
        <v/>
      </c>
      <c r="I25" s="134" t="str">
        <f>IFERROR(((G13*E13)/2)+(E13*4000), "")</f>
        <v/>
      </c>
      <c r="J25" s="134" t="str">
        <f>IFERROR(((G13*F13)/2)+(F13*4000), "")</f>
        <v/>
      </c>
      <c r="K25" s="136">
        <f>SUM(tblCalculated[[#This Row],[Success Based Estimate - Year 1]:[Success Based Estimate - Year 3]])</f>
        <v>0</v>
      </c>
      <c r="L25" s="134" t="str">
        <f>IFERROR(tblCalculated[[#This Row],[Initial  Allotment Estimate]]+tblCalculated[[#This Row],[Initial Rural/High Needs Funding Estimate]], "")</f>
        <v/>
      </c>
    </row>
    <row r="26" spans="1:12" ht="15" customHeight="1">
      <c r="A26" s="34" t="str">
        <f>A14</f>
        <v>2028-2029</v>
      </c>
      <c r="B26" s="134">
        <f>IFERROR(8000*C14, "")</f>
        <v>0</v>
      </c>
      <c r="C26" s="134" t="str">
        <f t="shared" si="1"/>
        <v/>
      </c>
      <c r="D26" s="134" t="str">
        <f>IFERROR(tblCalculated[[#This Row],[Total Base Allotment Estimate]]+tblCalculated[[#This Row],[Total Rural/High Needs Funding Estimate]], "")</f>
        <v/>
      </c>
      <c r="E26" s="134">
        <f>IFERROR(4000*C14, "")</f>
        <v>0</v>
      </c>
      <c r="F26" s="134" t="str">
        <f>IFERROR((C14*G14)/2, "")</f>
        <v/>
      </c>
      <c r="G26" s="134" t="str">
        <f>IFERROR(tblCalculated[[#This Row],[Initial  Allotment Estimate]]+tblCalculated[[#This Row],[Initial Rural/High Needs Funding Estimate]], "")</f>
        <v/>
      </c>
      <c r="H26" s="134" t="str">
        <f>IFERROR(((G14*D14)/2)+ (4000*D14), "")</f>
        <v/>
      </c>
      <c r="I26" s="134" t="str">
        <f>IFERROR(((G14*E14)/2)+(E14*4000), "")</f>
        <v/>
      </c>
      <c r="J26" s="134" t="str">
        <f>IFERROR(((G14*F14)/2)+(F14*4000), "")</f>
        <v/>
      </c>
      <c r="K26" s="136">
        <f>SUM(tblCalculated[[#This Row],[Success Based Estimate - Year 1]:[Success Based Estimate - Year 3]])</f>
        <v>0</v>
      </c>
      <c r="L26" s="134" t="str">
        <f>IFERROR(tblCalculated[[#This Row],[Initial  Allotment Estimate]]+tblCalculated[[#This Row],[Initial Rural/High Needs Funding Estimate]], "")</f>
        <v/>
      </c>
    </row>
    <row r="27" spans="1:12" ht="15" customHeight="1">
      <c r="A27" s="34" t="str">
        <f>A15</f>
        <v>2029-2030</v>
      </c>
      <c r="B27" s="134">
        <f>IFERROR(8000*C15, "")</f>
        <v>0</v>
      </c>
      <c r="C27" s="134" t="str">
        <f t="shared" si="1"/>
        <v/>
      </c>
      <c r="D27" s="134" t="str">
        <f>IFERROR(tblCalculated[[#This Row],[Total Base Allotment Estimate]]+tblCalculated[[#This Row],[Total Rural/High Needs Funding Estimate]], "")</f>
        <v/>
      </c>
      <c r="E27" s="134">
        <f>IFERROR(4000*C15, "")</f>
        <v>0</v>
      </c>
      <c r="F27" s="134" t="str">
        <f>IFERROR((C15*G15)/2, "")</f>
        <v/>
      </c>
      <c r="G27" s="134" t="str">
        <f>IFERROR(tblCalculated[[#This Row],[Initial  Allotment Estimate]]+tblCalculated[[#This Row],[Initial Rural/High Needs Funding Estimate]], "")</f>
        <v/>
      </c>
      <c r="H27" s="134" t="str">
        <f>IFERROR(((G15*D15)/2)+ (4000*D15), "")</f>
        <v/>
      </c>
      <c r="I27" s="134" t="str">
        <f>IFERROR(((G15*E15)/2)+(E15*4000), "")</f>
        <v/>
      </c>
      <c r="J27" s="134" t="str">
        <f>IFERROR(((G15*F15)/2)+(F15*4000), "")</f>
        <v/>
      </c>
      <c r="K27" s="136">
        <f>SUM(tblCalculated[[#This Row],[Success Based Estimate - Year 1]:[Success Based Estimate - Year 3]])</f>
        <v>0</v>
      </c>
      <c r="L27" s="134" t="str">
        <f>IFERROR(tblCalculated[[#This Row],[Initial  Allotment Estimate]]+tblCalculated[[#This Row],[Initial Rural/High Needs Funding Estimate]], "")</f>
        <v/>
      </c>
    </row>
    <row r="28" spans="1:12" ht="15" customHeight="1">
      <c r="A28" s="34" t="str">
        <f>A16</f>
        <v>2030-2031</v>
      </c>
      <c r="B28" s="134">
        <f>IFERROR(8000*C16, "")</f>
        <v>0</v>
      </c>
      <c r="C28" s="134" t="str">
        <f t="shared" si="1"/>
        <v/>
      </c>
      <c r="D28" s="134" t="str">
        <f>IFERROR(tblCalculated[[#This Row],[Total Base Allotment Estimate]]+tblCalculated[[#This Row],[Total Rural/High Needs Funding Estimate]], "")</f>
        <v/>
      </c>
      <c r="E28" s="134">
        <f>IFERROR(4000*C16, "")</f>
        <v>0</v>
      </c>
      <c r="F28" s="134" t="str">
        <f>IFERROR((C16*G16)/2, "")</f>
        <v/>
      </c>
      <c r="G28" s="134" t="str">
        <f>IFERROR(tblCalculated[[#This Row],[Initial  Allotment Estimate]]+tblCalculated[[#This Row],[Initial Rural/High Needs Funding Estimate]], "")</f>
        <v/>
      </c>
      <c r="H28" s="134" t="str">
        <f>IFERROR(((G16*D16)/2)+ (4000*D16), "")</f>
        <v/>
      </c>
      <c r="I28" s="134" t="str">
        <f>IFERROR(((G16*E16)/2)+(E16*4000), "")</f>
        <v/>
      </c>
      <c r="J28" s="134" t="str">
        <f>IFERROR(((G16*F16)/2)+(F16*4000), "")</f>
        <v/>
      </c>
      <c r="K28" s="136">
        <f>SUM(tblCalculated[[#This Row],[Success Based Estimate - Year 1]:[Success Based Estimate - Year 3]])</f>
        <v>0</v>
      </c>
      <c r="L28" s="134" t="str">
        <f>IFERROR(tblCalculated[[#This Row],[Initial  Allotment Estimate]]+tblCalculated[[#This Row],[Initial Rural/High Needs Funding Estimate]], "")</f>
        <v/>
      </c>
    </row>
    <row r="29" spans="1:12" ht="15" customHeight="1">
      <c r="A29" s="130" t="s">
        <v>64</v>
      </c>
      <c r="B29" s="134"/>
      <c r="C29" s="134"/>
      <c r="D29" s="134"/>
      <c r="E29" s="134"/>
      <c r="F29" s="134"/>
      <c r="G29" s="134"/>
      <c r="H29" s="134"/>
      <c r="I29" s="134"/>
      <c r="J29" s="134"/>
      <c r="K29" s="136"/>
    </row>
    <row r="30" spans="1:12" s="119" customFormat="1" ht="40.5" customHeight="1">
      <c r="A30" s="203" t="s">
        <v>65</v>
      </c>
      <c r="B30" s="241" t="s">
        <v>66</v>
      </c>
      <c r="C30" s="195" t="s">
        <v>55</v>
      </c>
      <c r="D30" s="195" t="s">
        <v>67</v>
      </c>
      <c r="E30" s="123"/>
      <c r="F30" s="123"/>
      <c r="G30" s="123"/>
      <c r="H30" s="123"/>
      <c r="I30" s="123"/>
      <c r="J30" s="123"/>
      <c r="K30" s="123"/>
    </row>
    <row r="31" spans="1:12" ht="15" customHeight="1">
      <c r="A31" s="34" t="str">
        <f>A24</f>
        <v>2026-2027</v>
      </c>
      <c r="B31" s="134" t="str">
        <f>G24</f>
        <v/>
      </c>
      <c r="C31" s="134">
        <f>IF(ROW()=ROW($C$31),0,SUM( INDEX(tblCalculated[Success Based Estimate - Year 1], ROW()-ROW($C$31)),IF(ROW()-ROW($C$31)-1&gt;=1, INDEX(tblCalculated[Success Based Estimate - Year 2], ROW()-ROW($C$31)-1), 0),IF(ROW()-ROW($C$31)-2&gt;=1, INDEX(tblCalculated[Success Based Estimate - Year 3], ROW()-ROW($C$31)-2), 0)))</f>
        <v>0</v>
      </c>
      <c r="D31" s="240">
        <f>N(Table11[[#This Row],[Total Initial District Allotment Estimate ]])+N(Table11[[#This Row],[Total Rural/High Needs Funding Estimate]])</f>
        <v>0</v>
      </c>
      <c r="E31" s="34"/>
      <c r="F31" s="34"/>
      <c r="G31" s="34"/>
      <c r="H31" s="34"/>
      <c r="I31" s="34"/>
      <c r="J31" s="34"/>
      <c r="K31" s="34"/>
    </row>
    <row r="32" spans="1:12" ht="15" customHeight="1">
      <c r="A32" s="34" t="str">
        <f>A25</f>
        <v>2027-2028</v>
      </c>
      <c r="B32" s="134" t="str">
        <f>G25</f>
        <v/>
      </c>
      <c r="C32" s="134">
        <f>IF(ROW()=ROW($C$31),0,SUM( INDEX(tblCalculated[Success Based Estimate - Year 1], ROW()-ROW($C$31)),IF(ROW()-ROW($C$31)-1&gt;=1, INDEX(tblCalculated[Success Based Estimate - Year 2], ROW()-ROW($C$31)-1), 0),IF(ROW()-ROW($C$31)-2&gt;=1, INDEX(tblCalculated[Success Based Estimate - Year 3], ROW()-ROW($C$31)-2), 0)))</f>
        <v>0</v>
      </c>
      <c r="D32" s="240">
        <f>N(Table11[[#This Row],[Total Initial District Allotment Estimate ]])+N(Table11[[#This Row],[Total Rural/High Needs Funding Estimate]])</f>
        <v>0</v>
      </c>
      <c r="E32" s="34"/>
      <c r="F32" s="34"/>
      <c r="G32" s="34"/>
      <c r="H32" s="34"/>
      <c r="I32" s="34"/>
      <c r="J32" s="34"/>
      <c r="K32" s="34"/>
    </row>
    <row r="33" spans="1:11" ht="15" customHeight="1">
      <c r="A33" s="34" t="str">
        <f>A26</f>
        <v>2028-2029</v>
      </c>
      <c r="B33" s="134" t="str">
        <f>G26</f>
        <v/>
      </c>
      <c r="C33" s="134">
        <f>IF(ROW()=ROW($C$31),0,SUM( INDEX(tblCalculated[Success Based Estimate - Year 1], ROW()-ROW($C$31)),IF(ROW()-ROW($C$31)-1&gt;=1, INDEX(tblCalculated[Success Based Estimate - Year 2], ROW()-ROW($C$31)-1), 0),IF(ROW()-ROW($C$31)-2&gt;=1, INDEX(tblCalculated[Success Based Estimate - Year 3], ROW()-ROW($C$31)-2), 0)))</f>
        <v>0</v>
      </c>
      <c r="D33" s="240">
        <f>N(Table11[[#This Row],[Total Initial District Allotment Estimate ]])+N(Table11[[#This Row],[Total Rural/High Needs Funding Estimate]])</f>
        <v>0</v>
      </c>
      <c r="E33" s="34"/>
      <c r="F33" s="34"/>
      <c r="G33" s="34"/>
      <c r="H33" s="34"/>
      <c r="I33" s="34"/>
      <c r="J33" s="34"/>
      <c r="K33" s="34"/>
    </row>
    <row r="34" spans="1:11" ht="15" customHeight="1">
      <c r="A34" s="34" t="str">
        <f>A27</f>
        <v>2029-2030</v>
      </c>
      <c r="B34" s="134" t="str">
        <f>G27</f>
        <v/>
      </c>
      <c r="C34" s="134">
        <f>IF(ROW()=ROW($C$31),0,SUM( INDEX(tblCalculated[Success Based Estimate - Year 1], ROW()-ROW($C$31)),IF(ROW()-ROW($C$31)-1&gt;=1, INDEX(tblCalculated[Success Based Estimate - Year 2], ROW()-ROW($C$31)-1), 0),IF(ROW()-ROW($C$31)-2&gt;=1, INDEX(tblCalculated[Success Based Estimate - Year 3], ROW()-ROW($C$31)-2), 0)))</f>
        <v>0</v>
      </c>
      <c r="D34" s="240">
        <f>N(Table11[[#This Row],[Total Initial District Allotment Estimate ]])+N(Table11[[#This Row],[Total Rural/High Needs Funding Estimate]])</f>
        <v>0</v>
      </c>
      <c r="E34" s="34"/>
      <c r="F34" s="34"/>
      <c r="G34" s="34"/>
      <c r="H34" s="34"/>
      <c r="I34" s="34"/>
      <c r="J34" s="34"/>
      <c r="K34" s="34"/>
    </row>
    <row r="35" spans="1:11" ht="15" customHeight="1">
      <c r="A35" s="34" t="str">
        <f>A28</f>
        <v>2030-2031</v>
      </c>
      <c r="B35" s="134" t="str">
        <f>G28</f>
        <v/>
      </c>
      <c r="C35" s="134">
        <f>IF(ROW()=ROW($C$31),0,SUM( INDEX(tblCalculated[Success Based Estimate - Year 1], ROW()-ROW($C$31)),IF(ROW()-ROW($C$31)-1&gt;=1, INDEX(tblCalculated[Success Based Estimate - Year 2], ROW()-ROW($C$31)-1), 0),IF(ROW()-ROW($C$31)-2&gt;=1, INDEX(tblCalculated[Success Based Estimate - Year 3], ROW()-ROW($C$31)-2), 0)))</f>
        <v>0</v>
      </c>
      <c r="D35" s="240">
        <f>N(Table11[[#This Row],[Total Initial District Allotment Estimate ]])+N(Table11[[#This Row],[Total Rural/High Needs Funding Estimate]])</f>
        <v>0</v>
      </c>
      <c r="E35" s="34"/>
      <c r="F35" s="34"/>
      <c r="G35" s="34"/>
      <c r="H35" s="34"/>
      <c r="I35" s="34"/>
      <c r="J35" s="34"/>
      <c r="K35" s="34"/>
    </row>
  </sheetData>
  <sheetProtection algorithmName="SHA-512" hashValue="8kZbfIx76VeFOZOSG+EJZNDFbCWm+WCbnefwNBc9D0mIhgttHrCyCN2mISq5XGQEX265gQtEOqb7pZiLyc/8bw==" saltValue="9sPVaUqWQKBOwdTeHvVqkw==" spinCount="100000" sheet="1" objects="1" scenarios="1"/>
  <mergeCells count="3">
    <mergeCell ref="H22:K22"/>
    <mergeCell ref="B22:D22"/>
    <mergeCell ref="E22:G22"/>
  </mergeCells>
  <phoneticPr fontId="7" type="noConversion"/>
  <dataValidations count="17">
    <dataValidation type="custom" allowBlank="1" showInputMessage="1" showErrorMessage="1" error="Please enter a whole number between 0 and 40_x000a_" prompt="Enter a value from 0 to 40" sqref="C12 C14:C16" xr:uid="{F35FA006-2561-4C93-8C85-50BC89EBCFB8}">
      <formula1>AND(ISNUMBER(C12), C12&gt;= 0, C12&lt;=40)</formula1>
    </dataValidation>
    <dataValidation allowBlank="1" showInputMessage="1" showErrorMessage="1" prompt="Estimated Count of Participants X 8000" sqref="B23" xr:uid="{E10F7986-3DA5-41EA-9623-DFAFD09CE39E}"/>
    <dataValidation allowBlank="1" showInputMessage="1" showErrorMessage="1" prompt=" Rural/High Needs Multiplier x Estimated Count of Participants" sqref="C23" xr:uid="{BF9E29E3-9C84-40BD-96E6-2BAAA2E2CAB5}"/>
    <dataValidation allowBlank="1" showInputMessage="1" showErrorMessage="1" prompt="Total  Base District Allotment Estimate + Total Rural/ High Needs Funding" sqref="D23" xr:uid="{7D897CB6-76E7-441E-B0B8-01C20E1D3FD7}"/>
    <dataValidation allowBlank="1" showInputMessage="1" showErrorMessage="1" prompt=" Estimated Count of Participants x $4000" sqref="E23" xr:uid="{F5F24DC5-2B07-4EAA-9A04-DD9904A57196}"/>
    <dataValidation allowBlank="1" showInputMessage="1" showErrorMessage="1" prompt="(Total Rural/High Needs Funding)/2" sqref="F23" xr:uid="{33673AC3-95FD-411B-88A6-BE9FC73F854C}"/>
    <dataValidation allowBlank="1" showInputMessage="1" showErrorMessage="1" prompt="Initial District Allotment Estimate +Initial Rural/High Needs Funding Estimate_x000a_" sqref="G23" xr:uid="{575F5410-277C-435F-8595-99E4C2D4E50D}"/>
    <dataValidation allowBlank="1" showInputMessage="1" showErrorMessage="1" prompt="(4000 x Y1 Completers) +(Rural/High Needs Multiplier x Y1 Completers)" sqref="H23" xr:uid="{B5C4D2F6-89DE-4AB0-90AA-79FEC775BA7F}"/>
    <dataValidation allowBlank="1" showInputMessage="1" showErrorMessage="1" prompt="(4000 x Y2 Completers) +(Rural/High Needs Multiplier x Y2 Completers" sqref="I23" xr:uid="{BCC30C21-118B-480B-9959-968E62993805}"/>
    <dataValidation allowBlank="1" showInputMessage="1" showErrorMessage="1" prompt="(4000 x Y3 Completers) +(Rural/High Needs Multiplier x Y3 Completers)" sqref="J23" xr:uid="{287BFD7F-772D-44BD-8A36-D7A875909E1D}"/>
    <dataValidation allowBlank="1" showInputMessage="1" showErrorMessage="1" prompt="Y1 Success Based +Y2 Success Based +Y3 Success Based" sqref="K23" xr:uid="{E1F1DF17-C867-425F-8D7F-A40B84EF43DF}"/>
    <dataValidation allowBlank="1" showInputMessage="1" showErrorMessage="1" prompt="Average Student Point Value X 1000" sqref="G11" xr:uid="{77B3FC75-B345-4F5A-909C-71669164146F}"/>
    <dataValidation allowBlank="1" showInputMessage="1" showErrorMessage="1" promptTitle="Locked Field" prompt="Locked Field Data will autopopulate." sqref="B24:K29 A24:A28 A30:D35 L24:L28" xr:uid="{36A8D61B-6A80-4F9F-A8EE-13E6D22FB606}"/>
    <dataValidation allowBlank="1" showInputMessage="1" showErrorMessage="1" prompt="Locked Field Data will autopopulate." sqref="A12:A16 B13:B16" xr:uid="{7FF16BB0-B244-4DF4-87B8-819C1115BBE6}"/>
    <dataValidation type="custom" allowBlank="1" showInputMessage="1" showErrorMessage="1" error="Please enter a whole number between 0 and 40_x000a_" prompt="Enter a value between 0 and 40." sqref="C13" xr:uid="{3E614FBF-9DF5-4550-AB1F-8FDA4B07F686}">
      <formula1>AND(ISNUMBER(C13), C13&gt;= 0, C13&lt;=40)</formula1>
    </dataValidation>
    <dataValidation type="custom" allowBlank="1" showInputMessage="1" showErrorMessage="1" error="The sum of values in columns D, E and F but not exceed the value in column C" sqref="D12:E16 F13:F16" xr:uid="{4941713A-1DDA-4147-9AB7-0B3B2DB0CAB5}">
      <formula1>SUM($D12:$F12)&lt;= $C12</formula1>
    </dataValidation>
    <dataValidation type="custom" allowBlank="1" showInputMessage="1" showErrorMessage="1" error="The sum of values in columns D, E and F must not exceed the value in column C_x000a_" sqref="F12" xr:uid="{99ED159F-6F15-42D9-AC6D-9AAC09734953}">
      <formula1>SUM($D12:$F12)&lt;= $C12</formula1>
    </dataValidation>
  </dataValidations>
  <hyperlinks>
    <hyperlink ref="A4" r:id="rId1" xr:uid="{EEC6E903-3B16-49F3-8573-DAAB912BF908}"/>
    <hyperlink ref="A3" r:id="rId2" xr:uid="{144BF087-51C6-419B-8295-4B047FA8ED99}"/>
  </hyperlinks>
  <pageMargins left="0.7" right="0.7" top="0.75" bottom="0.75" header="0.3" footer="0.3"/>
  <pageSetup orientation="portrait" r:id="rId3"/>
  <tableParts count="3">
    <tablePart r:id="rId4"/>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C485C157-874A-41A5-8397-62872568C528}">
          <x14:formula1>
            <xm:f>lookup!$A$2:$A$1211</xm:f>
          </x14:formula1>
          <xm:sqref>B12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F8208-3FF3-4EF8-B723-B74F4643B6D8}">
  <dimension ref="A1:K27"/>
  <sheetViews>
    <sheetView showGridLines="0" zoomScale="80" zoomScaleNormal="80" workbookViewId="0">
      <selection activeCell="C13" sqref="C13"/>
    </sheetView>
  </sheetViews>
  <sheetFormatPr defaultColWidth="30.54296875" defaultRowHeight="14.5"/>
  <cols>
    <col min="1" max="2" width="30.54296875" style="2"/>
    <col min="3" max="3" width="45" style="2" customWidth="1"/>
    <col min="4" max="4" width="48.54296875" style="2" customWidth="1"/>
    <col min="5" max="5" width="51.36328125" style="2" customWidth="1"/>
    <col min="6" max="6" width="40.6328125" style="2" customWidth="1"/>
    <col min="7" max="7" width="61.6328125" style="2" customWidth="1"/>
    <col min="8" max="8" width="41.54296875" style="2" customWidth="1"/>
    <col min="9" max="9" width="53.36328125" style="2" customWidth="1"/>
    <col min="10" max="10" width="37.6328125" style="2" customWidth="1"/>
    <col min="11" max="11" width="41.6328125" style="2" customWidth="1"/>
    <col min="12" max="16384" width="30.54296875" style="2"/>
  </cols>
  <sheetData>
    <row r="1" spans="1:11" s="12" customFormat="1" ht="18.5">
      <c r="A1" s="11" t="s">
        <v>68</v>
      </c>
    </row>
    <row r="2" spans="1:11" s="12" customFormat="1">
      <c r="A2" s="13" t="s">
        <v>24</v>
      </c>
    </row>
    <row r="3" spans="1:11" s="12" customFormat="1">
      <c r="A3" s="13" t="s">
        <v>25</v>
      </c>
    </row>
    <row r="4" spans="1:11" s="12" customFormat="1">
      <c r="A4" s="10" t="s">
        <v>69</v>
      </c>
    </row>
    <row r="5" spans="1:11" s="12" customFormat="1">
      <c r="A5" s="14" t="s">
        <v>70</v>
      </c>
    </row>
    <row r="6" spans="1:11" s="12" customFormat="1">
      <c r="A6" s="15" t="s">
        <v>71</v>
      </c>
    </row>
    <row r="7" spans="1:11" s="12" customFormat="1">
      <c r="A7" s="15" t="s">
        <v>72</v>
      </c>
    </row>
    <row r="8" spans="1:11" s="12" customFormat="1">
      <c r="A8" s="14" t="s">
        <v>73</v>
      </c>
    </row>
    <row r="9" spans="1:11" s="12" customFormat="1"/>
    <row r="10" spans="1:11" s="12" customFormat="1" ht="16">
      <c r="A10" s="16" t="s">
        <v>74</v>
      </c>
    </row>
    <row r="12" spans="1:11" ht="29">
      <c r="A12" s="2" t="s">
        <v>35</v>
      </c>
      <c r="B12" s="2" t="s">
        <v>36</v>
      </c>
      <c r="C12" s="2" t="s">
        <v>75</v>
      </c>
      <c r="D12" s="6" t="s">
        <v>76</v>
      </c>
      <c r="E12" s="21" t="s">
        <v>77</v>
      </c>
      <c r="F12" s="6" t="s">
        <v>78</v>
      </c>
      <c r="G12" s="6" t="s">
        <v>79</v>
      </c>
      <c r="H12" s="6" t="s">
        <v>80</v>
      </c>
      <c r="I12" s="6" t="s">
        <v>81</v>
      </c>
      <c r="J12" s="6" t="s">
        <v>82</v>
      </c>
      <c r="K12" s="6" t="s">
        <v>83</v>
      </c>
    </row>
    <row r="13" spans="1:11">
      <c r="A13" s="2" t="s">
        <v>42</v>
      </c>
      <c r="B13" s="2" t="s">
        <v>84</v>
      </c>
      <c r="C13" s="2">
        <v>40</v>
      </c>
      <c r="D13" s="2">
        <v>3</v>
      </c>
      <c r="E13" s="8">
        <v>1000</v>
      </c>
      <c r="F13" s="2">
        <v>5</v>
      </c>
      <c r="G13" s="9">
        <v>1500</v>
      </c>
      <c r="H13" s="2">
        <v>0</v>
      </c>
      <c r="I13" s="8">
        <v>2000</v>
      </c>
      <c r="J13" s="2">
        <v>5</v>
      </c>
      <c r="K13" s="2">
        <v>1500</v>
      </c>
    </row>
    <row r="14" spans="1:11">
      <c r="A14" s="2" t="s">
        <v>43</v>
      </c>
      <c r="B14" s="2" t="str">
        <f>$B$13</f>
        <v>Houston ISD</v>
      </c>
      <c r="C14" s="2">
        <v>20</v>
      </c>
      <c r="D14" s="2">
        <v>5</v>
      </c>
      <c r="E14" s="8">
        <v>1000</v>
      </c>
      <c r="F14" s="2">
        <v>6</v>
      </c>
      <c r="G14" s="9">
        <v>2000</v>
      </c>
      <c r="H14" s="2">
        <v>2</v>
      </c>
      <c r="I14" s="8">
        <v>1500</v>
      </c>
      <c r="J14" s="2">
        <v>4</v>
      </c>
      <c r="K14" s="2">
        <v>1500</v>
      </c>
    </row>
    <row r="15" spans="1:11">
      <c r="A15" s="2" t="s">
        <v>44</v>
      </c>
      <c r="B15" s="2" t="str">
        <f>$B$13</f>
        <v>Houston ISD</v>
      </c>
      <c r="C15" s="2">
        <v>30</v>
      </c>
      <c r="D15" s="2">
        <v>10</v>
      </c>
      <c r="E15" s="8">
        <v>1500</v>
      </c>
      <c r="F15" s="2">
        <v>7</v>
      </c>
      <c r="G15" s="9">
        <v>1500</v>
      </c>
      <c r="I15" s="8"/>
    </row>
    <row r="16" spans="1:11">
      <c r="A16" s="2" t="s">
        <v>45</v>
      </c>
      <c r="B16" s="2" t="str">
        <f>$B$13</f>
        <v>Houston ISD</v>
      </c>
      <c r="E16" s="8"/>
      <c r="G16" s="9"/>
      <c r="I16" s="8"/>
    </row>
    <row r="17" spans="1:9">
      <c r="A17" s="2" t="s">
        <v>46</v>
      </c>
      <c r="B17" s="2" t="str">
        <f>$B$13</f>
        <v>Houston ISD</v>
      </c>
      <c r="E17" s="8"/>
      <c r="G17" s="9"/>
      <c r="I17" s="8"/>
    </row>
    <row r="18" spans="1:9" s="5" customFormat="1"/>
    <row r="19" spans="1:9" s="12" customFormat="1">
      <c r="A19" s="17" t="s">
        <v>85</v>
      </c>
    </row>
    <row r="21" spans="1:9" ht="29">
      <c r="B21" s="18" t="s">
        <v>86</v>
      </c>
      <c r="C21" s="22" t="s">
        <v>87</v>
      </c>
      <c r="D21" s="22" t="s">
        <v>88</v>
      </c>
      <c r="E21" s="18" t="s">
        <v>89</v>
      </c>
      <c r="F21" s="22" t="s">
        <v>90</v>
      </c>
      <c r="G21" s="18" t="s">
        <v>91</v>
      </c>
      <c r="H21" s="22" t="s">
        <v>92</v>
      </c>
    </row>
    <row r="22" spans="1:9" ht="29">
      <c r="A22" s="24" t="s">
        <v>35</v>
      </c>
      <c r="B22" s="2" t="s">
        <v>93</v>
      </c>
      <c r="C22" s="2" t="s">
        <v>94</v>
      </c>
      <c r="D22" s="2" t="s">
        <v>95</v>
      </c>
      <c r="E22" s="2" t="s">
        <v>96</v>
      </c>
      <c r="F22" s="6" t="s">
        <v>97</v>
      </c>
      <c r="G22" s="2" t="s">
        <v>98</v>
      </c>
      <c r="H22" s="2" t="s">
        <v>99</v>
      </c>
    </row>
    <row r="23" spans="1:9">
      <c r="A23" s="25" t="s">
        <v>42</v>
      </c>
      <c r="B23" s="8">
        <f>C13*3000</f>
        <v>120000</v>
      </c>
      <c r="C23" s="8">
        <f>D13*E13</f>
        <v>3000</v>
      </c>
      <c r="D23" s="8">
        <f>F13*G13</f>
        <v>7500</v>
      </c>
      <c r="E23" s="8">
        <f>H13*I13</f>
        <v>0</v>
      </c>
      <c r="F23" s="8">
        <f>K13*J13</f>
        <v>7500</v>
      </c>
      <c r="G23" s="8">
        <f>SUM(Table3[[#This Row],[Total Payment for Full-Time Teacher Mentors]:[Total Payment for Other-Campus Mentor Teacher]])</f>
        <v>18000</v>
      </c>
      <c r="H23" s="8">
        <f>Table3[[#This Row],[District Allotment Estimate]]-Table3[[#This Row],[Mentor Portion of Total District Payment]]</f>
        <v>102000</v>
      </c>
    </row>
    <row r="24" spans="1:9">
      <c r="A24" s="26" t="s">
        <v>43</v>
      </c>
      <c r="B24" s="8">
        <f t="shared" ref="B24:B27" si="0">C14*3000</f>
        <v>60000</v>
      </c>
      <c r="C24" s="8">
        <f t="shared" ref="C24:C27" si="1">D14*E14</f>
        <v>5000</v>
      </c>
      <c r="D24" s="8">
        <f t="shared" ref="D24:D27" si="2">F14*G14</f>
        <v>12000</v>
      </c>
      <c r="E24" s="8">
        <f t="shared" ref="E24:E27" si="3">H14*I14</f>
        <v>3000</v>
      </c>
      <c r="F24" s="8">
        <f t="shared" ref="F24:F27" si="4">K14*J14</f>
        <v>6000</v>
      </c>
      <c r="G24" s="8">
        <f>SUM(Table3[[#This Row],[Total Payment for Full-Time Teacher Mentors]:[Total Payment for Other-Campus Mentor Teacher]])</f>
        <v>26000</v>
      </c>
      <c r="H24" s="8">
        <f>Table3[[#This Row],[District Allotment Estimate]]-Table3[[#This Row],[Mentor Portion of Total District Payment]]</f>
        <v>34000</v>
      </c>
    </row>
    <row r="25" spans="1:9">
      <c r="A25" s="25" t="s">
        <v>44</v>
      </c>
      <c r="B25" s="8">
        <f t="shared" si="0"/>
        <v>90000</v>
      </c>
      <c r="C25" s="8">
        <f t="shared" si="1"/>
        <v>15000</v>
      </c>
      <c r="D25" s="8">
        <f t="shared" si="2"/>
        <v>10500</v>
      </c>
      <c r="E25" s="8">
        <f t="shared" si="3"/>
        <v>0</v>
      </c>
      <c r="F25" s="8">
        <f t="shared" si="4"/>
        <v>0</v>
      </c>
      <c r="G25" s="8">
        <f>SUM(Table3[[#This Row],[Total Payment for Full-Time Teacher Mentors]:[Total Payment for Other-Campus Mentor Teacher]])</f>
        <v>25500</v>
      </c>
      <c r="H25" s="8">
        <f>Table3[[#This Row],[District Allotment Estimate]]-Table3[[#This Row],[Mentor Portion of Total District Payment]]</f>
        <v>64500</v>
      </c>
    </row>
    <row r="26" spans="1:9">
      <c r="A26" s="26" t="s">
        <v>45</v>
      </c>
      <c r="B26" s="8">
        <f t="shared" si="0"/>
        <v>0</v>
      </c>
      <c r="C26" s="8">
        <f t="shared" si="1"/>
        <v>0</v>
      </c>
      <c r="D26" s="8">
        <f t="shared" si="2"/>
        <v>0</v>
      </c>
      <c r="E26" s="8">
        <f t="shared" si="3"/>
        <v>0</v>
      </c>
      <c r="F26" s="8">
        <f t="shared" si="4"/>
        <v>0</v>
      </c>
      <c r="G26" s="8">
        <f>SUM(Table3[[#This Row],[Total Payment for Full-Time Teacher Mentors]:[Total Payment for Other-Campus Mentor Teacher]])</f>
        <v>0</v>
      </c>
      <c r="H26" s="8">
        <f>Table3[[#This Row],[District Allotment Estimate]]-Table3[[#This Row],[Mentor Portion of Total District Payment]]</f>
        <v>0</v>
      </c>
    </row>
    <row r="27" spans="1:9">
      <c r="A27" s="25" t="s">
        <v>46</v>
      </c>
      <c r="B27" s="8">
        <f t="shared" si="0"/>
        <v>0</v>
      </c>
      <c r="C27" s="8">
        <f t="shared" si="1"/>
        <v>0</v>
      </c>
      <c r="D27" s="8">
        <f t="shared" si="2"/>
        <v>0</v>
      </c>
      <c r="E27" s="8">
        <f t="shared" si="3"/>
        <v>0</v>
      </c>
      <c r="F27" s="8">
        <f t="shared" si="4"/>
        <v>0</v>
      </c>
      <c r="G27" s="8">
        <f>SUM(Table3[[#This Row],[Total Payment for Full-Time Teacher Mentors]:[Total Payment for Other-Campus Mentor Teacher]])</f>
        <v>0</v>
      </c>
      <c r="H27" s="8">
        <f>Table3[[#This Row],[District Allotment Estimate]]-Table3[[#This Row],[Mentor Portion of Total District Payment]]</f>
        <v>0</v>
      </c>
    </row>
  </sheetData>
  <dataValidations count="2">
    <dataValidation type="list" allowBlank="1" showInputMessage="1" showErrorMessage="1" sqref="E13:E17 G13:G17 I13:I17 K13:K17" xr:uid="{CC78B188-4DF3-44B7-BF16-4DDAD95A0D53}">
      <formula1>"1000, 1500, 2000, 2500, 3000"</formula1>
    </dataValidation>
    <dataValidation type="whole" allowBlank="1" showInputMessage="1" showErrorMessage="1" errorTitle="Invalid Entry" error="Please enter a whole number between 0 and 40." promptTitle="Estimate Count" prompt="Enter a whole number from 0 to 40." sqref="C13:C17" xr:uid="{A34F807C-EEA6-4995-8B71-2D72E10E7F03}">
      <formula1>0</formula1>
      <formula2>40</formula2>
    </dataValidation>
  </dataValidations>
  <hyperlinks>
    <hyperlink ref="A3" r:id="rId1" xr:uid="{37741EA9-2F4E-485D-8DD6-CA830C7119C7}"/>
    <hyperlink ref="A2" r:id="rId2" xr:uid="{BC01781D-E171-4FAF-9B7D-7EB85457192C}"/>
  </hyperlinks>
  <pageMargins left="0.7" right="0.7" top="0.75" bottom="0.75" header="0.3" footer="0.3"/>
  <tableParts count="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F9C386E5-9FCA-4BCF-B545-ADBE17FA1380}">
          <x14:formula1>
            <xm:f>lookup!$A$2:$A$5</xm:f>
          </x14:formula1>
          <xm:sqref>B13:B17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D0C4F-0EB4-4D7B-B1E8-29B62884B026}">
  <sheetPr>
    <tabColor rgb="FF40834E"/>
  </sheetPr>
  <dimension ref="A1:I35"/>
  <sheetViews>
    <sheetView showGridLines="0" zoomScale="70" zoomScaleNormal="70" workbookViewId="0">
      <selection activeCell="H11" sqref="H11"/>
    </sheetView>
  </sheetViews>
  <sheetFormatPr defaultColWidth="30.6328125" defaultRowHeight="15.75" customHeight="1"/>
  <cols>
    <col min="1" max="1" width="30.6328125" style="89"/>
    <col min="2" max="2" width="42.453125" style="89" customWidth="1"/>
    <col min="3" max="3" width="40.36328125" style="89" customWidth="1"/>
    <col min="4" max="4" width="36.6328125" style="89" customWidth="1"/>
    <col min="5" max="5" width="28.36328125" style="89" customWidth="1"/>
    <col min="6" max="6" width="40" style="89" customWidth="1"/>
    <col min="7" max="7" width="27.6328125" style="89" customWidth="1"/>
    <col min="8" max="8" width="13.90625" style="89" customWidth="1"/>
    <col min="9" max="9" width="39.90625" style="89" customWidth="1"/>
    <col min="10" max="16384" width="30.6328125" style="89"/>
  </cols>
  <sheetData>
    <row r="1" spans="1:9" ht="15.75" customHeight="1">
      <c r="A1" s="189" t="s">
        <v>100</v>
      </c>
      <c r="B1" s="34"/>
      <c r="C1" s="34"/>
      <c r="D1" s="34"/>
      <c r="G1" s="87"/>
      <c r="H1" s="87"/>
    </row>
    <row r="2" spans="1:9" s="91" customFormat="1" ht="15.75" customHeight="1">
      <c r="A2" s="225" t="s">
        <v>24</v>
      </c>
      <c r="B2" s="37"/>
      <c r="C2" s="37"/>
      <c r="D2" s="37"/>
      <c r="G2" s="90"/>
      <c r="H2" s="90"/>
    </row>
    <row r="3" spans="1:9" ht="15.75" customHeight="1">
      <c r="A3" s="225" t="s">
        <v>25</v>
      </c>
      <c r="B3" s="39"/>
      <c r="C3" s="34"/>
      <c r="D3" s="34"/>
      <c r="G3" s="87"/>
      <c r="H3" s="87"/>
    </row>
    <row r="4" spans="1:9" ht="15.75" customHeight="1">
      <c r="A4" s="41" t="s">
        <v>101</v>
      </c>
      <c r="B4" s="34"/>
      <c r="C4" s="34"/>
      <c r="D4" s="34"/>
      <c r="G4" s="87"/>
      <c r="H4" s="87"/>
    </row>
    <row r="5" spans="1:9" s="93" customFormat="1" ht="15.75" customHeight="1">
      <c r="A5" s="162" t="s">
        <v>102</v>
      </c>
      <c r="B5" s="39"/>
      <c r="C5" s="39"/>
      <c r="D5" s="39"/>
      <c r="G5" s="92"/>
      <c r="H5" s="92"/>
    </row>
    <row r="6" spans="1:9" ht="15.75" customHeight="1">
      <c r="A6" s="162" t="s">
        <v>103</v>
      </c>
      <c r="B6" s="34"/>
      <c r="C6" s="39"/>
      <c r="D6" s="34"/>
      <c r="E6" s="34"/>
      <c r="F6" s="34"/>
      <c r="G6" s="87"/>
      <c r="H6" s="87"/>
    </row>
    <row r="7" spans="1:9" ht="15.75" customHeight="1">
      <c r="A7" s="80" t="s">
        <v>104</v>
      </c>
      <c r="B7" s="34"/>
      <c r="C7" s="34"/>
      <c r="D7" s="34"/>
      <c r="E7" s="50" t="s">
        <v>29</v>
      </c>
      <c r="F7" s="50"/>
      <c r="G7" s="87"/>
      <c r="H7" s="87"/>
    </row>
    <row r="8" spans="1:9" ht="15.75" customHeight="1">
      <c r="A8" s="80" t="s">
        <v>105</v>
      </c>
      <c r="B8" s="34"/>
      <c r="C8" s="34"/>
      <c r="D8" s="34"/>
      <c r="E8" s="255"/>
      <c r="F8" s="249" t="s">
        <v>31</v>
      </c>
      <c r="G8" s="87"/>
      <c r="H8" s="87"/>
    </row>
    <row r="9" spans="1:9" ht="15.75" customHeight="1">
      <c r="A9" s="41" t="s">
        <v>106</v>
      </c>
      <c r="B9" s="34"/>
      <c r="C9" s="34"/>
      <c r="D9" s="34"/>
      <c r="E9" s="250"/>
      <c r="F9" s="249" t="s">
        <v>33</v>
      </c>
      <c r="G9" s="87"/>
      <c r="H9" s="87"/>
    </row>
    <row r="10" spans="1:9" customFormat="1" ht="15.75" customHeight="1">
      <c r="A10" s="149" t="s">
        <v>74</v>
      </c>
      <c r="B10" s="34"/>
      <c r="C10" s="34"/>
      <c r="D10" s="34"/>
      <c r="E10" s="34"/>
      <c r="F10" s="34"/>
      <c r="G10" s="34"/>
      <c r="H10" s="34"/>
    </row>
    <row r="11" spans="1:9" s="96" customFormat="1" ht="34.5" customHeight="1">
      <c r="A11" s="168" t="s">
        <v>35</v>
      </c>
      <c r="B11" s="169" t="s">
        <v>36</v>
      </c>
      <c r="C11" s="170" t="s">
        <v>107</v>
      </c>
      <c r="D11" s="171" t="s">
        <v>108</v>
      </c>
      <c r="E11" s="94" t="s">
        <v>109</v>
      </c>
      <c r="F11" s="95"/>
      <c r="G11" s="95"/>
      <c r="H11" s="95"/>
    </row>
    <row r="12" spans="1:9" ht="15.75" customHeight="1">
      <c r="A12" s="124" t="s">
        <v>42</v>
      </c>
      <c r="B12" s="97"/>
      <c r="C12" s="97"/>
      <c r="D12" s="98"/>
      <c r="E12" s="132" t="str">
        <f>IF(C12&lt;&gt;"", IFERROR(VALUE(VLOOKUP(TRIM(CLEAN(B12)), lkp[], 2, FALSE)), 0) * 3000, "")</f>
        <v/>
      </c>
      <c r="F12" s="87"/>
      <c r="G12" s="87"/>
      <c r="H12" s="87"/>
      <c r="I12"/>
    </row>
    <row r="13" spans="1:9" ht="15.75" customHeight="1">
      <c r="A13" s="124" t="s">
        <v>43</v>
      </c>
      <c r="B13" s="44" t="str">
        <f>IF($B$12 = "", "", $B$12)</f>
        <v/>
      </c>
      <c r="C13" s="97"/>
      <c r="D13" s="97"/>
      <c r="E13" s="132" t="str">
        <f>IF(C13&lt;&gt;"", IFERROR(VALUE(VLOOKUP(TRIM(CLEAN(B13)), lkp[], 2, FALSE)), 0) * 3000, "")</f>
        <v/>
      </c>
      <c r="F13" s="87"/>
      <c r="G13" s="87"/>
      <c r="H13" s="87"/>
      <c r="I13"/>
    </row>
    <row r="14" spans="1:9" ht="15.75" customHeight="1">
      <c r="A14" s="124" t="s">
        <v>44</v>
      </c>
      <c r="B14" s="44" t="str">
        <f t="shared" ref="B14:B16" si="0">IF($B$12 = "", "", $B$12)</f>
        <v/>
      </c>
      <c r="C14" s="97"/>
      <c r="D14" s="131"/>
      <c r="E14" s="132" t="str">
        <f>IF(C14&lt;&gt;"", IFERROR(VALUE(VLOOKUP(TRIM(CLEAN(B14)), lkp[], 2, FALSE)), 0) * 3000, "")</f>
        <v/>
      </c>
      <c r="F14" s="87"/>
      <c r="G14" s="87"/>
      <c r="H14" s="87"/>
      <c r="I14"/>
    </row>
    <row r="15" spans="1:9" ht="15.75" customHeight="1">
      <c r="A15" s="124" t="s">
        <v>45</v>
      </c>
      <c r="B15" s="44" t="str">
        <f t="shared" si="0"/>
        <v/>
      </c>
      <c r="C15" s="97"/>
      <c r="D15" s="97"/>
      <c r="E15" s="132" t="str">
        <f>IF(C15&lt;&gt;"", IFERROR(VALUE(VLOOKUP(TRIM(CLEAN(B15)), lkp[], 2, FALSE)), 0) * 3000, "")</f>
        <v/>
      </c>
      <c r="F15" s="87"/>
      <c r="G15" s="87"/>
      <c r="H15" s="87"/>
      <c r="I15"/>
    </row>
    <row r="16" spans="1:9" ht="15.75" customHeight="1">
      <c r="A16" s="124" t="s">
        <v>46</v>
      </c>
      <c r="B16" s="44" t="str">
        <f t="shared" si="0"/>
        <v/>
      </c>
      <c r="C16" s="97"/>
      <c r="D16" s="97"/>
      <c r="E16" s="256" t="str">
        <f>IF(C16&lt;&gt;"", IFERROR(VALUE(VLOOKUP(TRIM(CLEAN(B16)), lkp[], 2, FALSE)), 0) * 3000, "")</f>
        <v/>
      </c>
      <c r="F16" s="87"/>
      <c r="G16" s="87"/>
      <c r="H16" s="87"/>
      <c r="I16"/>
    </row>
    <row r="17" spans="1:9" s="100" customFormat="1" ht="15.75" customHeight="1">
      <c r="A17" s="45"/>
      <c r="B17" s="46"/>
      <c r="C17" s="46"/>
      <c r="D17" s="46"/>
      <c r="E17" s="50" t="s">
        <v>29</v>
      </c>
      <c r="F17" s="34"/>
      <c r="H17" s="46"/>
      <c r="I17"/>
    </row>
    <row r="18" spans="1:9" s="104" customFormat="1" ht="18.5">
      <c r="A18" s="47" t="s">
        <v>110</v>
      </c>
      <c r="B18" s="48"/>
      <c r="C18" s="48"/>
      <c r="D18" s="48"/>
      <c r="E18" s="125"/>
      <c r="F18" s="35" t="s">
        <v>49</v>
      </c>
      <c r="H18" s="48"/>
    </row>
    <row r="19" spans="1:9" s="107" customFormat="1" ht="16">
      <c r="A19" s="126"/>
      <c r="B19" s="127"/>
      <c r="C19" s="127"/>
      <c r="D19" s="127"/>
      <c r="E19" s="121"/>
      <c r="F19" s="35" t="s">
        <v>111</v>
      </c>
      <c r="H19" s="127"/>
    </row>
    <row r="20" spans="1:9" s="107" customFormat="1" ht="16">
      <c r="A20" s="126"/>
      <c r="B20" s="127"/>
      <c r="C20" s="127"/>
      <c r="D20" s="127"/>
      <c r="E20" s="128"/>
      <c r="F20" s="35" t="s">
        <v>67</v>
      </c>
      <c r="H20" s="127"/>
    </row>
    <row r="21" spans="1:9" s="111" customFormat="1" ht="13.5" customHeight="1" thickBot="1">
      <c r="A21" s="122" t="s">
        <v>51</v>
      </c>
      <c r="B21" s="122"/>
      <c r="C21" s="122"/>
      <c r="D21" s="122"/>
      <c r="G21" s="122"/>
      <c r="H21" s="122"/>
    </row>
    <row r="22" spans="1:9" s="111" customFormat="1" ht="22.5" customHeight="1" thickBot="1">
      <c r="A22" s="122"/>
      <c r="B22" s="122"/>
      <c r="C22" s="227" t="s">
        <v>53</v>
      </c>
      <c r="D22" s="264" t="s">
        <v>50</v>
      </c>
      <c r="E22" s="264"/>
      <c r="F22" s="264"/>
      <c r="G22" s="129" t="s">
        <v>67</v>
      </c>
      <c r="H22" s="205"/>
    </row>
    <row r="23" spans="1:9" s="96" customFormat="1" ht="46.25" customHeight="1">
      <c r="A23" s="199" t="s">
        <v>35</v>
      </c>
      <c r="B23" s="199" t="s">
        <v>36</v>
      </c>
      <c r="C23" s="196" t="s">
        <v>112</v>
      </c>
      <c r="D23" s="197" t="s">
        <v>113</v>
      </c>
      <c r="E23" s="197" t="s">
        <v>114</v>
      </c>
      <c r="F23" s="197" t="s">
        <v>115</v>
      </c>
      <c r="G23" s="198" t="s">
        <v>67</v>
      </c>
    </row>
    <row r="24" spans="1:9" ht="15.75" customHeight="1">
      <c r="A24" s="145" t="str">
        <f t="shared" ref="A24:A28" si="1">A12</f>
        <v>2026-2027</v>
      </c>
      <c r="B24" s="145" t="str">
        <f>IF($B$12 = "", "", $B$12)</f>
        <v/>
      </c>
      <c r="C24" s="146" t="str">
        <f t="shared" ref="C24:C28" si="2">IF(B12 ="","",C12* 12000)</f>
        <v/>
      </c>
      <c r="D24" s="146" t="str">
        <f t="shared" ref="D24:D28" si="3">IFERROR((C12*2000) + (C12 * E12 ), "")</f>
        <v/>
      </c>
      <c r="E24" s="146">
        <f>IFERROR((D12*2000), "")</f>
        <v>0</v>
      </c>
      <c r="F24" s="146" t="str">
        <f>IFERROR(Cohorts[[#This Row],[Success-Based Funding - Triggered by Standard Enhanced Cert Issuance]]+Cohorts[[#This Row],[SPED/BIL Additional Success-Based Funding]], "")</f>
        <v/>
      </c>
      <c r="G24" s="146" t="str">
        <f>IFERROR(Cohorts[[#This Row],[Initial District Allotment Estimate ]]+Cohorts[[#This Row],[Success-Based Funding - Triggered by Standard Enhanced Cert Issuance]]+Cohorts[[#This Row],[SPED/BIL Additional Success-Based Funding]], "")</f>
        <v/>
      </c>
      <c r="I24"/>
    </row>
    <row r="25" spans="1:9" ht="15.75" customHeight="1">
      <c r="A25" s="145" t="str">
        <f t="shared" si="1"/>
        <v>2027-2028</v>
      </c>
      <c r="B25" s="145" t="str">
        <f t="shared" ref="B25:B28" si="4">IF($B$12 = "", "", $B$12)</f>
        <v/>
      </c>
      <c r="C25" s="146" t="str">
        <f t="shared" si="2"/>
        <v/>
      </c>
      <c r="D25" s="146" t="str">
        <f t="shared" si="3"/>
        <v/>
      </c>
      <c r="E25" s="146">
        <f t="shared" ref="E25:E28" si="5">IFERROR((D13*2000), "")</f>
        <v>0</v>
      </c>
      <c r="F25" s="146" t="str">
        <f>IFERROR(Cohorts[[#This Row],[Success-Based Funding - Triggered by Standard Enhanced Cert Issuance]]+Cohorts[[#This Row],[SPED/BIL Additional Success-Based Funding]], "")</f>
        <v/>
      </c>
      <c r="G25" s="146" t="str">
        <f>IFERROR(Cohorts[[#This Row],[Initial District Allotment Estimate ]]+Cohorts[[#This Row],[Success-Based Funding - Triggered by Standard Enhanced Cert Issuance]]+Cohorts[[#This Row],[SPED/BIL Additional Success-Based Funding]], "")</f>
        <v/>
      </c>
      <c r="I25"/>
    </row>
    <row r="26" spans="1:9" ht="15.75" customHeight="1">
      <c r="A26" s="145" t="str">
        <f t="shared" si="1"/>
        <v>2028-2029</v>
      </c>
      <c r="B26" s="145" t="str">
        <f t="shared" si="4"/>
        <v/>
      </c>
      <c r="C26" s="146" t="str">
        <f t="shared" si="2"/>
        <v/>
      </c>
      <c r="D26" s="146" t="str">
        <f t="shared" si="3"/>
        <v/>
      </c>
      <c r="E26" s="146">
        <f t="shared" si="5"/>
        <v>0</v>
      </c>
      <c r="F26" s="146" t="str">
        <f>IFERROR(Cohorts[[#This Row],[Success-Based Funding - Triggered by Standard Enhanced Cert Issuance]]+Cohorts[[#This Row],[SPED/BIL Additional Success-Based Funding]], "")</f>
        <v/>
      </c>
      <c r="G26" s="146" t="str">
        <f>IFERROR(Cohorts[[#This Row],[Initial District Allotment Estimate ]]+Cohorts[[#This Row],[Success-Based Funding - Triggered by Standard Enhanced Cert Issuance]]+Cohorts[[#This Row],[SPED/BIL Additional Success-Based Funding]], "")</f>
        <v/>
      </c>
      <c r="I26"/>
    </row>
    <row r="27" spans="1:9" ht="15.75" customHeight="1">
      <c r="A27" s="145" t="str">
        <f t="shared" si="1"/>
        <v>2029-2030</v>
      </c>
      <c r="B27" s="145" t="str">
        <f t="shared" si="4"/>
        <v/>
      </c>
      <c r="C27" s="146" t="str">
        <f t="shared" si="2"/>
        <v/>
      </c>
      <c r="D27" s="146" t="str">
        <f t="shared" si="3"/>
        <v/>
      </c>
      <c r="E27" s="146">
        <f t="shared" si="5"/>
        <v>0</v>
      </c>
      <c r="F27" s="146" t="str">
        <f>IFERROR(Cohorts[[#This Row],[Success-Based Funding - Triggered by Standard Enhanced Cert Issuance]]+Cohorts[[#This Row],[SPED/BIL Additional Success-Based Funding]], "")</f>
        <v/>
      </c>
      <c r="G27" s="146" t="str">
        <f>IFERROR(Cohorts[[#This Row],[Initial District Allotment Estimate ]]+Cohorts[[#This Row],[Success-Based Funding - Triggered by Standard Enhanced Cert Issuance]]+Cohorts[[#This Row],[SPED/BIL Additional Success-Based Funding]], "")</f>
        <v/>
      </c>
      <c r="I27"/>
    </row>
    <row r="28" spans="1:9" ht="15.75" customHeight="1">
      <c r="A28" s="145" t="str">
        <f t="shared" si="1"/>
        <v>2030-2031</v>
      </c>
      <c r="B28" s="145" t="str">
        <f t="shared" si="4"/>
        <v/>
      </c>
      <c r="C28" s="146" t="str">
        <f t="shared" si="2"/>
        <v/>
      </c>
      <c r="D28" s="146" t="str">
        <f t="shared" si="3"/>
        <v/>
      </c>
      <c r="E28" s="146">
        <f t="shared" si="5"/>
        <v>0</v>
      </c>
      <c r="F28" s="146" t="str">
        <f>IFERROR(Cohorts[[#This Row],[Success-Based Funding - Triggered by Standard Enhanced Cert Issuance]]+Cohorts[[#This Row],[SPED/BIL Additional Success-Based Funding]], "")</f>
        <v/>
      </c>
      <c r="G28" s="146" t="str">
        <f>IFERROR(Cohorts[[#This Row],[Initial District Allotment Estimate ]]+Cohorts[[#This Row],[Success-Based Funding - Triggered by Standard Enhanced Cert Issuance]]+Cohorts[[#This Row],[SPED/BIL Additional Success-Based Funding]], "")</f>
        <v/>
      </c>
      <c r="I28"/>
    </row>
    <row r="29" spans="1:9" s="114" customFormat="1" ht="15.75" customHeight="1">
      <c r="A29" s="130" t="s">
        <v>64</v>
      </c>
      <c r="B29" s="49"/>
      <c r="C29" s="49"/>
      <c r="D29" s="49"/>
      <c r="E29" s="49"/>
      <c r="F29" s="49"/>
      <c r="G29" s="49"/>
      <c r="H29" s="49"/>
      <c r="I29"/>
    </row>
    <row r="30" spans="1:9" ht="15.75" customHeight="1">
      <c r="A30" s="201" t="s">
        <v>65</v>
      </c>
      <c r="B30" s="200" t="s">
        <v>116</v>
      </c>
      <c r="C30" s="200" t="s">
        <v>117</v>
      </c>
      <c r="D30" s="200" t="s">
        <v>67</v>
      </c>
      <c r="E30" s="34"/>
      <c r="F30" s="34"/>
      <c r="G30" s="34"/>
      <c r="H30" s="34"/>
      <c r="I30"/>
    </row>
    <row r="31" spans="1:9" ht="15.75" customHeight="1">
      <c r="A31" s="143" t="str">
        <f>A24</f>
        <v>2026-2027</v>
      </c>
      <c r="B31" s="144" t="str">
        <f>C24</f>
        <v/>
      </c>
      <c r="C31" s="147" cm="1">
        <f t="array" ref="C31">SUMPRODUCT(N(Cohorts[Cohort]=(TEXT(VALUE(LEFT(Table2[[#This Row],[Year]],4))-1,"0000") &amp; "-" &amp; TEXT(VALUE(LEFT(Table2[[#This Row],[Year]],4)),"0000"))) * N(IFERROR(Cohorts[Total Success-Based Funding],0)))</f>
        <v>0</v>
      </c>
      <c r="D31" s="144">
        <f>SUM(Table2[[#This Row],[Initial Allotment Estimate]:[Success Allotment Estimate]])</f>
        <v>0</v>
      </c>
      <c r="E31" s="34"/>
      <c r="F31" s="34"/>
      <c r="G31" s="34"/>
      <c r="H31" s="34"/>
    </row>
    <row r="32" spans="1:9" ht="15.75" customHeight="1">
      <c r="A32" s="143" t="str">
        <f>A25</f>
        <v>2027-2028</v>
      </c>
      <c r="B32" s="144" t="str">
        <f>C25</f>
        <v/>
      </c>
      <c r="C32" s="147" cm="1">
        <f t="array" ref="C32">SUMPRODUCT(N(Cohorts[Cohort]=(TEXT(VALUE(LEFT(Table2[[#This Row],[Year]],4))-1,"0000") &amp; "-" &amp; TEXT(VALUE(LEFT(Table2[[#This Row],[Year]],4)),"0000"))) * N(IFERROR(Cohorts[Total Success-Based Funding],0)))</f>
        <v>0</v>
      </c>
      <c r="D32" s="144">
        <f>SUM(Table2[[#This Row],[Initial Allotment Estimate]:[Success Allotment Estimate]])</f>
        <v>0</v>
      </c>
      <c r="E32" s="34"/>
      <c r="F32" s="34"/>
      <c r="G32" s="34"/>
      <c r="H32" s="34"/>
    </row>
    <row r="33" spans="1:8" ht="15.75" customHeight="1">
      <c r="A33" s="143" t="str">
        <f>A26</f>
        <v>2028-2029</v>
      </c>
      <c r="B33" s="144" t="str">
        <f>C26</f>
        <v/>
      </c>
      <c r="C33" s="147" cm="1">
        <f t="array" ref="C33">SUMPRODUCT(N(Cohorts[Cohort]=(TEXT(VALUE(LEFT(Table2[[#This Row],[Year]],4))-1,"0000") &amp; "-" &amp; TEXT(VALUE(LEFT(Table2[[#This Row],[Year]],4)),"0000"))) * N(IFERROR(Cohorts[Total Success-Based Funding],0)))</f>
        <v>0</v>
      </c>
      <c r="D33" s="144">
        <f>SUM(Table2[[#This Row],[Initial Allotment Estimate]:[Success Allotment Estimate]])</f>
        <v>0</v>
      </c>
      <c r="E33" s="34"/>
      <c r="F33" s="34"/>
      <c r="G33" s="34"/>
      <c r="H33" s="34"/>
    </row>
    <row r="34" spans="1:8" ht="15.75" customHeight="1">
      <c r="A34" s="143" t="str">
        <f>A27</f>
        <v>2029-2030</v>
      </c>
      <c r="B34" s="144" t="str">
        <f>C27</f>
        <v/>
      </c>
      <c r="C34" s="147" cm="1">
        <f t="array" ref="C34">SUMPRODUCT(N(Cohorts[Cohort]=(TEXT(VALUE(LEFT(Table2[[#This Row],[Year]],4))-1,"0000") &amp; "-" &amp; TEXT(VALUE(LEFT(Table2[[#This Row],[Year]],4)),"0000"))) * N(IFERROR(Cohorts[Total Success-Based Funding],0)))</f>
        <v>0</v>
      </c>
      <c r="D34" s="144">
        <f>SUM(Table2[[#This Row],[Initial Allotment Estimate]:[Success Allotment Estimate]])</f>
        <v>0</v>
      </c>
      <c r="E34" s="34"/>
      <c r="F34" s="34"/>
      <c r="G34" s="34"/>
      <c r="H34" s="34"/>
    </row>
    <row r="35" spans="1:8" ht="15.75" customHeight="1">
      <c r="A35" s="143" t="str">
        <f>A28</f>
        <v>2030-2031</v>
      </c>
      <c r="B35" s="144" t="str">
        <f>C28</f>
        <v/>
      </c>
      <c r="C35" s="147" cm="1">
        <f t="array" ref="C35">SUMPRODUCT(N(Cohorts[Cohort]=(TEXT(VALUE(LEFT(Table2[[#This Row],[Year]],4))-1,"0000") &amp; "-" &amp; TEXT(VALUE(LEFT(Table2[[#This Row],[Year]],4)),"0000"))) * N(IFERROR(Cohorts[Total Success-Based Funding],0)))</f>
        <v>0</v>
      </c>
      <c r="D35" s="144">
        <f>SUM(Table2[[#This Row],[Initial Allotment Estimate]:[Success Allotment Estimate]])</f>
        <v>0</v>
      </c>
      <c r="E35" s="34"/>
      <c r="F35" s="34"/>
      <c r="G35" s="34"/>
      <c r="H35" s="34"/>
    </row>
  </sheetData>
  <sheetProtection algorithmName="SHA-512" hashValue="M8/rKvNKogt7p7g724/aL33AuekhRy3SEWAFSsUpv561wX58lApXxMliARjXsA8zKxRBf5XAL1upn7U+Bx7qHw==" saltValue="nCqMveUB24rMhM473txizA==" spinCount="100000" sheet="1" objects="1" scenarios="1"/>
  <mergeCells count="1">
    <mergeCell ref="D22:F22"/>
  </mergeCells>
  <dataValidations xWindow="282" yWindow="490" count="11">
    <dataValidation type="whole" allowBlank="1" showInputMessage="1" showErrorMessage="1" errorTitle="Invalid Entry" error="Please enter a whole number between 0 and 40." promptTitle="Estimate Count" prompt="Enter a whole number from 0 to 40." sqref="C12:C16" xr:uid="{E6B1DA47-5B0C-4EDC-B67E-C13B130AA3D2}">
      <formula1>0</formula1>
      <formula2>40</formula2>
    </dataValidation>
    <dataValidation allowBlank="1" showInputMessage="1" showErrorMessage="1" prompt="Estimate Count of Residents  x 12000" sqref="C23" xr:uid="{3FFB3801-89AC-4076-9075-B48E7A199971}"/>
    <dataValidation allowBlank="1" showInputMessage="1" showErrorMessage="1" prompt="(Estimate Count of Residents x 2000) + (Estimate Count of Residents x  Success Based Multiplier) " sqref="D23" xr:uid="{CC4CAAF7-1F30-402D-8B7A-C2298B5B6D11}"/>
    <dataValidation allowBlank="1" showInputMessage="1" showErrorMessage="1" prompt="Estimate Count of SPED/BILCandidates  x 2000" sqref="E23" xr:uid="{4825BFA7-E617-4D65-8511-FE6B19912BCA}"/>
    <dataValidation allowBlank="1" showInputMessage="1" showErrorMessage="1" prompt="Success-Based Funding +SPED/BIL Additional Success Based Funding" sqref="F23" xr:uid="{C73FC4E3-3EB6-453F-8EA8-A7865F4C7E85}"/>
    <dataValidation allowBlank="1" showInputMessage="1" showErrorMessage="1" prompt="Initial District Allotment Estimate + Success-Based Funding + SPED/BIL Success Based Funding" sqref="G23" xr:uid="{A9F9014D-4748-4D23-A373-5D505E674FD7}"/>
    <dataValidation allowBlank="1" showInputMessage="1" showErrorMessage="1" prompt="Average Student Point Value x 3000" sqref="E11" xr:uid="{42379994-C65F-4812-9B5F-349065B37305}"/>
    <dataValidation allowBlank="1" showInputMessage="1" showErrorMessage="1" promptTitle="Locked Field" prompt="Locked Field Data will autopopulate." sqref="B34 A24:G28" xr:uid="{EC21C93B-5784-457F-81D4-A87F5D6E38B8}"/>
    <dataValidation allowBlank="1" showInputMessage="1" showErrorMessage="1" promptTitle="Locked Field" prompt="Locked Field" sqref="A30:A35 C30:D35 B30:B33 B35" xr:uid="{172F0DE9-2D7B-492A-B528-1373DFB55B10}"/>
    <dataValidation allowBlank="1" showInputMessage="1" showErrorMessage="1" prompt="Locked Field Data will autopopulate." sqref="A12:A16 B13:B16" xr:uid="{27B2352C-B94E-4537-8592-BB58900D98D9}"/>
    <dataValidation type="custom" allowBlank="1" showInputMessage="1" showErrorMessage="1" errorTitle="Value should be less than Estimate Count of Std Enhanced" error="Value should be less than Estimate Count of Residents_x000a_" promptTitle="Estimate Count of SPED/BIL Candidate" prompt="Enter a value that is less than Estimate Count of STD Enhanced" sqref="D12:D16" xr:uid="{1965486B-2349-45D7-9D81-34DAE9600B99}">
      <formula1>D12&lt;=C12</formula1>
    </dataValidation>
  </dataValidations>
  <hyperlinks>
    <hyperlink ref="A3" r:id="rId1" xr:uid="{4FB40210-29A3-4C97-A1E2-51E57FBC0B20}"/>
    <hyperlink ref="A2" r:id="rId2" xr:uid="{46B1D93B-40C9-4E9E-A625-072FC7361F43}"/>
  </hyperlinks>
  <pageMargins left="0.7" right="0.7" top="0.75" bottom="0.75" header="0.3" footer="0.3"/>
  <ignoredErrors>
    <ignoredError sqref="E12" calculatedColumn="1"/>
  </ignoredErrors>
  <tableParts count="3">
    <tablePart r:id="rId3"/>
    <tablePart r:id="rId4"/>
    <tablePart r:id="rId5"/>
  </tableParts>
  <extLst>
    <ext xmlns:x14="http://schemas.microsoft.com/office/spreadsheetml/2009/9/main" uri="{CCE6A557-97BC-4b89-ADB6-D9C93CAAB3DF}">
      <x14:dataValidations xmlns:xm="http://schemas.microsoft.com/office/excel/2006/main" xWindow="282" yWindow="490" count="1">
        <x14:dataValidation type="list" allowBlank="1" showInputMessage="1" showErrorMessage="1" xr:uid="{8EED8C5E-556D-408E-B3DA-098A321F3712}">
          <x14:formula1>
            <xm:f>lookup!$A$2:$A$1211</xm:f>
          </x14:formula1>
          <xm:sqref>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A900D-0FFE-4804-8B06-2AD0603CFEC6}">
  <sheetPr>
    <tabColor rgb="FF40834E"/>
  </sheetPr>
  <dimension ref="A1:J37"/>
  <sheetViews>
    <sheetView showGridLines="0" topLeftCell="A4" zoomScale="70" zoomScaleNormal="70" workbookViewId="0">
      <selection activeCell="K18" sqref="K18"/>
    </sheetView>
  </sheetViews>
  <sheetFormatPr defaultColWidth="30.6328125" defaultRowHeight="15.75" customHeight="1"/>
  <cols>
    <col min="4" max="4" width="49.36328125" customWidth="1"/>
    <col min="5" max="5" width="50.90625" customWidth="1"/>
    <col min="6" max="6" width="46.08984375" customWidth="1"/>
    <col min="7" max="7" width="39.08984375" customWidth="1"/>
  </cols>
  <sheetData>
    <row r="1" spans="1:8" ht="15.75" customHeight="1">
      <c r="A1" s="189" t="s">
        <v>118</v>
      </c>
      <c r="B1" s="34"/>
      <c r="C1" s="34"/>
      <c r="D1" s="34"/>
      <c r="E1" s="35" t="s">
        <v>29</v>
      </c>
      <c r="F1" s="35"/>
      <c r="G1" s="34"/>
      <c r="H1" s="34"/>
    </row>
    <row r="2" spans="1:8" s="3" customFormat="1" ht="15.75" customHeight="1">
      <c r="A2" s="188" t="s">
        <v>24</v>
      </c>
      <c r="B2" s="37"/>
      <c r="C2" s="37"/>
      <c r="D2" s="37"/>
      <c r="E2" s="40"/>
      <c r="F2" s="38" t="s">
        <v>31</v>
      </c>
      <c r="G2" s="37"/>
      <c r="H2" s="37"/>
    </row>
    <row r="3" spans="1:8" ht="15.75" customHeight="1">
      <c r="A3" s="36" t="s">
        <v>25</v>
      </c>
      <c r="B3" s="39"/>
      <c r="C3" s="34"/>
      <c r="D3" s="34"/>
      <c r="E3" s="172"/>
      <c r="F3" s="38" t="s">
        <v>33</v>
      </c>
      <c r="G3" s="34"/>
      <c r="H3" s="34"/>
    </row>
    <row r="4" spans="1:8" s="69" customFormat="1" ht="15.75" customHeight="1">
      <c r="A4" s="71" t="s">
        <v>119</v>
      </c>
      <c r="B4" s="72"/>
      <c r="C4" s="73"/>
      <c r="D4" s="66"/>
      <c r="E4" s="67"/>
      <c r="F4" s="68"/>
      <c r="G4" s="66"/>
      <c r="H4" s="66"/>
    </row>
    <row r="5" spans="1:8" s="79" customFormat="1" ht="15.75" customHeight="1">
      <c r="A5" s="150" t="s">
        <v>120</v>
      </c>
      <c r="B5" s="74"/>
      <c r="C5" s="75"/>
      <c r="D5" s="76"/>
      <c r="E5" s="77"/>
      <c r="F5" s="78"/>
      <c r="G5" s="76"/>
      <c r="H5" s="76"/>
    </row>
    <row r="6" spans="1:8" ht="15.75" customHeight="1">
      <c r="A6" s="162" t="s">
        <v>121</v>
      </c>
      <c r="B6" s="34"/>
      <c r="C6" s="34"/>
      <c r="D6" s="34"/>
      <c r="E6" s="34"/>
      <c r="F6" s="34"/>
      <c r="G6" s="34"/>
      <c r="H6" s="34"/>
    </row>
    <row r="7" spans="1:8" s="2" customFormat="1" ht="15.75" customHeight="1">
      <c r="A7" s="162" t="s">
        <v>122</v>
      </c>
      <c r="B7" s="39"/>
      <c r="C7" s="39"/>
      <c r="D7" s="39"/>
      <c r="E7" s="39"/>
      <c r="F7" s="39"/>
      <c r="G7" s="39"/>
      <c r="H7" s="39"/>
    </row>
    <row r="8" spans="1:8" ht="15.75" customHeight="1">
      <c r="A8" s="162" t="s">
        <v>123</v>
      </c>
      <c r="B8" s="34"/>
      <c r="C8" s="39"/>
      <c r="D8" s="34"/>
      <c r="E8" s="34"/>
      <c r="F8" s="34"/>
      <c r="G8" s="34"/>
      <c r="H8" s="34"/>
    </row>
    <row r="9" spans="1:8" ht="15.75" customHeight="1">
      <c r="A9" s="80" t="s">
        <v>124</v>
      </c>
      <c r="B9" s="34"/>
      <c r="C9" s="34"/>
      <c r="D9" s="34"/>
      <c r="E9" s="50" t="s">
        <v>29</v>
      </c>
      <c r="F9" s="50"/>
      <c r="G9" s="34"/>
      <c r="H9" s="34"/>
    </row>
    <row r="10" spans="1:8" ht="15.75" customHeight="1">
      <c r="A10" s="80" t="s">
        <v>125</v>
      </c>
      <c r="B10" s="34"/>
      <c r="C10" s="34"/>
      <c r="D10" s="34"/>
      <c r="E10" s="255"/>
      <c r="F10" s="249" t="s">
        <v>31</v>
      </c>
      <c r="G10" s="34"/>
      <c r="H10" s="34"/>
    </row>
    <row r="11" spans="1:8" ht="15.75" customHeight="1">
      <c r="A11" s="41" t="s">
        <v>106</v>
      </c>
      <c r="B11" s="34"/>
      <c r="C11" s="34"/>
      <c r="D11" s="34"/>
      <c r="E11" s="250"/>
      <c r="F11" s="249" t="s">
        <v>33</v>
      </c>
      <c r="G11" s="34"/>
      <c r="H11" s="34"/>
    </row>
    <row r="12" spans="1:8" ht="15.75" customHeight="1">
      <c r="A12" s="149" t="s">
        <v>34</v>
      </c>
      <c r="B12" s="34"/>
      <c r="C12" s="34"/>
      <c r="D12" s="34"/>
      <c r="E12" s="34"/>
      <c r="F12" s="34"/>
      <c r="G12" s="34"/>
      <c r="H12" s="34"/>
    </row>
    <row r="13" spans="1:8" s="7" customFormat="1" ht="34.5" customHeight="1">
      <c r="A13" s="173" t="s">
        <v>35</v>
      </c>
      <c r="B13" s="174" t="s">
        <v>36</v>
      </c>
      <c r="C13" s="175" t="s">
        <v>126</v>
      </c>
      <c r="D13" s="175" t="s">
        <v>108</v>
      </c>
      <c r="E13" s="42" t="s">
        <v>127</v>
      </c>
      <c r="F13" s="262" t="s">
        <v>128</v>
      </c>
      <c r="G13" s="43"/>
      <c r="H13" s="43"/>
    </row>
    <row r="14" spans="1:8" ht="15.75" customHeight="1">
      <c r="A14" s="139" t="s">
        <v>42</v>
      </c>
      <c r="B14" s="97"/>
      <c r="C14" s="97"/>
      <c r="D14" s="97"/>
      <c r="E14" s="137" t="str">
        <f>IF(C14&lt;&gt;"", IFERROR(VALUE(VLOOKUP(TRIM(CLEAN(B14)), lkp[], 2, FALSE))* 2000, ""), "")</f>
        <v/>
      </c>
      <c r="F14" s="34"/>
      <c r="G14" s="34"/>
      <c r="H14" s="34"/>
    </row>
    <row r="15" spans="1:8" ht="15.75" customHeight="1">
      <c r="A15" s="139" t="s">
        <v>43</v>
      </c>
      <c r="B15" s="138" t="str">
        <f>IF($B$14 = "", "", $B$14)</f>
        <v/>
      </c>
      <c r="C15" s="97"/>
      <c r="D15" s="97"/>
      <c r="E15" s="137" t="str">
        <f>IF(C15&lt;&gt;"", IFERROR(VALUE(VLOOKUP(TRIM(CLEAN(B15)), lkp[], 2, FALSE))* 2000, ""), "")</f>
        <v/>
      </c>
      <c r="F15" s="34"/>
      <c r="G15" s="34"/>
      <c r="H15" s="34"/>
    </row>
    <row r="16" spans="1:8" ht="15.75" customHeight="1">
      <c r="A16" s="139" t="s">
        <v>44</v>
      </c>
      <c r="B16" s="138" t="str">
        <f t="shared" ref="B16:B18" si="0">IF($B$14 = "", "", $B$14)</f>
        <v/>
      </c>
      <c r="C16" s="97"/>
      <c r="D16" s="97"/>
      <c r="E16" s="137" t="str">
        <f>IF(C16&lt;&gt;"", IFERROR(VALUE(VLOOKUP(TRIM(CLEAN(B16)), lkp[], 2, FALSE))* 2000, ""), "")</f>
        <v/>
      </c>
      <c r="F16" s="34"/>
      <c r="G16" s="34"/>
      <c r="H16" s="34"/>
    </row>
    <row r="17" spans="1:10" ht="15.75" customHeight="1">
      <c r="A17" s="139" t="s">
        <v>45</v>
      </c>
      <c r="B17" s="138" t="str">
        <f t="shared" si="0"/>
        <v/>
      </c>
      <c r="C17" s="97"/>
      <c r="D17" s="97"/>
      <c r="E17" s="137" t="str">
        <f>IF(C17&lt;&gt;"", IFERROR(VALUE(VLOOKUP(TRIM(CLEAN(B17)), lkp[], 2, FALSE))* 2000, ""), "")</f>
        <v/>
      </c>
      <c r="F17" s="34"/>
      <c r="G17" s="34"/>
      <c r="H17" s="34"/>
    </row>
    <row r="18" spans="1:10" ht="15.75" customHeight="1">
      <c r="A18" s="139" t="s">
        <v>46</v>
      </c>
      <c r="B18" s="138" t="str">
        <f t="shared" si="0"/>
        <v/>
      </c>
      <c r="C18" s="97"/>
      <c r="D18" s="97"/>
      <c r="E18" s="137" t="str">
        <f>IF(C18&lt;&gt;"", IFERROR(VALUE(VLOOKUP(TRIM(CLEAN(B18)), lkp[], 2, FALSE))* 2000, ""), "")</f>
        <v/>
      </c>
      <c r="F18" s="34"/>
      <c r="G18" s="34"/>
      <c r="H18" s="34"/>
    </row>
    <row r="19" spans="1:10" s="20" customFormat="1" ht="18.5">
      <c r="A19" s="104"/>
      <c r="B19" s="104"/>
      <c r="C19" s="104"/>
      <c r="D19" s="104"/>
      <c r="E19" s="88" t="s">
        <v>29</v>
      </c>
      <c r="F19" s="99"/>
      <c r="G19" s="102"/>
      <c r="H19" s="102"/>
      <c r="I19" s="104"/>
      <c r="J19" s="104"/>
    </row>
    <row r="20" spans="1:10" s="19" customFormat="1" ht="16">
      <c r="A20" s="105"/>
      <c r="B20" s="106"/>
      <c r="C20" s="106"/>
      <c r="D20" s="106"/>
      <c r="E20" s="103"/>
      <c r="F20" s="88" t="s">
        <v>129</v>
      </c>
      <c r="G20" s="106"/>
      <c r="H20" s="106"/>
      <c r="I20" s="107"/>
      <c r="J20" s="107"/>
    </row>
    <row r="21" spans="1:10" s="19" customFormat="1" ht="16">
      <c r="A21" s="105"/>
      <c r="B21" s="106"/>
      <c r="C21" s="106"/>
      <c r="D21" s="106"/>
      <c r="E21" s="108"/>
      <c r="F21" s="88" t="s">
        <v>130</v>
      </c>
      <c r="G21" s="106"/>
      <c r="H21" s="106"/>
      <c r="I21" s="107"/>
      <c r="J21" s="107"/>
    </row>
    <row r="22" spans="1:10" ht="19.25" customHeight="1">
      <c r="A22" s="101" t="s">
        <v>110</v>
      </c>
      <c r="B22" s="102"/>
      <c r="C22" s="102"/>
      <c r="D22" s="102"/>
      <c r="E22" s="109"/>
      <c r="F22" s="88" t="s">
        <v>67</v>
      </c>
      <c r="G22" s="87"/>
      <c r="H22" s="87"/>
      <c r="I22" s="89"/>
      <c r="J22" s="89"/>
    </row>
    <row r="23" spans="1:10" s="29" customFormat="1" ht="27.65" customHeight="1" thickBot="1">
      <c r="A23" s="110" t="s">
        <v>131</v>
      </c>
      <c r="B23" s="110"/>
      <c r="C23" s="110"/>
      <c r="D23" s="110"/>
      <c r="E23" s="110"/>
      <c r="F23" s="110"/>
      <c r="G23" s="110"/>
      <c r="H23" s="110"/>
      <c r="I23" s="111"/>
      <c r="J23" s="111"/>
    </row>
    <row r="24" spans="1:10" s="29" customFormat="1" ht="23" customHeight="1" thickBot="1">
      <c r="A24" s="110"/>
      <c r="B24" s="142"/>
      <c r="C24" s="274" t="s">
        <v>53</v>
      </c>
      <c r="D24" s="275"/>
      <c r="E24" s="213"/>
      <c r="F24" s="212" t="s">
        <v>132</v>
      </c>
      <c r="G24" s="214"/>
      <c r="H24" s="272" t="s">
        <v>67</v>
      </c>
      <c r="I24" s="273"/>
    </row>
    <row r="25" spans="1:10" s="7" customFormat="1" ht="46.25" customHeight="1">
      <c r="A25" s="218" t="s">
        <v>35</v>
      </c>
      <c r="B25" s="219" t="s">
        <v>36</v>
      </c>
      <c r="C25" s="215" t="s">
        <v>112</v>
      </c>
      <c r="D25" s="215" t="s">
        <v>133</v>
      </c>
      <c r="E25" s="216" t="s">
        <v>113</v>
      </c>
      <c r="F25" s="216" t="s">
        <v>134</v>
      </c>
      <c r="G25" s="216" t="s">
        <v>115</v>
      </c>
      <c r="H25" s="217" t="s">
        <v>135</v>
      </c>
      <c r="I25" s="217" t="s">
        <v>136</v>
      </c>
    </row>
    <row r="26" spans="1:10" ht="15.75" customHeight="1">
      <c r="A26" s="97" t="str">
        <f>A14</f>
        <v>2026-2027</v>
      </c>
      <c r="B26" s="97" t="str">
        <f t="shared" ref="B26:B30" si="1">IF($B$14 = "", "", $B$14)</f>
        <v/>
      </c>
      <c r="C26" s="133" t="str">
        <f>IF(B14 ="","",C14* 4000)</f>
        <v/>
      </c>
      <c r="D26" s="133">
        <f>IFERROR(C14*4000, "")</f>
        <v>0</v>
      </c>
      <c r="E26" s="133" t="str">
        <f>IFERROR((C14*1000)+(E14*C14), "")</f>
        <v/>
      </c>
      <c r="F26" s="133">
        <f>IFERROR((D14*2000), "")</f>
        <v>0</v>
      </c>
      <c r="G26" s="133" t="str">
        <f>IFERROR(Cohorts18[[#This Row],[Success-Based Funding - Triggered by Standard Enhanced Cert Issuance]]+Cohorts18[[#This Row],[SpEd/Bilingual Additional Success-Based Funding]], "")</f>
        <v/>
      </c>
      <c r="H26" s="133" t="str">
        <f>IFERROR(Cohorts18[[#This Row],[Initial District Allotment Estimate ]]+Cohorts18[[#This Row],[Success-Based Funding - Triggered by Standard Enhanced Cert Issuance]]+Cohorts18[[#This Row],[SpEd/Bilingual Additional Success-Based Funding]], "")</f>
        <v/>
      </c>
      <c r="I26" s="133" t="str">
        <f>'PREP RESIDENCY'!G24</f>
        <v/>
      </c>
    </row>
    <row r="27" spans="1:10" ht="15.75" customHeight="1">
      <c r="A27" s="97" t="str">
        <f>A15</f>
        <v>2027-2028</v>
      </c>
      <c r="B27" s="97" t="str">
        <f t="shared" si="1"/>
        <v/>
      </c>
      <c r="C27" s="133" t="str">
        <f>IF(B15 ="","",C15* 4000)</f>
        <v/>
      </c>
      <c r="D27" s="133">
        <f>IFERROR(C15*4000, "")</f>
        <v>0</v>
      </c>
      <c r="E27" s="133" t="str">
        <f>IFERROR((C15*1000)+(E15*C15), "")</f>
        <v/>
      </c>
      <c r="F27" s="133">
        <f>IFERROR((D15*2000), "")</f>
        <v>0</v>
      </c>
      <c r="G27" s="133" t="str">
        <f>IFERROR(Cohorts18[[#This Row],[Success-Based Funding - Triggered by Standard Enhanced Cert Issuance]]+Cohorts18[[#This Row],[SpEd/Bilingual Additional Success-Based Funding]], "")</f>
        <v/>
      </c>
      <c r="H27" s="133" t="str">
        <f>IFERROR(Cohorts18[[#This Row],[Initial District Allotment Estimate ]]+Cohorts18[[#This Row],[Success-Based Funding - Triggered by Standard Enhanced Cert Issuance]]+Cohorts18[[#This Row],[SpEd/Bilingual Additional Success-Based Funding]], "")</f>
        <v/>
      </c>
      <c r="I27" s="133" t="str">
        <f>'PREP RESIDENCY'!G25</f>
        <v/>
      </c>
    </row>
    <row r="28" spans="1:10" ht="15.75" customHeight="1">
      <c r="A28" s="97" t="str">
        <f>A16</f>
        <v>2028-2029</v>
      </c>
      <c r="B28" s="97" t="str">
        <f t="shared" si="1"/>
        <v/>
      </c>
      <c r="C28" s="133" t="str">
        <f>IF(B16 ="","",C16* 4000)</f>
        <v/>
      </c>
      <c r="D28" s="133">
        <f>IFERROR(C16*4000, "")</f>
        <v>0</v>
      </c>
      <c r="E28" s="133" t="str">
        <f>IFERROR((C16*1000)+(E16*C16), "")</f>
        <v/>
      </c>
      <c r="F28" s="133">
        <f>IFERROR((D16*2000), "")</f>
        <v>0</v>
      </c>
      <c r="G28" s="133" t="str">
        <f>IFERROR(Cohorts18[[#This Row],[Success-Based Funding - Triggered by Standard Enhanced Cert Issuance]]+Cohorts18[[#This Row],[SpEd/Bilingual Additional Success-Based Funding]], "")</f>
        <v/>
      </c>
      <c r="H28" s="133" t="str">
        <f>IFERROR(Cohorts18[[#This Row],[Initial District Allotment Estimate ]]+Cohorts18[[#This Row],[Success-Based Funding - Triggered by Standard Enhanced Cert Issuance]]+Cohorts18[[#This Row],[SpEd/Bilingual Additional Success-Based Funding]], "")</f>
        <v/>
      </c>
      <c r="I28" s="133" t="str">
        <f>'PREP RESIDENCY'!G26</f>
        <v/>
      </c>
    </row>
    <row r="29" spans="1:10" ht="15.75" customHeight="1">
      <c r="A29" s="97" t="str">
        <f>A17</f>
        <v>2029-2030</v>
      </c>
      <c r="B29" s="97" t="str">
        <f t="shared" si="1"/>
        <v/>
      </c>
      <c r="C29" s="133" t="str">
        <f>IF(B17 ="","",C17* 4000)</f>
        <v/>
      </c>
      <c r="D29" s="133">
        <f>IFERROR(C17*4000, "")</f>
        <v>0</v>
      </c>
      <c r="E29" s="133" t="str">
        <f>IFERROR((C17*1000)+(E17*C17), "")</f>
        <v/>
      </c>
      <c r="F29" s="133">
        <f>IFERROR((D17*2000), "")</f>
        <v>0</v>
      </c>
      <c r="G29" s="133" t="str">
        <f>IFERROR(Cohorts18[[#This Row],[Success-Based Funding - Triggered by Standard Enhanced Cert Issuance]]+Cohorts18[[#This Row],[SpEd/Bilingual Additional Success-Based Funding]], "")</f>
        <v/>
      </c>
      <c r="H29" s="133" t="str">
        <f>IFERROR(Cohorts18[[#This Row],[Initial District Allotment Estimate ]]+Cohorts18[[#This Row],[Success-Based Funding - Triggered by Standard Enhanced Cert Issuance]]+Cohorts18[[#This Row],[SpEd/Bilingual Additional Success-Based Funding]], "")</f>
        <v/>
      </c>
      <c r="I29" s="133" t="str">
        <f>'PREP RESIDENCY'!G27</f>
        <v/>
      </c>
    </row>
    <row r="30" spans="1:10" ht="15.75" customHeight="1">
      <c r="A30" s="97" t="str">
        <f>A18</f>
        <v>2030-2031</v>
      </c>
      <c r="B30" s="97" t="str">
        <f t="shared" si="1"/>
        <v/>
      </c>
      <c r="C30" s="133" t="str">
        <f>IF(B18 ="","",C18* 4000)</f>
        <v/>
      </c>
      <c r="D30" s="133">
        <f>IFERROR(C18*4000, "")</f>
        <v>0</v>
      </c>
      <c r="E30" s="133" t="str">
        <f>IFERROR((C18*1000)+(E18*C18), "")</f>
        <v/>
      </c>
      <c r="F30" s="133">
        <f>IFERROR((D18*2000), "")</f>
        <v>0</v>
      </c>
      <c r="G30" s="133" t="str">
        <f>IFERROR(Cohorts18[[#This Row],[Success-Based Funding - Triggered by Standard Enhanced Cert Issuance]]+Cohorts18[[#This Row],[SpEd/Bilingual Additional Success-Based Funding]], "")</f>
        <v/>
      </c>
      <c r="H30" s="133" t="str">
        <f>IFERROR(Cohorts18[[#This Row],[Initial District Allotment Estimate ]]+Cohorts18[[#This Row],[Success-Based Funding - Triggered by Standard Enhanced Cert Issuance]]+Cohorts18[[#This Row],[SpEd/Bilingual Additional Success-Based Funding]], "")</f>
        <v/>
      </c>
      <c r="I30" s="133" t="str">
        <f>'PREP RESIDENCY'!G28</f>
        <v/>
      </c>
    </row>
    <row r="31" spans="1:10" s="27" customFormat="1" ht="15.75" customHeight="1">
      <c r="A31" s="112" t="s">
        <v>64</v>
      </c>
      <c r="B31" s="113"/>
      <c r="C31" s="113"/>
      <c r="D31" s="113"/>
      <c r="E31" s="113"/>
      <c r="F31" s="113"/>
      <c r="G31" s="49"/>
      <c r="H31" s="49"/>
    </row>
    <row r="32" spans="1:10" ht="15.75" customHeight="1">
      <c r="A32" s="220" t="s">
        <v>65</v>
      </c>
      <c r="B32" s="221" t="s">
        <v>116</v>
      </c>
      <c r="C32" s="221" t="s">
        <v>117</v>
      </c>
      <c r="D32" s="221" t="s">
        <v>137</v>
      </c>
      <c r="E32" s="221" t="s">
        <v>138</v>
      </c>
      <c r="F32" s="221" t="s">
        <v>139</v>
      </c>
      <c r="G32" s="34"/>
      <c r="H32" s="34"/>
    </row>
    <row r="33" spans="1:8" ht="15.75" customHeight="1">
      <c r="A33" s="148" t="str">
        <f>A26</f>
        <v>2026-2027</v>
      </c>
      <c r="B33" s="144" t="str">
        <f>C26</f>
        <v/>
      </c>
      <c r="C33" s="147" cm="1">
        <f t="array" ref="C33">SUMPRODUCT(N(Cohorts18[Cohort]=(TEXT(VALUE(LEFT(Table219[[#This Row],[Year]],4))-1,"0000") &amp; "-" &amp; TEXT(VALUE(LEFT(Table219[[#This Row],[Year]],4)),"0000"))) * N(IFERROR(Cohorts18[Total Success-Based Funding],0)))</f>
        <v>0</v>
      </c>
      <c r="D33" s="144">
        <f>SUM(Table219[[#This Row],[Initial Allotment Estimate]:[Success Allotment Estimate]])</f>
        <v>0</v>
      </c>
      <c r="E33" s="144">
        <f>'PREP RESIDENCY'!D31</f>
        <v>0</v>
      </c>
      <c r="F33" s="144">
        <f>Table219[[#This Row],[Total Allotment Estimate- Additional Residents]]+Table219[[#This Row],[Total Allotment Estimate - Initial 40 Residents]]</f>
        <v>0</v>
      </c>
      <c r="G33" s="34"/>
      <c r="H33" s="34"/>
    </row>
    <row r="34" spans="1:8" ht="15.75" customHeight="1">
      <c r="A34" s="148" t="str">
        <f>A27</f>
        <v>2027-2028</v>
      </c>
      <c r="B34" s="144" t="str">
        <f>C27</f>
        <v/>
      </c>
      <c r="C34" s="147" cm="1">
        <f t="array" ref="C34">SUMPRODUCT(N(Cohorts18[Cohort]=(TEXT(VALUE(LEFT(Table219[[#This Row],[Year]],4))-1,"0000") &amp; "-" &amp; TEXT(VALUE(LEFT(Table219[[#This Row],[Year]],4)),"0000"))) * N(IFERROR(Cohorts18[Total Success-Based Funding],0)))</f>
        <v>0</v>
      </c>
      <c r="D34" s="144">
        <f>SUM(Table219[[#This Row],[Initial Allotment Estimate]:[Success Allotment Estimate]])</f>
        <v>0</v>
      </c>
      <c r="E34" s="144">
        <f>'PREP RESIDENCY'!D32</f>
        <v>0</v>
      </c>
      <c r="F34" s="144">
        <f>Table219[[#This Row],[Total Allotment Estimate- Additional Residents]]+Table219[[#This Row],[Total Allotment Estimate - Initial 40 Residents]]</f>
        <v>0</v>
      </c>
      <c r="G34" s="34"/>
      <c r="H34" s="34"/>
    </row>
    <row r="35" spans="1:8" ht="15.75" customHeight="1">
      <c r="A35" s="148" t="str">
        <f>A28</f>
        <v>2028-2029</v>
      </c>
      <c r="B35" s="144" t="str">
        <f>C28</f>
        <v/>
      </c>
      <c r="C35" s="147" cm="1">
        <f t="array" ref="C35">SUMPRODUCT(N(Cohorts18[Cohort]=(TEXT(VALUE(LEFT(Table219[[#This Row],[Year]],4))-1,"0000") &amp; "-" &amp; TEXT(VALUE(LEFT(Table219[[#This Row],[Year]],4)),"0000"))) * N(IFERROR(Cohorts18[Total Success-Based Funding],0)))</f>
        <v>0</v>
      </c>
      <c r="D35" s="144">
        <f>SUM(Table219[[#This Row],[Initial Allotment Estimate]:[Success Allotment Estimate]])</f>
        <v>0</v>
      </c>
      <c r="E35" s="144">
        <f>'PREP RESIDENCY'!D33</f>
        <v>0</v>
      </c>
      <c r="F35" s="144">
        <f>Table219[[#This Row],[Total Allotment Estimate- Additional Residents]]+Table219[[#This Row],[Total Allotment Estimate - Initial 40 Residents]]</f>
        <v>0</v>
      </c>
      <c r="G35" s="34"/>
      <c r="H35" s="34"/>
    </row>
    <row r="36" spans="1:8" ht="15.75" customHeight="1">
      <c r="A36" s="148" t="str">
        <f>A29</f>
        <v>2029-2030</v>
      </c>
      <c r="B36" s="144" t="str">
        <f>C29</f>
        <v/>
      </c>
      <c r="C36" s="147" cm="1">
        <f t="array" ref="C36">SUMPRODUCT(N(Cohorts18[Cohort]=(TEXT(VALUE(LEFT(Table219[[#This Row],[Year]],4))-1,"0000") &amp; "-" &amp; TEXT(VALUE(LEFT(Table219[[#This Row],[Year]],4)),"0000"))) * N(IFERROR(Cohorts18[Total Success-Based Funding],0)))</f>
        <v>0</v>
      </c>
      <c r="D36" s="144">
        <f>SUM(Table219[[#This Row],[Initial Allotment Estimate]:[Success Allotment Estimate]])</f>
        <v>0</v>
      </c>
      <c r="E36" s="144">
        <f>'PREP RESIDENCY'!D34</f>
        <v>0</v>
      </c>
      <c r="F36" s="144">
        <f>Table219[[#This Row],[Total Allotment Estimate- Additional Residents]]+Table219[[#This Row],[Total Allotment Estimate - Initial 40 Residents]]</f>
        <v>0</v>
      </c>
      <c r="G36" s="34"/>
      <c r="H36" s="34"/>
    </row>
    <row r="37" spans="1:8" ht="15.75" customHeight="1">
      <c r="A37" s="148" t="str">
        <f>A30</f>
        <v>2030-2031</v>
      </c>
      <c r="B37" s="144" t="str">
        <f>C30</f>
        <v/>
      </c>
      <c r="C37" s="147" cm="1">
        <f t="array" ref="C37">SUMPRODUCT(N(Cohorts18[Cohort]=(TEXT(VALUE(LEFT(Table219[[#This Row],[Year]],4))-1,"0000") &amp; "-" &amp; TEXT(VALUE(LEFT(Table219[[#This Row],[Year]],4)),"0000"))) * N(IFERROR(Cohorts18[Total Success-Based Funding],0)))</f>
        <v>0</v>
      </c>
      <c r="D37" s="144">
        <f>SUM(Table219[[#This Row],[Initial Allotment Estimate]:[Success Allotment Estimate]])</f>
        <v>0</v>
      </c>
      <c r="E37" s="144">
        <f>'PREP RESIDENCY'!D35</f>
        <v>0</v>
      </c>
      <c r="F37" s="144">
        <f>Table219[[#This Row],[Total Allotment Estimate- Additional Residents]]+Table219[[#This Row],[Total Allotment Estimate - Initial 40 Residents]]</f>
        <v>0</v>
      </c>
      <c r="G37" s="34"/>
      <c r="H37" s="34"/>
    </row>
  </sheetData>
  <sheetProtection algorithmName="SHA-512" hashValue="KEIS1KEP/13wJvUGJKYTYuOPjEIHuIHbfnbBwQYHZHHgUgCZwt92rp2qDUrgcKE7AgpF0sYmS7Fy0W/KHJmT4A==" saltValue="XSs7zTLI4nULgpH+bwoMAA==" spinCount="100000" sheet="1" objects="1" scenarios="1"/>
  <mergeCells count="2">
    <mergeCell ref="H24:I24"/>
    <mergeCell ref="C24:D24"/>
  </mergeCells>
  <dataValidations count="10">
    <dataValidation allowBlank="1" showInputMessage="1" showErrorMessage="1" prompt="Initial District Allotment Estimate + Success-Based Funding + SPED/BIL Success Based Funding" sqref="H25" xr:uid="{DD4E19E3-A635-4A43-9449-7040755EBF26}"/>
    <dataValidation allowBlank="1" showInputMessage="1" showErrorMessage="1" prompt="Success-Based Funding +SPED/BIL Additional Success Based Funding" sqref="G25" xr:uid="{DAB8B43A-7527-4B02-871A-D3B0ECCBFC81}"/>
    <dataValidation allowBlank="1" showInputMessage="1" showErrorMessage="1" prompt="Estimate Count of SPED/BILCandidates  x 2000" sqref="F25" xr:uid="{0C141741-ED5F-4BE1-9024-F75DC5FEE9EB}"/>
    <dataValidation allowBlank="1" showInputMessage="1" showErrorMessage="1" prompt="(Estimate Count of Additional Residents x 1000) + (Estimate Count of Additional Residents x  Success Based Multiplier) " sqref="E25" xr:uid="{F42823E9-FE6E-4F55-8644-AE4001ED25E5}"/>
    <dataValidation allowBlank="1" showInputMessage="1" showErrorMessage="1" prompt="Estimate Count of Residents  x 4000" sqref="D25" xr:uid="{4D7FF2FE-7652-4BF8-8F2C-7CB2263F7C36}"/>
    <dataValidation allowBlank="1" showInputMessage="1" showErrorMessage="1" prompt="Estimate Count of Residents  x 4000_x000a_" sqref="C25" xr:uid="{9BE42BA8-A5A9-4398-9009-97AB7E779800}"/>
    <dataValidation allowBlank="1" showInputMessage="1" showErrorMessage="1" prompt="Average Student Point Value x 3000" sqref="E13" xr:uid="{604E1BD6-D1F6-462C-A34C-6A50580DC8E0}"/>
    <dataValidation type="custom" allowBlank="1" showInputMessage="1" showErrorMessage="1" prompt="Enter a value that is less than or equal to 80_x000a_" sqref="C14:C18" xr:uid="{61F723BF-A506-4C19-B1BD-28B50FB70A93}">
      <formula1>C14&lt;= 80</formula1>
    </dataValidation>
    <dataValidation allowBlank="1" showInputMessage="1" showErrorMessage="1" prompt="Locked Field Data will autopopulate." sqref="B15:B18 A31:F37 A14:A18 A26:I30" xr:uid="{42596439-E1C6-4A68-B5E1-E97ED6BDDAB6}"/>
    <dataValidation type="custom" allowBlank="1" showInputMessage="1" showErrorMessage="1" errorTitle="Value should be less than Estimate Count of Std Enhanced" error="Value should be less than Estimate Count of Std Enhanced" promptTitle="Estimate Count of SPED/BIL Candidate" prompt="Enter a value that is less than or equal to Estimate Count of Additional Residents_x000a_" sqref="D14:D18" xr:uid="{122132AE-7CDA-4148-B78B-42884194B255}">
      <formula1>D14&lt;=C14</formula1>
    </dataValidation>
  </dataValidations>
  <hyperlinks>
    <hyperlink ref="A3" r:id="rId1" xr:uid="{622BFE10-ACF6-41A9-9E5A-83F7CA67D93A}"/>
    <hyperlink ref="A2" r:id="rId2" xr:uid="{A31DA57B-0E49-4B09-8F8A-810993568E83}"/>
  </hyperlinks>
  <pageMargins left="0.7" right="0.7" top="0.75" bottom="0.75" header="0.3" footer="0.3"/>
  <tableParts count="3">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B274CFDE-890E-444D-8142-71BCFE773F30}">
          <x14:formula1>
            <xm:f>lookup!$A$2:$A$1211</xm:f>
          </x14:formula1>
          <xm:sqref>B14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EFBC5-8CD8-4C20-88AE-912DD05D685F}">
  <sheetPr>
    <tabColor rgb="FF704280"/>
  </sheetPr>
  <dimension ref="A1:D16"/>
  <sheetViews>
    <sheetView showGridLines="0" zoomScale="90" zoomScaleNormal="90" workbookViewId="0">
      <selection activeCell="D5" sqref="D5"/>
    </sheetView>
  </sheetViews>
  <sheetFormatPr defaultColWidth="30.54296875" defaultRowHeight="14.5"/>
  <cols>
    <col min="1" max="1" width="30.54296875" style="2"/>
    <col min="2" max="2" width="49.54296875" style="2" customWidth="1"/>
    <col min="3" max="3" width="43.08984375" style="2" customWidth="1"/>
    <col min="4" max="4" width="47" style="2" customWidth="1"/>
    <col min="5" max="5" width="51.36328125" style="2" customWidth="1"/>
    <col min="6" max="6" width="40.6328125" style="2" customWidth="1"/>
    <col min="7" max="7" width="61.6328125" style="2" customWidth="1"/>
    <col min="8" max="16384" width="30.54296875" style="2"/>
  </cols>
  <sheetData>
    <row r="1" spans="1:4" s="12" customFormat="1" ht="18.5">
      <c r="A1" s="190" t="s">
        <v>140</v>
      </c>
      <c r="B1" s="51"/>
    </row>
    <row r="2" spans="1:4" s="12" customFormat="1">
      <c r="A2" s="52" t="s">
        <v>24</v>
      </c>
      <c r="B2" s="51"/>
      <c r="C2" s="50" t="s">
        <v>29</v>
      </c>
      <c r="D2" s="50"/>
    </row>
    <row r="3" spans="1:4" s="12" customFormat="1" ht="16">
      <c r="A3" s="52" t="s">
        <v>25</v>
      </c>
      <c r="B3" s="51"/>
      <c r="C3" s="40"/>
      <c r="D3" s="38" t="s">
        <v>31</v>
      </c>
    </row>
    <row r="4" spans="1:4" s="12" customFormat="1" ht="16">
      <c r="A4" s="53" t="s">
        <v>141</v>
      </c>
      <c r="B4" s="51"/>
      <c r="C4" s="234"/>
      <c r="D4" s="38" t="s">
        <v>33</v>
      </c>
    </row>
    <row r="5" spans="1:4" s="12" customFormat="1">
      <c r="A5" s="53" t="s">
        <v>142</v>
      </c>
      <c r="B5" s="51"/>
      <c r="C5" s="51"/>
      <c r="D5" s="51"/>
    </row>
    <row r="6" spans="1:4" s="12" customFormat="1">
      <c r="A6" s="54" t="s">
        <v>143</v>
      </c>
      <c r="B6" s="51"/>
      <c r="C6" s="51"/>
      <c r="D6" s="51"/>
    </row>
    <row r="7" spans="1:4" s="23" customFormat="1">
      <c r="A7" s="55" t="s">
        <v>144</v>
      </c>
      <c r="B7" s="55"/>
      <c r="C7" s="55"/>
      <c r="D7" s="55"/>
    </row>
    <row r="8" spans="1:4" s="12" customFormat="1">
      <c r="A8" s="81" t="s">
        <v>145</v>
      </c>
      <c r="B8" s="51"/>
      <c r="C8" s="51"/>
      <c r="D8" s="51"/>
    </row>
    <row r="9" spans="1:4" s="12" customFormat="1" ht="16">
      <c r="A9" s="151" t="s">
        <v>34</v>
      </c>
      <c r="B9" s="51"/>
      <c r="C9" s="51"/>
      <c r="D9" s="51"/>
    </row>
    <row r="10" spans="1:4" s="30" customFormat="1">
      <c r="A10" s="176" t="s">
        <v>35</v>
      </c>
      <c r="B10" s="176" t="s">
        <v>36</v>
      </c>
      <c r="C10" s="176" t="s">
        <v>146</v>
      </c>
      <c r="D10" s="211" t="s">
        <v>147</v>
      </c>
    </row>
    <row r="11" spans="1:4">
      <c r="A11" s="92" t="s">
        <v>42</v>
      </c>
      <c r="B11" s="92"/>
      <c r="C11" s="92"/>
      <c r="D11" s="226">
        <f>Table98[[#This Row],[Estimated Count of Beginning Teachers]]*3000</f>
        <v>0</v>
      </c>
    </row>
    <row r="12" spans="1:4">
      <c r="A12" s="92" t="s">
        <v>43</v>
      </c>
      <c r="B12" s="135" t="str">
        <f>IF($B$11 = "", "", $B$11)</f>
        <v/>
      </c>
      <c r="C12" s="92"/>
      <c r="D12" s="226">
        <f>Table98[[#This Row],[Estimated Count of Beginning Teachers]]*3000</f>
        <v>0</v>
      </c>
    </row>
    <row r="13" spans="1:4">
      <c r="A13" s="92" t="s">
        <v>44</v>
      </c>
      <c r="B13" s="135" t="str">
        <f t="shared" ref="B13:B15" si="0">IF($B$11 = "", "", $B$11)</f>
        <v/>
      </c>
      <c r="C13" s="92"/>
      <c r="D13" s="226">
        <f>Table98[[#This Row],[Estimated Count of Beginning Teachers]]*3000</f>
        <v>0</v>
      </c>
    </row>
    <row r="14" spans="1:4">
      <c r="A14" s="92" t="s">
        <v>45</v>
      </c>
      <c r="B14" s="135" t="str">
        <f t="shared" si="0"/>
        <v/>
      </c>
      <c r="C14" s="92"/>
      <c r="D14" s="226">
        <f>Table98[[#This Row],[Estimated Count of Beginning Teachers]]*3000</f>
        <v>0</v>
      </c>
    </row>
    <row r="15" spans="1:4">
      <c r="A15" s="92" t="s">
        <v>46</v>
      </c>
      <c r="B15" s="135" t="str">
        <f t="shared" si="0"/>
        <v/>
      </c>
      <c r="C15" s="92"/>
      <c r="D15" s="226">
        <f>Table98[[#This Row],[Estimated Count of Beginning Teachers]]*3000</f>
        <v>0</v>
      </c>
    </row>
    <row r="16" spans="1:4" s="23" customFormat="1">
      <c r="A16" s="55" t="s">
        <v>148</v>
      </c>
      <c r="B16" s="55"/>
      <c r="C16" s="55"/>
      <c r="D16" s="55"/>
    </row>
  </sheetData>
  <sheetProtection algorithmName="SHA-512" hashValue="U+pIpoP+gJF8hNYNqTza9vc8O9lgZYEVFyOBC8mbNV+3n+uw0OPhWuznL1fT19NsQKlzjgzEOWx6y6v3W+aNsQ==" saltValue="82MhovINqSB3z3pbfKSzpw==" spinCount="100000" sheet="1" objects="1" scenarios="1"/>
  <dataValidations xWindow="860" yWindow="552" count="2">
    <dataValidation type="whole" allowBlank="1" showInputMessage="1" showErrorMessage="1" errorTitle="Invalid Entry" error="Please enter a whole number between 0 and 40." promptTitle="Estimate Count" prompt="Enter a whole number from 0 to 40." sqref="C11:C15" xr:uid="{E68E4D51-7935-47AC-9A82-6346AB21986E}">
      <formula1>0</formula1>
      <formula2>40</formula2>
    </dataValidation>
    <dataValidation allowBlank="1" showInputMessage="1" showErrorMessage="1" prompt="Locked Field Data will autopopulate." sqref="B12:B15 B16:D16 A11:A16" xr:uid="{27CC801D-95AB-4761-A4D9-16DDECE1F58D}"/>
  </dataValidations>
  <hyperlinks>
    <hyperlink ref="A3" r:id="rId1" xr:uid="{B8598B77-1962-4EB5-8BB3-A32FBD219C8B}"/>
    <hyperlink ref="A2" r:id="rId2" xr:uid="{FFFF467D-CCBB-4A46-A69B-C021E7BED1C1}"/>
  </hyperlinks>
  <pageMargins left="0.7" right="0.7" top="0.75" bottom="0.75" header="0.3" footer="0.3"/>
  <ignoredErrors>
    <ignoredError sqref="D11:D15" unlockedFormula="1"/>
  </ignoredErrors>
  <tableParts count="1">
    <tablePart r:id="rId3"/>
  </tableParts>
  <extLst>
    <ext xmlns:x14="http://schemas.microsoft.com/office/spreadsheetml/2009/9/main" uri="{CCE6A557-97BC-4b89-ADB6-D9C93CAAB3DF}">
      <x14:dataValidations xmlns:xm="http://schemas.microsoft.com/office/excel/2006/main" xWindow="860" yWindow="552" count="1">
        <x14:dataValidation type="list" allowBlank="1" showInputMessage="1" showErrorMessage="1" xr:uid="{4D0B357C-773F-4234-9D08-A216062BC033}">
          <x14:formula1>
            <xm:f>lookup!$A$2:$A$1211</xm:f>
          </x14:formula1>
          <xm:sqref>B11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48CE3-5E29-4801-8D6F-E0E8B13BC309}">
  <sheetPr>
    <tabColor rgb="FFC00000"/>
  </sheetPr>
  <dimension ref="A1:M46"/>
  <sheetViews>
    <sheetView showGridLines="0" zoomScale="70" zoomScaleNormal="70" workbookViewId="0">
      <selection activeCell="L16" sqref="L16"/>
    </sheetView>
  </sheetViews>
  <sheetFormatPr defaultRowHeight="14.5"/>
  <cols>
    <col min="1" max="1" width="18.90625" customWidth="1"/>
    <col min="2" max="2" width="32.08984375" customWidth="1"/>
    <col min="3" max="3" width="29.453125" customWidth="1"/>
    <col min="4" max="4" width="27.08984375" customWidth="1"/>
    <col min="5" max="5" width="18.36328125" customWidth="1"/>
    <col min="6" max="6" width="20.90625" customWidth="1"/>
    <col min="7" max="7" width="14.36328125" customWidth="1"/>
    <col min="8" max="8" width="15" style="2" customWidth="1"/>
    <col min="9" max="9" width="12.6328125" customWidth="1"/>
  </cols>
  <sheetData>
    <row r="1" spans="1:13" ht="18.5">
      <c r="A1" s="64" t="s">
        <v>149</v>
      </c>
      <c r="H1" s="235"/>
      <c r="I1" s="115"/>
    </row>
    <row r="2" spans="1:13" s="28" customFormat="1" ht="16.5">
      <c r="A2" s="65" t="s">
        <v>150</v>
      </c>
      <c r="B2" s="34"/>
      <c r="C2" s="34"/>
      <c r="D2" s="34"/>
      <c r="E2" s="34"/>
      <c r="F2" s="34"/>
      <c r="G2" s="50" t="s">
        <v>29</v>
      </c>
      <c r="H2" s="50"/>
      <c r="I2" s="236"/>
      <c r="J2" s="34"/>
      <c r="K2" s="34"/>
      <c r="L2" s="34"/>
      <c r="M2" s="34"/>
    </row>
    <row r="3" spans="1:13" s="28" customFormat="1" ht="16.5">
      <c r="A3" s="65" t="s">
        <v>151</v>
      </c>
      <c r="B3" s="34"/>
      <c r="C3" s="34"/>
      <c r="D3" s="34"/>
      <c r="E3" s="34"/>
      <c r="F3" s="34"/>
      <c r="G3" s="40"/>
      <c r="H3" s="38" t="s">
        <v>31</v>
      </c>
      <c r="I3" s="259"/>
      <c r="J3" s="34"/>
      <c r="K3" s="34"/>
      <c r="L3" s="34"/>
      <c r="M3" s="34"/>
    </row>
    <row r="4" spans="1:13" s="1" customFormat="1" ht="16.5">
      <c r="A4" s="65" t="s">
        <v>152</v>
      </c>
      <c r="B4" s="34"/>
      <c r="C4" s="34"/>
      <c r="D4" s="34"/>
      <c r="E4" s="34"/>
      <c r="F4" s="34"/>
      <c r="G4" s="223"/>
      <c r="H4" s="38" t="s">
        <v>33</v>
      </c>
      <c r="I4" s="259"/>
      <c r="J4" s="34"/>
      <c r="K4" s="34"/>
      <c r="L4" s="34"/>
      <c r="M4" s="50"/>
    </row>
    <row r="5" spans="1:13" s="1" customFormat="1" ht="16.5">
      <c r="A5" s="158" t="s">
        <v>153</v>
      </c>
      <c r="B5" s="34"/>
      <c r="C5" s="34"/>
      <c r="D5" s="34"/>
      <c r="E5" s="34"/>
      <c r="F5" s="34"/>
      <c r="G5" s="257"/>
      <c r="H5" s="38" t="s">
        <v>33</v>
      </c>
      <c r="I5" s="260"/>
      <c r="J5" s="34"/>
      <c r="K5" s="34"/>
      <c r="L5" s="34"/>
      <c r="M5" s="50"/>
    </row>
    <row r="6" spans="1:13" s="1" customFormat="1" ht="16.5">
      <c r="A6" s="65" t="s">
        <v>154</v>
      </c>
      <c r="B6" s="34"/>
      <c r="C6" s="34"/>
      <c r="D6" s="34"/>
      <c r="E6" s="34"/>
      <c r="F6" s="34"/>
      <c r="G6" s="258"/>
      <c r="H6" s="38" t="s">
        <v>33</v>
      </c>
      <c r="I6" s="260"/>
      <c r="L6" s="34"/>
      <c r="M6" s="50"/>
    </row>
    <row r="7" spans="1:13" ht="18.5">
      <c r="A7" s="183" t="s">
        <v>155</v>
      </c>
      <c r="B7" s="140"/>
    </row>
    <row r="8" spans="1:13" ht="29">
      <c r="A8" s="177" t="s">
        <v>65</v>
      </c>
      <c r="B8" s="185" t="s">
        <v>147</v>
      </c>
      <c r="C8" s="178" t="s">
        <v>156</v>
      </c>
      <c r="D8" s="178" t="s">
        <v>157</v>
      </c>
      <c r="E8" s="178" t="s">
        <v>158</v>
      </c>
      <c r="F8" s="178" t="s">
        <v>159</v>
      </c>
      <c r="G8" s="209" t="s">
        <v>160</v>
      </c>
      <c r="H8" s="209" t="s">
        <v>161</v>
      </c>
    </row>
    <row r="9" spans="1:13">
      <c r="A9" s="140" t="str">
        <f>'PREP GYO'!A31</f>
        <v>2026-2027</v>
      </c>
      <c r="B9" s="141">
        <f>'PREP GYO'!D31</f>
        <v>0</v>
      </c>
      <c r="C9" s="229"/>
      <c r="D9" s="229"/>
      <c r="E9" s="229"/>
      <c r="F9" s="229"/>
      <c r="G9" s="4">
        <f t="shared" ref="G9:G12" si="0">SUM(C9:F9)</f>
        <v>0</v>
      </c>
      <c r="H9" s="233">
        <f t="shared" ref="H9:H14" si="1">B9-G9</f>
        <v>0</v>
      </c>
    </row>
    <row r="10" spans="1:13">
      <c r="A10" s="140" t="str">
        <f>'PREP GYO'!A32</f>
        <v>2027-2028</v>
      </c>
      <c r="B10" s="141">
        <f>'PREP GYO'!D32</f>
        <v>0</v>
      </c>
      <c r="C10" s="229"/>
      <c r="D10" s="229"/>
      <c r="E10" s="229"/>
      <c r="F10" s="229"/>
      <c r="G10" s="4">
        <f t="shared" si="0"/>
        <v>0</v>
      </c>
      <c r="H10" s="233">
        <f t="shared" si="1"/>
        <v>0</v>
      </c>
    </row>
    <row r="11" spans="1:13">
      <c r="A11" s="140" t="str">
        <f>'PREP GYO'!A33</f>
        <v>2028-2029</v>
      </c>
      <c r="B11" s="141">
        <f>'PREP GYO'!D33</f>
        <v>0</v>
      </c>
      <c r="C11" s="229"/>
      <c r="D11" s="229"/>
      <c r="E11" s="229"/>
      <c r="F11" s="229"/>
      <c r="G11" s="4">
        <f t="shared" si="0"/>
        <v>0</v>
      </c>
      <c r="H11" s="233">
        <f t="shared" si="1"/>
        <v>0</v>
      </c>
    </row>
    <row r="12" spans="1:13">
      <c r="A12" s="140" t="str">
        <f>'PREP GYO'!A34</f>
        <v>2029-2030</v>
      </c>
      <c r="B12" s="141">
        <f>'PREP GYO'!D34</f>
        <v>0</v>
      </c>
      <c r="C12" s="229"/>
      <c r="D12" s="229"/>
      <c r="E12" s="229"/>
      <c r="F12" s="229"/>
      <c r="G12" s="4">
        <f t="shared" si="0"/>
        <v>0</v>
      </c>
      <c r="H12" s="233">
        <f t="shared" si="1"/>
        <v>0</v>
      </c>
    </row>
    <row r="13" spans="1:13">
      <c r="A13" s="140" t="str">
        <f>'PREP GYO'!A35</f>
        <v>2030-2031</v>
      </c>
      <c r="B13" s="141">
        <f>'PREP GYO'!D35</f>
        <v>0</v>
      </c>
      <c r="C13" s="229"/>
      <c r="D13" s="229"/>
      <c r="E13" s="229"/>
      <c r="F13" s="229"/>
      <c r="G13" s="4">
        <f>SUM(C13:F13)</f>
        <v>0</v>
      </c>
      <c r="H13" s="233">
        <f>B13-G13</f>
        <v>0</v>
      </c>
    </row>
    <row r="14" spans="1:13">
      <c r="A14" s="244" t="s">
        <v>162</v>
      </c>
      <c r="B14" s="141">
        <f t="shared" ref="B14:G14" si="2">SUM(B9:B13)</f>
        <v>0</v>
      </c>
      <c r="C14" s="229">
        <f t="shared" si="2"/>
        <v>0</v>
      </c>
      <c r="D14" s="229">
        <f t="shared" si="2"/>
        <v>0</v>
      </c>
      <c r="E14" s="229">
        <f t="shared" si="2"/>
        <v>0</v>
      </c>
      <c r="F14" s="229">
        <f t="shared" si="2"/>
        <v>0</v>
      </c>
      <c r="G14" s="4">
        <f t="shared" si="2"/>
        <v>0</v>
      </c>
      <c r="H14" s="233">
        <f t="shared" si="1"/>
        <v>0</v>
      </c>
    </row>
    <row r="15" spans="1:13" ht="18.5">
      <c r="A15" s="184" t="s">
        <v>163</v>
      </c>
    </row>
    <row r="16" spans="1:13" ht="34.5" customHeight="1">
      <c r="A16" s="179" t="s">
        <v>65</v>
      </c>
      <c r="B16" s="186" t="s">
        <v>147</v>
      </c>
      <c r="C16" s="206" t="s">
        <v>164</v>
      </c>
      <c r="D16" s="206" t="s">
        <v>165</v>
      </c>
      <c r="E16" s="206" t="s">
        <v>166</v>
      </c>
      <c r="F16" s="180" t="s">
        <v>167</v>
      </c>
      <c r="G16" s="180" t="s">
        <v>159</v>
      </c>
      <c r="H16" s="206" t="s">
        <v>160</v>
      </c>
      <c r="I16" s="206" t="s">
        <v>168</v>
      </c>
    </row>
    <row r="17" spans="1:9">
      <c r="A17" s="140" t="str">
        <f>'PREP RESIDENCY'!A31</f>
        <v>2026-2027</v>
      </c>
      <c r="B17" s="141">
        <f>'PREP RESIDENCY'!D31</f>
        <v>0</v>
      </c>
      <c r="C17" s="4">
        <f>'PREP RESIDENCY'!C12*10000</f>
        <v>0</v>
      </c>
      <c r="D17" s="4">
        <f>'PREP RESIDENCY'!C12*2000</f>
        <v>0</v>
      </c>
      <c r="E17" s="4">
        <f>res[[#This Row],[Resident Salary 
($10K min from allotment)]]</f>
        <v>0</v>
      </c>
      <c r="F17" s="228"/>
      <c r="G17" s="228"/>
      <c r="H17" s="233">
        <f>SUM(C17:G17)</f>
        <v>0</v>
      </c>
      <c r="I17" s="233">
        <f t="shared" ref="I17:I21" si="3">B17-H17</f>
        <v>0</v>
      </c>
    </row>
    <row r="18" spans="1:9">
      <c r="A18" s="140" t="str">
        <f>'PREP RESIDENCY'!A32</f>
        <v>2027-2028</v>
      </c>
      <c r="B18" s="141">
        <f>'PREP RESIDENCY'!D32</f>
        <v>0</v>
      </c>
      <c r="C18" s="4">
        <f>'PREP RESIDENCY'!C13*10000</f>
        <v>0</v>
      </c>
      <c r="D18" s="4">
        <f>'PREP RESIDENCY'!C13*2000</f>
        <v>0</v>
      </c>
      <c r="E18" s="4">
        <f>res[[#This Row],[Resident Salary 
($10K min from allotment)]]</f>
        <v>0</v>
      </c>
      <c r="F18" s="228"/>
      <c r="G18" s="228"/>
      <c r="H18" s="233">
        <f t="shared" ref="H18:H21" si="4">SUM(C18:G18)</f>
        <v>0</v>
      </c>
      <c r="I18" s="233">
        <f t="shared" si="3"/>
        <v>0</v>
      </c>
    </row>
    <row r="19" spans="1:9">
      <c r="A19" s="140" t="str">
        <f>'PREP RESIDENCY'!A33</f>
        <v>2028-2029</v>
      </c>
      <c r="B19" s="141">
        <f>'PREP RESIDENCY'!D33</f>
        <v>0</v>
      </c>
      <c r="C19" s="4">
        <f>'PREP RESIDENCY'!C14*10000</f>
        <v>0</v>
      </c>
      <c r="D19" s="4">
        <f>'PREP RESIDENCY'!C14*2000</f>
        <v>0</v>
      </c>
      <c r="E19" s="4">
        <f>res[[#This Row],[Resident Salary 
($10K min from allotment)]]</f>
        <v>0</v>
      </c>
      <c r="F19" s="228"/>
      <c r="G19" s="228"/>
      <c r="H19" s="233">
        <f t="shared" si="4"/>
        <v>0</v>
      </c>
      <c r="I19" s="233">
        <f t="shared" si="3"/>
        <v>0</v>
      </c>
    </row>
    <row r="20" spans="1:9">
      <c r="A20" s="140" t="str">
        <f>'PREP RESIDENCY'!A34</f>
        <v>2029-2030</v>
      </c>
      <c r="B20" s="141">
        <f>'PREP RESIDENCY'!D34</f>
        <v>0</v>
      </c>
      <c r="C20" s="4">
        <f>'PREP RESIDENCY'!C15*10000</f>
        <v>0</v>
      </c>
      <c r="D20" s="4">
        <f>'PREP RESIDENCY'!C15*2000</f>
        <v>0</v>
      </c>
      <c r="E20" s="4">
        <f>res[[#This Row],[Resident Salary 
($10K min from allotment)]]</f>
        <v>0</v>
      </c>
      <c r="F20" s="228"/>
      <c r="G20" s="228"/>
      <c r="H20" s="233">
        <f t="shared" si="4"/>
        <v>0</v>
      </c>
      <c r="I20" s="233">
        <f t="shared" si="3"/>
        <v>0</v>
      </c>
    </row>
    <row r="21" spans="1:9">
      <c r="A21" s="140" t="str">
        <f>'PREP RESIDENCY'!A35</f>
        <v>2030-2031</v>
      </c>
      <c r="B21" s="141">
        <f>'PREP RESIDENCY'!D35</f>
        <v>0</v>
      </c>
      <c r="C21" s="4">
        <f>'PREP RESIDENCY'!C16*10000</f>
        <v>0</v>
      </c>
      <c r="D21" s="4">
        <f>'PREP RESIDENCY'!C16*2000</f>
        <v>0</v>
      </c>
      <c r="E21" s="4">
        <f>res[[#This Row],[Resident Salary 
($10K min from allotment)]]</f>
        <v>0</v>
      </c>
      <c r="F21" s="228"/>
      <c r="G21" s="228"/>
      <c r="H21" s="233">
        <f t="shared" si="4"/>
        <v>0</v>
      </c>
      <c r="I21" s="233">
        <f t="shared" si="3"/>
        <v>0</v>
      </c>
    </row>
    <row r="22" spans="1:9">
      <c r="A22" s="231" t="s">
        <v>162</v>
      </c>
      <c r="B22" s="232">
        <f t="shared" ref="B22" si="5">SUM(B17:B21)</f>
        <v>0</v>
      </c>
      <c r="C22" s="232">
        <f t="shared" ref="C22" si="6">SUM(C17:C21)</f>
        <v>0</v>
      </c>
      <c r="D22" s="232">
        <f t="shared" ref="D22" si="7">SUM(D17:D21)</f>
        <v>0</v>
      </c>
      <c r="E22" s="232">
        <f t="shared" ref="E22" si="8">SUM(E17:E21)</f>
        <v>0</v>
      </c>
      <c r="F22" s="232">
        <f t="shared" ref="F22" si="9">SUM(F17:F21)</f>
        <v>0</v>
      </c>
      <c r="G22" s="232">
        <f t="shared" ref="G22" si="10">SUM(G17:G21)</f>
        <v>0</v>
      </c>
      <c r="H22" s="232">
        <f t="shared" ref="H22:I22" si="11">SUM(H17:H21)</f>
        <v>0</v>
      </c>
      <c r="I22" s="232">
        <f t="shared" si="11"/>
        <v>0</v>
      </c>
    </row>
    <row r="23" spans="1:9" ht="18.5">
      <c r="A23" s="184" t="s">
        <v>169</v>
      </c>
      <c r="B23" s="140"/>
      <c r="H23" s="8"/>
      <c r="I23" s="4"/>
    </row>
    <row r="24" spans="1:9" ht="34.5" customHeight="1">
      <c r="A24" s="207" t="s">
        <v>65</v>
      </c>
      <c r="B24" s="186" t="s">
        <v>147</v>
      </c>
      <c r="C24" s="206" t="s">
        <v>170</v>
      </c>
      <c r="D24" s="206" t="s">
        <v>171</v>
      </c>
      <c r="E24" s="208" t="s">
        <v>172</v>
      </c>
      <c r="F24" s="180" t="s">
        <v>167</v>
      </c>
      <c r="G24" s="180" t="s">
        <v>159</v>
      </c>
      <c r="H24" s="206" t="s">
        <v>160</v>
      </c>
      <c r="I24" s="206" t="s">
        <v>168</v>
      </c>
    </row>
    <row r="25" spans="1:9">
      <c r="A25" s="140" t="str">
        <f>'PREP RESIDENCY&gt;40'!A33</f>
        <v>2026-2027</v>
      </c>
      <c r="B25" s="141">
        <f>'PREP RESIDENCY&gt;40'!D33</f>
        <v>0</v>
      </c>
      <c r="C25" s="4">
        <f>'PREP RESIDENCY&gt;40'!C14*3000</f>
        <v>0</v>
      </c>
      <c r="D25" s="4">
        <f>'PREP RESIDENCY&gt;40'!C14*1000</f>
        <v>0</v>
      </c>
      <c r="E25" s="4">
        <f>'PREP RESIDENCY&gt;40'!C14*10000</f>
        <v>0</v>
      </c>
      <c r="F25" s="228"/>
      <c r="G25" s="228"/>
      <c r="H25" s="233">
        <f t="shared" ref="H25:H28" si="12">SUM(C25:G25)</f>
        <v>0</v>
      </c>
      <c r="I25" s="233">
        <f>B25-H25</f>
        <v>0</v>
      </c>
    </row>
    <row r="26" spans="1:9">
      <c r="A26" s="140" t="str">
        <f>'PREP RESIDENCY&gt;40'!A34</f>
        <v>2027-2028</v>
      </c>
      <c r="B26" s="141">
        <f>'PREP RESIDENCY&gt;40'!D34</f>
        <v>0</v>
      </c>
      <c r="C26" s="4">
        <f>'PREP RESIDENCY&gt;40'!C15*3000</f>
        <v>0</v>
      </c>
      <c r="D26" s="4">
        <f>'PREP RESIDENCY&gt;40'!C15*1000</f>
        <v>0</v>
      </c>
      <c r="E26" s="4">
        <f>'PREP RESIDENCY&gt;40'!C15*10000</f>
        <v>0</v>
      </c>
      <c r="F26" s="228"/>
      <c r="G26" s="228"/>
      <c r="H26" s="233">
        <f t="shared" si="12"/>
        <v>0</v>
      </c>
      <c r="I26" s="233">
        <f t="shared" ref="I26:I28" si="13">B26-H26</f>
        <v>0</v>
      </c>
    </row>
    <row r="27" spans="1:9">
      <c r="A27" s="140" t="str">
        <f>'PREP RESIDENCY&gt;40'!A35</f>
        <v>2028-2029</v>
      </c>
      <c r="B27" s="141">
        <f>'PREP RESIDENCY&gt;40'!D35</f>
        <v>0</v>
      </c>
      <c r="C27" s="4">
        <f>'PREP RESIDENCY&gt;40'!C16*3000</f>
        <v>0</v>
      </c>
      <c r="D27" s="4">
        <f>'PREP RESIDENCY&gt;40'!C16*1000</f>
        <v>0</v>
      </c>
      <c r="E27" s="4">
        <f>'PREP RESIDENCY&gt;40'!C16*10000</f>
        <v>0</v>
      </c>
      <c r="F27" s="228"/>
      <c r="G27" s="228"/>
      <c r="H27" s="233">
        <f t="shared" si="12"/>
        <v>0</v>
      </c>
      <c r="I27" s="233">
        <f t="shared" si="13"/>
        <v>0</v>
      </c>
    </row>
    <row r="28" spans="1:9">
      <c r="A28" s="140" t="str">
        <f>'PREP RESIDENCY&gt;40'!A36</f>
        <v>2029-2030</v>
      </c>
      <c r="B28" s="141">
        <f>'PREP RESIDENCY&gt;40'!D36</f>
        <v>0</v>
      </c>
      <c r="C28" s="4">
        <f>'PREP RESIDENCY&gt;40'!C17*3000</f>
        <v>0</v>
      </c>
      <c r="D28" s="4">
        <f>'PREP RESIDENCY&gt;40'!C17*1000</f>
        <v>0</v>
      </c>
      <c r="E28" s="4">
        <f>'PREP RESIDENCY&gt;40'!C17*10000</f>
        <v>0</v>
      </c>
      <c r="F28" s="228"/>
      <c r="G28" s="228"/>
      <c r="H28" s="233">
        <f t="shared" si="12"/>
        <v>0</v>
      </c>
      <c r="I28" s="233">
        <f t="shared" si="13"/>
        <v>0</v>
      </c>
    </row>
    <row r="29" spans="1:9">
      <c r="A29" s="140" t="str">
        <f>'PREP RESIDENCY&gt;40'!A37</f>
        <v>2030-2031</v>
      </c>
      <c r="B29" s="141">
        <f>'PREP RESIDENCY&gt;40'!D37</f>
        <v>0</v>
      </c>
      <c r="C29" s="4">
        <f>'PREP RESIDENCY&gt;40'!C18*3000</f>
        <v>0</v>
      </c>
      <c r="D29" s="4">
        <f>'PREP RESIDENCY&gt;40'!C18*1000</f>
        <v>0</v>
      </c>
      <c r="E29" s="4">
        <f>'PREP RESIDENCY&gt;40'!C18*10000</f>
        <v>0</v>
      </c>
      <c r="F29" s="228"/>
      <c r="G29" s="228"/>
      <c r="H29" s="233">
        <f>SUM(C29:G29)</f>
        <v>0</v>
      </c>
      <c r="I29" s="233">
        <f>B29-H29</f>
        <v>0</v>
      </c>
    </row>
    <row r="30" spans="1:9">
      <c r="A30" s="231" t="s">
        <v>162</v>
      </c>
      <c r="B30" s="141">
        <f>SUM(B25:B29)</f>
        <v>0</v>
      </c>
      <c r="C30" s="4">
        <f>SUM(C25:C29)</f>
        <v>0</v>
      </c>
      <c r="D30" s="4">
        <f>SUM(D25:D29)</f>
        <v>0</v>
      </c>
      <c r="E30" s="4">
        <f>SUM(E25:E29)</f>
        <v>0</v>
      </c>
      <c r="F30" s="228"/>
      <c r="G30" s="228"/>
      <c r="H30" s="233">
        <f>SUM(H25:H29)</f>
        <v>0</v>
      </c>
      <c r="I30" s="233">
        <f>SUM(I25:I29)</f>
        <v>0</v>
      </c>
    </row>
    <row r="31" spans="1:9" ht="18.5">
      <c r="A31" s="183" t="s">
        <v>173</v>
      </c>
      <c r="B31" s="140"/>
      <c r="H31" s="8"/>
      <c r="I31" s="8"/>
    </row>
    <row r="32" spans="1:9" ht="58">
      <c r="A32" s="246" t="s">
        <v>65</v>
      </c>
      <c r="B32" s="185" t="s">
        <v>147</v>
      </c>
      <c r="C32" s="209" t="s">
        <v>174</v>
      </c>
      <c r="D32" s="182" t="s">
        <v>175</v>
      </c>
      <c r="E32" s="181" t="s">
        <v>176</v>
      </c>
      <c r="F32" s="181" t="s">
        <v>159</v>
      </c>
      <c r="G32" s="210" t="s">
        <v>160</v>
      </c>
      <c r="H32" s="209" t="s">
        <v>168</v>
      </c>
    </row>
    <row r="33" spans="1:8">
      <c r="A33" s="140" t="str">
        <f>'PREP MENTORSHIP '!A11</f>
        <v>2026-2027</v>
      </c>
      <c r="B33" s="141">
        <f>'PREP MENTORSHIP '!D11</f>
        <v>0</v>
      </c>
      <c r="C33" s="4">
        <f>'PREP MENTORSHIP '!C11*1000</f>
        <v>0</v>
      </c>
      <c r="D33" s="230"/>
      <c r="E33" s="230"/>
      <c r="F33" s="230"/>
      <c r="G33" s="4">
        <f>SUM(C33:F33)</f>
        <v>0</v>
      </c>
      <c r="H33" s="233">
        <f>B33-G33</f>
        <v>0</v>
      </c>
    </row>
    <row r="34" spans="1:8">
      <c r="A34" s="140" t="str">
        <f>'PREP MENTORSHIP '!A12</f>
        <v>2027-2028</v>
      </c>
      <c r="B34" s="141">
        <f>'PREP MENTORSHIP '!D12</f>
        <v>0</v>
      </c>
      <c r="C34" s="4">
        <f>'PREP MENTORSHIP '!C12*1000</f>
        <v>0</v>
      </c>
      <c r="D34" s="230"/>
      <c r="E34" s="230"/>
      <c r="F34" s="230"/>
      <c r="G34" s="4">
        <f t="shared" ref="G34:G37" si="14">SUM(C34:F34)</f>
        <v>0</v>
      </c>
      <c r="H34" s="233">
        <f>B34-G34</f>
        <v>0</v>
      </c>
    </row>
    <row r="35" spans="1:8">
      <c r="A35" s="140" t="str">
        <f>'PREP MENTORSHIP '!A13</f>
        <v>2028-2029</v>
      </c>
      <c r="B35" s="141">
        <f>'PREP MENTORSHIP '!D13</f>
        <v>0</v>
      </c>
      <c r="C35" s="4">
        <f>'PREP MENTORSHIP '!C13*1000</f>
        <v>0</v>
      </c>
      <c r="D35" s="230"/>
      <c r="E35" s="230"/>
      <c r="F35" s="230"/>
      <c r="G35" s="4">
        <f t="shared" si="14"/>
        <v>0</v>
      </c>
      <c r="H35" s="233">
        <f>B35-G35</f>
        <v>0</v>
      </c>
    </row>
    <row r="36" spans="1:8">
      <c r="A36" s="140" t="str">
        <f>'PREP MENTORSHIP '!A14</f>
        <v>2029-2030</v>
      </c>
      <c r="B36" s="141">
        <f>'PREP MENTORSHIP '!D14</f>
        <v>0</v>
      </c>
      <c r="C36" s="4">
        <f>'PREP MENTORSHIP '!C14*1000</f>
        <v>0</v>
      </c>
      <c r="D36" s="230"/>
      <c r="E36" s="230"/>
      <c r="F36" s="230"/>
      <c r="G36" s="4">
        <f t="shared" si="14"/>
        <v>0</v>
      </c>
      <c r="H36" s="233">
        <f>B36-G36</f>
        <v>0</v>
      </c>
    </row>
    <row r="37" spans="1:8">
      <c r="A37" s="140" t="str">
        <f>'PREP MENTORSHIP '!A15</f>
        <v>2030-2031</v>
      </c>
      <c r="B37" s="141">
        <f>'PREP MENTORSHIP '!D15</f>
        <v>0</v>
      </c>
      <c r="C37" s="4">
        <f>'PREP MENTORSHIP '!C15*1000</f>
        <v>0</v>
      </c>
      <c r="D37" s="230"/>
      <c r="E37" s="230"/>
      <c r="F37" s="230"/>
      <c r="G37" s="4">
        <f t="shared" si="14"/>
        <v>0</v>
      </c>
      <c r="H37" s="233">
        <f>B37-G37</f>
        <v>0</v>
      </c>
    </row>
    <row r="38" spans="1:8">
      <c r="A38" s="247" t="s">
        <v>177</v>
      </c>
      <c r="B38" s="141">
        <f t="shared" ref="B38:H38" si="15">SUM(B33:B37)</f>
        <v>0</v>
      </c>
      <c r="C38" s="4">
        <f t="shared" si="15"/>
        <v>0</v>
      </c>
      <c r="D38" s="230">
        <f t="shared" si="15"/>
        <v>0</v>
      </c>
      <c r="E38" s="230">
        <f t="shared" si="15"/>
        <v>0</v>
      </c>
      <c r="F38" s="230">
        <f t="shared" si="15"/>
        <v>0</v>
      </c>
      <c r="G38" s="4">
        <f t="shared" si="15"/>
        <v>0</v>
      </c>
      <c r="H38" s="233">
        <f t="shared" si="15"/>
        <v>0</v>
      </c>
    </row>
    <row r="39" spans="1:8" ht="18.5">
      <c r="A39" s="242" t="s">
        <v>178</v>
      </c>
    </row>
    <row r="40" spans="1:8">
      <c r="A40" s="2" t="s">
        <v>65</v>
      </c>
      <c r="B40" s="185" t="s">
        <v>147</v>
      </c>
      <c r="C40" s="243" t="s">
        <v>160</v>
      </c>
      <c r="D40" s="243" t="s">
        <v>168</v>
      </c>
      <c r="H40"/>
    </row>
    <row r="41" spans="1:8">
      <c r="A41" s="140" t="s">
        <v>42</v>
      </c>
      <c r="B41" s="4">
        <f>SUMIFS(gyo[Total District Allotment Estimate],gyo[Year],Table10[[#This Row],[Year]])
+SUMIFS(res[Total District Allotment Estimate],res[Year],Table10[[#This Row],[Year]])
+SUMIFS(resg[Total District Allotment Estimate],resg[Year],Table10[[#This Row],[Year]])
+SUMIFS(men[Total District Allotment Estimate],men[Year],Table10[[#This Row],[Year]])</f>
        <v>0</v>
      </c>
      <c r="C41" s="4">
        <f>SUMIFS(gyo[Total Local Costs], gyo[Year], Table10[[#This Row],[Year]]) +SUMIFS(res[Total Local Costs], res[Year], Table10[[#This Row],[Year]])+SUMIFS(resg[Total Local Costs], resg[Year], Table10[[#This Row],[Year]]) +SUMIFS(men[Total Local Costs], men[Year], Table10[[#This Row],[Year]])</f>
        <v>0</v>
      </c>
      <c r="D41" s="245">
        <f>SUMIFS(gyo[Net from Allotment], gyo[Year], Table10[[#This Row],[Year]]) +SUMIFS(res[Net From Allotment], res[Year], Table10[[#This Row],[Year]])+SUMIFS(resg[Net From Allotment], resg[Year], Table10[[#This Row],[Year]]) +SUMIFS(men[Net From Allotment], men[Year], Table10[[#This Row],[Year]])</f>
        <v>0</v>
      </c>
      <c r="H41"/>
    </row>
    <row r="42" spans="1:8">
      <c r="A42" s="140" t="s">
        <v>43</v>
      </c>
      <c r="B42" s="4">
        <f>SUMIFS(gyo[Total District Allotment Estimate],gyo[Year],Table10[[#This Row],[Year]])
+SUMIFS(res[Total District Allotment Estimate],res[Year],Table10[[#This Row],[Year]])
+SUMIFS(resg[Total District Allotment Estimate],resg[Year],Table10[[#This Row],[Year]])
+SUMIFS(men[Total District Allotment Estimate],men[Year],Table10[[#This Row],[Year]])</f>
        <v>0</v>
      </c>
      <c r="C42" s="4">
        <f>SUMIFS(gyo[Total Local Costs], gyo[Year], Table10[[#This Row],[Year]]) +SUMIFS(res[Total Local Costs], res[Year], Table10[[#This Row],[Year]])+SUMIFS(resg[Total Local Costs], resg[Year], Table10[[#This Row],[Year]]) +SUMIFS(men[Total Local Costs], men[Year], Table10[[#This Row],[Year]])</f>
        <v>0</v>
      </c>
      <c r="D42" s="245">
        <f>SUMIFS(gyo[Net from Allotment], gyo[Year], Table10[[#This Row],[Year]]) +SUMIFS(res[Net From Allotment], res[Year], Table10[[#This Row],[Year]])+SUMIFS(resg[Net From Allotment], resg[Year], Table10[[#This Row],[Year]]) +SUMIFS(men[Net From Allotment], men[Year], Table10[[#This Row],[Year]])</f>
        <v>0</v>
      </c>
      <c r="H42"/>
    </row>
    <row r="43" spans="1:8">
      <c r="A43" s="140" t="s">
        <v>44</v>
      </c>
      <c r="B43" s="4">
        <f>SUMIFS(gyo[Total District Allotment Estimate],gyo[Year],Table10[[#This Row],[Year]])
+SUMIFS(res[Total District Allotment Estimate],res[Year],Table10[[#This Row],[Year]])
+SUMIFS(resg[Total District Allotment Estimate],resg[Year],Table10[[#This Row],[Year]])
+SUMIFS(men[Total District Allotment Estimate],men[Year],Table10[[#This Row],[Year]])</f>
        <v>0</v>
      </c>
      <c r="C43" s="4">
        <f>SUMIFS(gyo[Total Local Costs], gyo[Year], Table10[[#This Row],[Year]]) +SUMIFS(res[Total Local Costs], res[Year], Table10[[#This Row],[Year]])+SUMIFS(resg[Total Local Costs], resg[Year], Table10[[#This Row],[Year]]) +SUMIFS(men[Total Local Costs], men[Year], Table10[[#This Row],[Year]])</f>
        <v>0</v>
      </c>
      <c r="D43" s="245">
        <f>SUMIFS(gyo[Net from Allotment], gyo[Year], Table10[[#This Row],[Year]]) +SUMIFS(res[Net From Allotment], res[Year], Table10[[#This Row],[Year]])+SUMIFS(resg[Net From Allotment], resg[Year], Table10[[#This Row],[Year]]) +SUMIFS(men[Net From Allotment], men[Year], Table10[[#This Row],[Year]])</f>
        <v>0</v>
      </c>
      <c r="H43"/>
    </row>
    <row r="44" spans="1:8">
      <c r="A44" s="140" t="s">
        <v>45</v>
      </c>
      <c r="B44" s="4">
        <f>SUMIFS(gyo[Total District Allotment Estimate],gyo[Year],Table10[[#This Row],[Year]])
+SUMIFS(res[Total District Allotment Estimate],res[Year],Table10[[#This Row],[Year]])
+SUMIFS(resg[Total District Allotment Estimate],resg[Year],Table10[[#This Row],[Year]])
+SUMIFS(men[Total District Allotment Estimate],men[Year],Table10[[#This Row],[Year]])</f>
        <v>0</v>
      </c>
      <c r="C44" s="4">
        <f>SUMIFS(gyo[Total Local Costs], gyo[Year], Table10[[#This Row],[Year]]) +SUMIFS(res[Total Local Costs], res[Year], Table10[[#This Row],[Year]])+SUMIFS(resg[Total Local Costs], resg[Year], Table10[[#This Row],[Year]]) +SUMIFS(men[Total Local Costs], men[Year], Table10[[#This Row],[Year]])</f>
        <v>0</v>
      </c>
      <c r="D44" s="245">
        <f>SUMIFS(gyo[Net from Allotment], gyo[Year], Table10[[#This Row],[Year]]) +SUMIFS(res[Net From Allotment], res[Year], Table10[[#This Row],[Year]])+SUMIFS(resg[Net From Allotment], resg[Year], Table10[[#This Row],[Year]]) +SUMIFS(men[Net From Allotment], men[Year], Table10[[#This Row],[Year]])</f>
        <v>0</v>
      </c>
      <c r="H44"/>
    </row>
    <row r="45" spans="1:8">
      <c r="A45" s="140" t="s">
        <v>46</v>
      </c>
      <c r="B45" s="4">
        <f>SUMIFS(gyo[Total District Allotment Estimate],gyo[Year],Table10[[#This Row],[Year]])
+SUMIFS(res[Total District Allotment Estimate],res[Year],Table10[[#This Row],[Year]])
+SUMIFS(resg[Total District Allotment Estimate],resg[Year],Table10[[#This Row],[Year]])
+SUMIFS(men[Total District Allotment Estimate],men[Year],Table10[[#This Row],[Year]])</f>
        <v>0</v>
      </c>
      <c r="C45" s="4">
        <f>SUMIFS(gyo[Total Local Costs], gyo[Year], Table10[[#This Row],[Year]]) +SUMIFS(res[Total Local Costs], res[Year], Table10[[#This Row],[Year]])+SUMIFS(resg[Total Local Costs], resg[Year], Table10[[#This Row],[Year]]) +SUMIFS(men[Total Local Costs], men[Year], Table10[[#This Row],[Year]])</f>
        <v>0</v>
      </c>
      <c r="D45" s="245">
        <f>SUMIFS(gyo[Net from Allotment], gyo[Year], Table10[[#This Row],[Year]]) +SUMIFS(res[Net From Allotment], res[Year], Table10[[#This Row],[Year]])+SUMIFS(resg[Net From Allotment], resg[Year], Table10[[#This Row],[Year]]) +SUMIFS(men[Net From Allotment], men[Year], Table10[[#This Row],[Year]])</f>
        <v>0</v>
      </c>
      <c r="H45"/>
    </row>
    <row r="46" spans="1:8">
      <c r="A46" s="247" t="s">
        <v>177</v>
      </c>
      <c r="B46" s="4">
        <f>SUM(B41:B45)</f>
        <v>0</v>
      </c>
      <c r="C46" s="4">
        <f>SUM(C41:C45)</f>
        <v>0</v>
      </c>
      <c r="D46" s="4">
        <f>SUM(D41:D45)</f>
        <v>0</v>
      </c>
    </row>
  </sheetData>
  <sheetProtection algorithmName="SHA-512" hashValue="VTql14acTKKgIgt3eb2FvCrTepMOo/ke5W5hfB+BV6vLn6s04LB8CZpqcwmoHDwUBybGXllzJ47aCVZ+qhMQtA==" saltValue="F1TSAy38mZ/Mk6ORUqxlmw==" spinCount="100000" sheet="1" objects="1" scenarios="1"/>
  <dataValidations count="2">
    <dataValidation allowBlank="1" showInputMessage="1" showErrorMessage="1" prompt="Locked Field Data will autopopulate." sqref="A23:B23 A9:B14 A33:B38 A17:B21 A25:B30 A41:A46" xr:uid="{37339C84-9044-48BD-8D57-FFEFEC3AA694}"/>
    <dataValidation type="custom" allowBlank="1" showInputMessage="1" showErrorMessage="1" sqref="F17:G21 C9:F14 D33:F38 B22:I22 F26 F25:G25 F28:G30 G26:G27" xr:uid="{5A8BB947-1C3E-4A7C-8D32-8F907F278009}">
      <formula1>ISNUMBER(B9)</formula1>
    </dataValidation>
  </dataValidations>
  <pageMargins left="0.7" right="0.7" top="0.75" bottom="0.75" header="0.3" footer="0.3"/>
  <ignoredErrors>
    <ignoredError sqref="B17:B21 A25" calculatedColumn="1"/>
    <ignoredError sqref="I26:I27 I29:I30" evalError="1"/>
  </ignoredErrors>
  <tableParts count="5">
    <tablePart r:id="rId1"/>
    <tablePart r:id="rId2"/>
    <tablePart r:id="rId3"/>
    <tablePart r:id="rId4"/>
    <tablePart r:id="rId5"/>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08688-7E6B-4854-B8F9-D9B3D1B124BB}">
  <sheetPr>
    <tabColor rgb="FF008482"/>
  </sheetPr>
  <dimension ref="A1:A93"/>
  <sheetViews>
    <sheetView tabSelected="1" workbookViewId="0">
      <selection activeCell="A88" sqref="A88"/>
    </sheetView>
  </sheetViews>
  <sheetFormatPr defaultRowHeight="14.5"/>
  <cols>
    <col min="1" max="1" width="164.90625" customWidth="1"/>
  </cols>
  <sheetData>
    <row r="1" spans="1:1" ht="28.25" customHeight="1">
      <c r="A1" s="59" t="s">
        <v>179</v>
      </c>
    </row>
    <row r="2" spans="1:1">
      <c r="A2" s="62" t="s">
        <v>180</v>
      </c>
    </row>
    <row r="3" spans="1:1">
      <c r="A3" s="62" t="s">
        <v>181</v>
      </c>
    </row>
    <row r="4" spans="1:1">
      <c r="A4" s="82" t="s">
        <v>182</v>
      </c>
    </row>
    <row r="5" spans="1:1">
      <c r="A5" s="83" t="s">
        <v>183</v>
      </c>
    </row>
    <row r="6" spans="1:1">
      <c r="A6" s="83" t="s">
        <v>184</v>
      </c>
    </row>
    <row r="7" spans="1:1" ht="43.5">
      <c r="A7" s="82" t="s">
        <v>185</v>
      </c>
    </row>
    <row r="8" spans="1:1" ht="29">
      <c r="A8" s="83" t="s">
        <v>186</v>
      </c>
    </row>
    <row r="9" spans="1:1" s="7" customFormat="1" ht="43.5">
      <c r="A9" s="82" t="s">
        <v>187</v>
      </c>
    </row>
    <row r="10" spans="1:1" ht="29">
      <c r="A10" s="82" t="s">
        <v>188</v>
      </c>
    </row>
    <row r="11" spans="1:1">
      <c r="A11" s="63" t="s">
        <v>189</v>
      </c>
    </row>
    <row r="12" spans="1:1" ht="15" customHeight="1">
      <c r="A12" s="82" t="s">
        <v>190</v>
      </c>
    </row>
    <row r="13" spans="1:1">
      <c r="A13" s="82" t="s">
        <v>191</v>
      </c>
    </row>
    <row r="14" spans="1:1" ht="29">
      <c r="A14" s="82" t="s">
        <v>192</v>
      </c>
    </row>
    <row r="15" spans="1:1">
      <c r="A15" s="82" t="s">
        <v>193</v>
      </c>
    </row>
    <row r="16" spans="1:1" ht="23.5">
      <c r="A16" s="58" t="s">
        <v>194</v>
      </c>
    </row>
    <row r="17" spans="1:1">
      <c r="A17" s="56" t="s">
        <v>195</v>
      </c>
    </row>
    <row r="18" spans="1:1" ht="17">
      <c r="A18" s="159" t="s">
        <v>196</v>
      </c>
    </row>
    <row r="19" spans="1:1">
      <c r="A19" s="60" t="s">
        <v>197</v>
      </c>
    </row>
    <row r="20" spans="1:1">
      <c r="A20" s="60" t="s">
        <v>198</v>
      </c>
    </row>
    <row r="21" spans="1:1">
      <c r="A21" s="60" t="s">
        <v>199</v>
      </c>
    </row>
    <row r="22" spans="1:1">
      <c r="A22" s="61" t="s">
        <v>200</v>
      </c>
    </row>
    <row r="23" spans="1:1" ht="17">
      <c r="A23" s="159" t="s">
        <v>201</v>
      </c>
    </row>
    <row r="24" spans="1:1">
      <c r="A24" s="60" t="s">
        <v>202</v>
      </c>
    </row>
    <row r="25" spans="1:1">
      <c r="A25" s="60" t="s">
        <v>203</v>
      </c>
    </row>
    <row r="26" spans="1:1">
      <c r="A26" s="60" t="s">
        <v>204</v>
      </c>
    </row>
    <row r="27" spans="1:1" ht="17">
      <c r="A27" s="159" t="s">
        <v>205</v>
      </c>
    </row>
    <row r="28" spans="1:1">
      <c r="A28" s="60" t="s">
        <v>206</v>
      </c>
    </row>
    <row r="29" spans="1:1">
      <c r="A29" s="60" t="s">
        <v>207</v>
      </c>
    </row>
    <row r="30" spans="1:1">
      <c r="A30" s="60" t="s">
        <v>208</v>
      </c>
    </row>
    <row r="31" spans="1:1">
      <c r="A31" s="60" t="s">
        <v>209</v>
      </c>
    </row>
    <row r="32" spans="1:1">
      <c r="A32" s="60" t="s">
        <v>210</v>
      </c>
    </row>
    <row r="33" spans="1:1">
      <c r="A33" s="60" t="s">
        <v>211</v>
      </c>
    </row>
    <row r="34" spans="1:1">
      <c r="A34" s="60" t="s">
        <v>212</v>
      </c>
    </row>
    <row r="35" spans="1:1">
      <c r="A35" s="60" t="s">
        <v>213</v>
      </c>
    </row>
    <row r="36" spans="1:1">
      <c r="A36" s="60" t="s">
        <v>214</v>
      </c>
    </row>
    <row r="37" spans="1:1">
      <c r="A37" s="60" t="s">
        <v>215</v>
      </c>
    </row>
    <row r="38" spans="1:1">
      <c r="A38" s="60" t="s">
        <v>216</v>
      </c>
    </row>
    <row r="39" spans="1:1">
      <c r="A39" s="60" t="s">
        <v>217</v>
      </c>
    </row>
    <row r="40" spans="1:1">
      <c r="A40" s="60" t="s">
        <v>218</v>
      </c>
    </row>
    <row r="41" spans="1:1" ht="17">
      <c r="A41" s="159" t="s">
        <v>219</v>
      </c>
    </row>
    <row r="42" spans="1:1">
      <c r="A42" s="60" t="s">
        <v>220</v>
      </c>
    </row>
    <row r="43" spans="1:1">
      <c r="A43" s="60" t="s">
        <v>221</v>
      </c>
    </row>
    <row r="44" spans="1:1">
      <c r="A44" s="60" t="s">
        <v>222</v>
      </c>
    </row>
    <row r="45" spans="1:1">
      <c r="A45" s="60" t="s">
        <v>223</v>
      </c>
    </row>
    <row r="46" spans="1:1">
      <c r="A46" s="60" t="s">
        <v>224</v>
      </c>
    </row>
    <row r="47" spans="1:1" ht="17">
      <c r="A47" s="159" t="s">
        <v>225</v>
      </c>
    </row>
    <row r="48" spans="1:1">
      <c r="A48" s="60" t="s">
        <v>226</v>
      </c>
    </row>
    <row r="49" spans="1:1">
      <c r="A49" s="60" t="s">
        <v>227</v>
      </c>
    </row>
    <row r="50" spans="1:1">
      <c r="A50" s="61" t="s">
        <v>228</v>
      </c>
    </row>
    <row r="51" spans="1:1" ht="17">
      <c r="A51" s="159" t="s">
        <v>229</v>
      </c>
    </row>
    <row r="52" spans="1:1">
      <c r="A52" s="60" t="s">
        <v>230</v>
      </c>
    </row>
    <row r="53" spans="1:1">
      <c r="A53" s="60" t="s">
        <v>231</v>
      </c>
    </row>
    <row r="54" spans="1:1">
      <c r="A54" s="60" t="s">
        <v>232</v>
      </c>
    </row>
    <row r="55" spans="1:1">
      <c r="A55" s="60" t="s">
        <v>233</v>
      </c>
    </row>
    <row r="56" spans="1:1">
      <c r="A56" s="60" t="s">
        <v>234</v>
      </c>
    </row>
    <row r="57" spans="1:1">
      <c r="A57" s="60" t="s">
        <v>235</v>
      </c>
    </row>
    <row r="58" spans="1:1">
      <c r="A58" s="60" t="s">
        <v>236</v>
      </c>
    </row>
    <row r="59" spans="1:1" ht="17">
      <c r="A59" s="159" t="s">
        <v>237</v>
      </c>
    </row>
    <row r="60" spans="1:1" ht="15" customHeight="1">
      <c r="A60" s="60" t="s">
        <v>238</v>
      </c>
    </row>
    <row r="61" spans="1:1" ht="13.5" customHeight="1">
      <c r="A61" s="43" t="s">
        <v>239</v>
      </c>
    </row>
    <row r="62" spans="1:1">
      <c r="A62" s="70" t="s">
        <v>240</v>
      </c>
    </row>
    <row r="63" spans="1:1">
      <c r="A63" s="70" t="s">
        <v>241</v>
      </c>
    </row>
    <row r="64" spans="1:1">
      <c r="A64" s="70" t="s">
        <v>242</v>
      </c>
    </row>
    <row r="65" spans="1:1" ht="17">
      <c r="A65" s="159" t="s">
        <v>243</v>
      </c>
    </row>
    <row r="66" spans="1:1">
      <c r="A66" s="61" t="s">
        <v>244</v>
      </c>
    </row>
    <row r="67" spans="1:1">
      <c r="A67" s="60" t="s">
        <v>245</v>
      </c>
    </row>
    <row r="68" spans="1:1">
      <c r="A68" s="60" t="s">
        <v>246</v>
      </c>
    </row>
    <row r="69" spans="1:1">
      <c r="A69" s="60" t="s">
        <v>247</v>
      </c>
    </row>
    <row r="70" spans="1:1">
      <c r="A70" s="60" t="s">
        <v>248</v>
      </c>
    </row>
    <row r="71" spans="1:1" s="157" customFormat="1" ht="17">
      <c r="A71" s="159" t="s">
        <v>249</v>
      </c>
    </row>
    <row r="72" spans="1:1">
      <c r="A72" s="60" t="s">
        <v>250</v>
      </c>
    </row>
    <row r="73" spans="1:1">
      <c r="A73" s="57" t="s">
        <v>251</v>
      </c>
    </row>
    <row r="74" spans="1:1">
      <c r="A74" s="60" t="s">
        <v>252</v>
      </c>
    </row>
    <row r="75" spans="1:1">
      <c r="A75" s="60" t="s">
        <v>253</v>
      </c>
    </row>
    <row r="76" spans="1:1">
      <c r="A76" s="85" t="s">
        <v>254</v>
      </c>
    </row>
    <row r="77" spans="1:1">
      <c r="A77" s="84" t="s">
        <v>255</v>
      </c>
    </row>
    <row r="78" spans="1:1">
      <c r="A78" s="57" t="s">
        <v>256</v>
      </c>
    </row>
    <row r="79" spans="1:1">
      <c r="A79" s="60" t="s">
        <v>257</v>
      </c>
    </row>
    <row r="80" spans="1:1">
      <c r="A80" s="60" t="s">
        <v>258</v>
      </c>
    </row>
    <row r="81" spans="1:1">
      <c r="A81" s="60" t="s">
        <v>259</v>
      </c>
    </row>
    <row r="82" spans="1:1">
      <c r="A82" s="60" t="s">
        <v>260</v>
      </c>
    </row>
    <row r="83" spans="1:1" ht="17">
      <c r="A83" s="159" t="s">
        <v>261</v>
      </c>
    </row>
    <row r="84" spans="1:1">
      <c r="A84" s="61" t="s">
        <v>262</v>
      </c>
    </row>
    <row r="85" spans="1:1">
      <c r="A85" s="60" t="s">
        <v>263</v>
      </c>
    </row>
    <row r="86" spans="1:1">
      <c r="A86" s="60" t="s">
        <v>264</v>
      </c>
    </row>
    <row r="87" spans="1:1">
      <c r="A87" s="60" t="s">
        <v>265</v>
      </c>
    </row>
    <row r="88" spans="1:1">
      <c r="A88" s="60" t="s">
        <v>266</v>
      </c>
    </row>
    <row r="89" spans="1:1">
      <c r="A89" s="60" t="s">
        <v>267</v>
      </c>
    </row>
    <row r="90" spans="1:1" ht="17">
      <c r="A90" s="204" t="s">
        <v>268</v>
      </c>
    </row>
    <row r="91" spans="1:1" ht="43.5">
      <c r="A91" s="239" t="s">
        <v>269</v>
      </c>
    </row>
    <row r="92" spans="1:1" ht="29">
      <c r="A92" s="237" t="s">
        <v>270</v>
      </c>
    </row>
    <row r="93" spans="1:1" ht="43.5">
      <c r="A93" s="238" t="s">
        <v>271</v>
      </c>
    </row>
  </sheetData>
  <sheetProtection algorithmName="SHA-512" hashValue="7Ksiw7LOf6n8mZdRBiBN3J7KClpqFsk+Ly6bK8jCwwvos86wRZ8UvYGX8Wtepl8/70wibJ6V4gwqpFJSyjBTgQ==" saltValue="qdzxmao3+OYPtid5d0f6zQ==" spinCount="100000" sheet="1" objects="1" scenarios="1"/>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995BB-DF70-47AF-B048-1ABBA83E8E1B}">
  <dimension ref="A1:B1211"/>
  <sheetViews>
    <sheetView topLeftCell="A693" workbookViewId="0">
      <selection activeCell="D701" sqref="D701"/>
    </sheetView>
  </sheetViews>
  <sheetFormatPr defaultRowHeight="14.5"/>
  <cols>
    <col min="1" max="1" width="33.453125" customWidth="1"/>
    <col min="2" max="2" width="26.36328125" customWidth="1"/>
  </cols>
  <sheetData>
    <row r="1" spans="1:2">
      <c r="A1" t="s">
        <v>272</v>
      </c>
      <c r="B1" t="s">
        <v>273</v>
      </c>
    </row>
    <row r="2" spans="1:2">
      <c r="A2" s="86" t="s">
        <v>274</v>
      </c>
      <c r="B2" s="86">
        <v>2.4</v>
      </c>
    </row>
    <row r="3" spans="1:2">
      <c r="A3" s="86" t="s">
        <v>275</v>
      </c>
      <c r="B3" s="86">
        <v>2.1</v>
      </c>
    </row>
    <row r="4" spans="1:2">
      <c r="A4" s="86" t="s">
        <v>276</v>
      </c>
      <c r="B4" s="86">
        <v>1.5</v>
      </c>
    </row>
    <row r="5" spans="1:2">
      <c r="A5" s="86" t="s">
        <v>277</v>
      </c>
      <c r="B5" s="86">
        <v>1.9</v>
      </c>
    </row>
    <row r="6" spans="1:2">
      <c r="A6" s="86" t="s">
        <v>278</v>
      </c>
      <c r="B6" s="86">
        <v>1.7</v>
      </c>
    </row>
    <row r="7" spans="1:2">
      <c r="A7" s="86" t="s">
        <v>279</v>
      </c>
      <c r="B7" s="86">
        <v>4</v>
      </c>
    </row>
    <row r="8" spans="1:2">
      <c r="A8" s="86" t="s">
        <v>280</v>
      </c>
      <c r="B8" s="86">
        <v>1.6</v>
      </c>
    </row>
    <row r="9" spans="1:2">
      <c r="A9" s="86" t="s">
        <v>281</v>
      </c>
      <c r="B9" s="86">
        <v>3</v>
      </c>
    </row>
    <row r="10" spans="1:2">
      <c r="A10" s="86" t="s">
        <v>282</v>
      </c>
      <c r="B10" s="86">
        <v>2.5</v>
      </c>
    </row>
    <row r="11" spans="1:2">
      <c r="A11" s="86" t="s">
        <v>283</v>
      </c>
      <c r="B11" s="86">
        <v>0</v>
      </c>
    </row>
    <row r="12" spans="1:2">
      <c r="A12" s="86" t="s">
        <v>284</v>
      </c>
      <c r="B12" s="86">
        <v>2.2000000000000002</v>
      </c>
    </row>
    <row r="13" spans="1:2">
      <c r="A13" s="86" t="s">
        <v>285</v>
      </c>
      <c r="B13" s="86">
        <v>2.6</v>
      </c>
    </row>
    <row r="14" spans="1:2">
      <c r="A14" s="86" t="s">
        <v>286</v>
      </c>
      <c r="B14" s="86">
        <v>2.2999999999999998</v>
      </c>
    </row>
    <row r="15" spans="1:2">
      <c r="A15" s="86" t="s">
        <v>287</v>
      </c>
      <c r="B15" s="86">
        <v>2.9</v>
      </c>
    </row>
    <row r="16" spans="1:2">
      <c r="A16" s="86" t="s">
        <v>288</v>
      </c>
      <c r="B16" s="86">
        <v>0.4</v>
      </c>
    </row>
    <row r="17" spans="1:2">
      <c r="A17" s="86" t="s">
        <v>289</v>
      </c>
      <c r="B17" s="86">
        <v>2.2000000000000002</v>
      </c>
    </row>
    <row r="18" spans="1:2">
      <c r="A18" s="86" t="s">
        <v>290</v>
      </c>
      <c r="B18" s="86">
        <v>1.8</v>
      </c>
    </row>
    <row r="19" spans="1:2">
      <c r="A19" s="86" t="s">
        <v>291</v>
      </c>
      <c r="B19" s="86">
        <v>2.5</v>
      </c>
    </row>
    <row r="20" spans="1:2">
      <c r="A20" s="86" t="s">
        <v>292</v>
      </c>
      <c r="B20" s="86">
        <v>0.1</v>
      </c>
    </row>
    <row r="21" spans="1:2">
      <c r="A21" s="86" t="s">
        <v>293</v>
      </c>
      <c r="B21" s="86">
        <v>2.2999999999999998</v>
      </c>
    </row>
    <row r="22" spans="1:2">
      <c r="A22" s="86" t="s">
        <v>294</v>
      </c>
      <c r="B22" s="86">
        <v>2.6</v>
      </c>
    </row>
    <row r="23" spans="1:2">
      <c r="A23" s="86" t="s">
        <v>295</v>
      </c>
      <c r="B23" s="86">
        <v>1.6</v>
      </c>
    </row>
    <row r="24" spans="1:2">
      <c r="A24" s="86" t="s">
        <v>296</v>
      </c>
      <c r="B24" s="86">
        <v>0.2</v>
      </c>
    </row>
    <row r="25" spans="1:2">
      <c r="A25" s="86" t="s">
        <v>297</v>
      </c>
      <c r="B25" s="86">
        <v>2</v>
      </c>
    </row>
    <row r="26" spans="1:2">
      <c r="A26" s="86" t="s">
        <v>298</v>
      </c>
      <c r="B26" s="86">
        <v>2.8</v>
      </c>
    </row>
    <row r="27" spans="1:2">
      <c r="A27" s="86" t="s">
        <v>299</v>
      </c>
      <c r="B27" s="86">
        <v>2.5</v>
      </c>
    </row>
    <row r="28" spans="1:2">
      <c r="A28" s="86" t="s">
        <v>300</v>
      </c>
      <c r="B28" s="86">
        <v>0.7</v>
      </c>
    </row>
    <row r="29" spans="1:2">
      <c r="A29" s="86" t="s">
        <v>301</v>
      </c>
      <c r="B29" s="86">
        <v>1.7</v>
      </c>
    </row>
    <row r="30" spans="1:2">
      <c r="A30" s="86" t="s">
        <v>302</v>
      </c>
      <c r="B30" s="86">
        <v>1.9</v>
      </c>
    </row>
    <row r="31" spans="1:2">
      <c r="A31" s="86" t="s">
        <v>303</v>
      </c>
      <c r="B31" s="86">
        <v>1.8</v>
      </c>
    </row>
    <row r="32" spans="1:2">
      <c r="A32" s="86" t="s">
        <v>304</v>
      </c>
      <c r="B32" s="86">
        <v>3.9</v>
      </c>
    </row>
    <row r="33" spans="1:2">
      <c r="A33" s="86" t="s">
        <v>305</v>
      </c>
      <c r="B33" s="86">
        <v>3.5</v>
      </c>
    </row>
    <row r="34" spans="1:2">
      <c r="A34" s="86" t="s">
        <v>306</v>
      </c>
      <c r="B34" s="86">
        <v>2.1</v>
      </c>
    </row>
    <row r="35" spans="1:2">
      <c r="A35" s="86" t="s">
        <v>307</v>
      </c>
      <c r="B35" s="86">
        <v>1.5</v>
      </c>
    </row>
    <row r="36" spans="1:2">
      <c r="A36" s="86" t="s">
        <v>308</v>
      </c>
      <c r="B36" s="86">
        <v>0.9</v>
      </c>
    </row>
    <row r="37" spans="1:2">
      <c r="A37" s="86" t="s">
        <v>309</v>
      </c>
      <c r="B37" s="86">
        <v>0.8</v>
      </c>
    </row>
    <row r="38" spans="1:2">
      <c r="A38" s="86" t="s">
        <v>310</v>
      </c>
      <c r="B38" s="86">
        <v>0.4</v>
      </c>
    </row>
    <row r="39" spans="1:2">
      <c r="A39" s="86" t="s">
        <v>311</v>
      </c>
      <c r="B39" s="86">
        <v>2.4</v>
      </c>
    </row>
    <row r="40" spans="1:2">
      <c r="A40" s="86" t="s">
        <v>312</v>
      </c>
      <c r="B40" s="86">
        <v>3.1</v>
      </c>
    </row>
    <row r="41" spans="1:2">
      <c r="A41" s="86" t="s">
        <v>313</v>
      </c>
      <c r="B41" s="86">
        <v>2.9</v>
      </c>
    </row>
    <row r="42" spans="1:2">
      <c r="A42" s="86" t="s">
        <v>314</v>
      </c>
      <c r="B42" s="86">
        <v>1.9</v>
      </c>
    </row>
    <row r="43" spans="1:2">
      <c r="A43" s="86" t="s">
        <v>315</v>
      </c>
      <c r="B43" s="86">
        <v>2</v>
      </c>
    </row>
    <row r="44" spans="1:2">
      <c r="A44" s="86" t="s">
        <v>316</v>
      </c>
      <c r="B44" s="86">
        <v>1.8</v>
      </c>
    </row>
    <row r="45" spans="1:2">
      <c r="A45" s="86" t="s">
        <v>317</v>
      </c>
      <c r="B45" s="86">
        <v>2</v>
      </c>
    </row>
    <row r="46" spans="1:2">
      <c r="A46" s="86" t="s">
        <v>318</v>
      </c>
      <c r="B46" s="86">
        <v>0</v>
      </c>
    </row>
    <row r="47" spans="1:2">
      <c r="A47" s="86" t="s">
        <v>319</v>
      </c>
      <c r="B47" s="86">
        <v>0.2</v>
      </c>
    </row>
    <row r="48" spans="1:2">
      <c r="A48" s="86" t="s">
        <v>320</v>
      </c>
      <c r="B48" s="86">
        <v>0.5</v>
      </c>
    </row>
    <row r="49" spans="1:2">
      <c r="A49" s="86" t="s">
        <v>321</v>
      </c>
      <c r="B49" s="86">
        <v>1.8</v>
      </c>
    </row>
    <row r="50" spans="1:2">
      <c r="A50" s="86" t="s">
        <v>322</v>
      </c>
      <c r="B50" s="86">
        <v>2.2000000000000002</v>
      </c>
    </row>
    <row r="51" spans="1:2">
      <c r="A51" s="86" t="s">
        <v>323</v>
      </c>
      <c r="B51" s="86">
        <v>2.1</v>
      </c>
    </row>
    <row r="52" spans="1:2">
      <c r="A52" s="86" t="s">
        <v>324</v>
      </c>
      <c r="B52" s="86">
        <v>2.2000000000000002</v>
      </c>
    </row>
    <row r="53" spans="1:2">
      <c r="A53" s="86" t="s">
        <v>325</v>
      </c>
      <c r="B53" s="86">
        <v>2</v>
      </c>
    </row>
    <row r="54" spans="1:2">
      <c r="A54" s="86" t="s">
        <v>326</v>
      </c>
      <c r="B54" s="86">
        <v>2.5</v>
      </c>
    </row>
    <row r="55" spans="1:2">
      <c r="A55" s="86" t="s">
        <v>327</v>
      </c>
      <c r="B55" s="86">
        <v>1.4</v>
      </c>
    </row>
    <row r="56" spans="1:2">
      <c r="A56" s="86" t="s">
        <v>328</v>
      </c>
      <c r="B56" s="86">
        <v>1.8</v>
      </c>
    </row>
    <row r="57" spans="1:2">
      <c r="A57" s="86" t="s">
        <v>329</v>
      </c>
      <c r="B57" s="86">
        <v>0.1</v>
      </c>
    </row>
    <row r="58" spans="1:2">
      <c r="A58" s="86" t="s">
        <v>330</v>
      </c>
      <c r="B58" s="86">
        <v>1.1000000000000001</v>
      </c>
    </row>
    <row r="59" spans="1:2">
      <c r="A59" s="86" t="s">
        <v>331</v>
      </c>
      <c r="B59" s="86">
        <v>2</v>
      </c>
    </row>
    <row r="60" spans="1:2">
      <c r="A60" s="86" t="s">
        <v>332</v>
      </c>
      <c r="B60" s="86">
        <v>2.7</v>
      </c>
    </row>
    <row r="61" spans="1:2">
      <c r="A61" s="86" t="s">
        <v>333</v>
      </c>
      <c r="B61" s="86">
        <v>2.2000000000000002</v>
      </c>
    </row>
    <row r="62" spans="1:2">
      <c r="A62" s="86" t="s">
        <v>334</v>
      </c>
      <c r="B62" s="86">
        <v>2.7</v>
      </c>
    </row>
    <row r="63" spans="1:2">
      <c r="A63" s="86" t="s">
        <v>335</v>
      </c>
      <c r="B63" s="86">
        <v>2</v>
      </c>
    </row>
    <row r="64" spans="1:2">
      <c r="A64" s="86" t="s">
        <v>336</v>
      </c>
      <c r="B64" s="86">
        <v>0.7</v>
      </c>
    </row>
    <row r="65" spans="1:2">
      <c r="A65" s="86" t="s">
        <v>337</v>
      </c>
      <c r="B65" s="86">
        <v>2.6</v>
      </c>
    </row>
    <row r="66" spans="1:2">
      <c r="A66" s="86" t="s">
        <v>338</v>
      </c>
      <c r="B66" s="86">
        <v>2.8</v>
      </c>
    </row>
    <row r="67" spans="1:2">
      <c r="A67" s="86" t="s">
        <v>339</v>
      </c>
      <c r="B67" s="86">
        <v>2.8</v>
      </c>
    </row>
    <row r="68" spans="1:2">
      <c r="A68" s="86" t="s">
        <v>340</v>
      </c>
      <c r="B68" s="86">
        <v>3.5</v>
      </c>
    </row>
    <row r="69" spans="1:2">
      <c r="A69" s="86" t="s">
        <v>341</v>
      </c>
      <c r="B69" s="86">
        <v>1.9</v>
      </c>
    </row>
    <row r="70" spans="1:2">
      <c r="A70" s="86" t="s">
        <v>342</v>
      </c>
      <c r="B70" s="86">
        <v>2.5</v>
      </c>
    </row>
    <row r="71" spans="1:2">
      <c r="A71" s="86" t="s">
        <v>343</v>
      </c>
      <c r="B71" s="86">
        <v>2.6</v>
      </c>
    </row>
    <row r="72" spans="1:2">
      <c r="A72" s="86" t="s">
        <v>344</v>
      </c>
      <c r="B72" s="86">
        <v>0.2</v>
      </c>
    </row>
    <row r="73" spans="1:2">
      <c r="A73" s="86" t="s">
        <v>345</v>
      </c>
      <c r="B73" s="86">
        <v>3.2</v>
      </c>
    </row>
    <row r="74" spans="1:2">
      <c r="A74" s="86" t="s">
        <v>346</v>
      </c>
      <c r="B74" s="86">
        <v>0</v>
      </c>
    </row>
    <row r="75" spans="1:2">
      <c r="A75" s="86" t="s">
        <v>347</v>
      </c>
      <c r="B75" s="86">
        <v>1.2</v>
      </c>
    </row>
    <row r="76" spans="1:2">
      <c r="A76" s="86" t="s">
        <v>348</v>
      </c>
      <c r="B76" s="86">
        <v>1.7</v>
      </c>
    </row>
    <row r="77" spans="1:2">
      <c r="A77" s="86" t="s">
        <v>349</v>
      </c>
      <c r="B77" s="86">
        <v>2.1</v>
      </c>
    </row>
    <row r="78" spans="1:2">
      <c r="A78" s="86" t="s">
        <v>350</v>
      </c>
      <c r="B78" s="86">
        <v>2.2000000000000002</v>
      </c>
    </row>
    <row r="79" spans="1:2">
      <c r="A79" s="86" t="s">
        <v>351</v>
      </c>
      <c r="B79" s="86">
        <v>1.9</v>
      </c>
    </row>
    <row r="80" spans="1:2">
      <c r="A80" s="86" t="s">
        <v>352</v>
      </c>
      <c r="B80" s="86">
        <v>2</v>
      </c>
    </row>
    <row r="81" spans="1:2">
      <c r="A81" s="86" t="s">
        <v>353</v>
      </c>
      <c r="B81" s="86">
        <v>1.9</v>
      </c>
    </row>
    <row r="82" spans="1:2">
      <c r="A82" s="86" t="s">
        <v>354</v>
      </c>
      <c r="B82" s="86">
        <v>1.6</v>
      </c>
    </row>
    <row r="83" spans="1:2">
      <c r="A83" s="86" t="s">
        <v>355</v>
      </c>
      <c r="B83" s="86">
        <v>0.5</v>
      </c>
    </row>
    <row r="84" spans="1:2">
      <c r="A84" s="86" t="s">
        <v>356</v>
      </c>
      <c r="B84" s="86">
        <v>0.7</v>
      </c>
    </row>
    <row r="85" spans="1:2">
      <c r="A85" s="86" t="s">
        <v>357</v>
      </c>
      <c r="B85" s="86">
        <v>3</v>
      </c>
    </row>
    <row r="86" spans="1:2">
      <c r="A86" s="86" t="s">
        <v>358</v>
      </c>
      <c r="B86" s="86">
        <v>3.5</v>
      </c>
    </row>
    <row r="87" spans="1:2">
      <c r="A87" s="86" t="s">
        <v>359</v>
      </c>
      <c r="B87" s="86">
        <v>2.7</v>
      </c>
    </row>
    <row r="88" spans="1:2">
      <c r="A88" s="86" t="s">
        <v>360</v>
      </c>
      <c r="B88" s="86">
        <v>1.5</v>
      </c>
    </row>
    <row r="89" spans="1:2">
      <c r="A89" s="86" t="s">
        <v>361</v>
      </c>
      <c r="B89" s="86">
        <v>2.2000000000000002</v>
      </c>
    </row>
    <row r="90" spans="1:2">
      <c r="A90" s="86" t="s">
        <v>362</v>
      </c>
      <c r="B90" s="86">
        <v>1.9</v>
      </c>
    </row>
    <row r="91" spans="1:2">
      <c r="A91" s="86" t="s">
        <v>363</v>
      </c>
      <c r="B91" s="86">
        <v>2.1</v>
      </c>
    </row>
    <row r="92" spans="1:2">
      <c r="A92" s="86" t="s">
        <v>364</v>
      </c>
      <c r="B92" s="86">
        <v>2.7</v>
      </c>
    </row>
    <row r="93" spans="1:2">
      <c r="A93" s="86" t="s">
        <v>365</v>
      </c>
      <c r="B93" s="86">
        <v>1.4</v>
      </c>
    </row>
    <row r="94" spans="1:2">
      <c r="A94" s="86" t="s">
        <v>366</v>
      </c>
      <c r="B94" s="86">
        <v>2.7</v>
      </c>
    </row>
    <row r="95" spans="1:2">
      <c r="A95" s="86" t="s">
        <v>367</v>
      </c>
      <c r="B95" s="86">
        <v>1.3</v>
      </c>
    </row>
    <row r="96" spans="1:2">
      <c r="A96" s="86" t="s">
        <v>368</v>
      </c>
      <c r="B96" s="86">
        <v>2.4</v>
      </c>
    </row>
    <row r="97" spans="1:2">
      <c r="A97" s="86" t="s">
        <v>369</v>
      </c>
      <c r="B97" s="86">
        <v>1.5</v>
      </c>
    </row>
    <row r="98" spans="1:2">
      <c r="A98" s="86" t="s">
        <v>370</v>
      </c>
      <c r="B98" s="86">
        <v>1.7</v>
      </c>
    </row>
    <row r="99" spans="1:2">
      <c r="A99" s="86" t="s">
        <v>371</v>
      </c>
      <c r="B99" s="86">
        <v>2.2999999999999998</v>
      </c>
    </row>
    <row r="100" spans="1:2">
      <c r="A100" s="86" t="s">
        <v>372</v>
      </c>
      <c r="B100" s="86">
        <v>2.2999999999999998</v>
      </c>
    </row>
    <row r="101" spans="1:2">
      <c r="A101" s="86" t="s">
        <v>373</v>
      </c>
      <c r="B101" s="86">
        <v>2</v>
      </c>
    </row>
    <row r="102" spans="1:2">
      <c r="A102" s="86" t="s">
        <v>374</v>
      </c>
      <c r="B102" s="86">
        <v>2.6</v>
      </c>
    </row>
    <row r="103" spans="1:2">
      <c r="A103" s="86" t="s">
        <v>375</v>
      </c>
      <c r="B103" s="86">
        <v>2.2999999999999998</v>
      </c>
    </row>
    <row r="104" spans="1:2">
      <c r="A104" s="86" t="s">
        <v>376</v>
      </c>
      <c r="B104" s="86">
        <v>3.1</v>
      </c>
    </row>
    <row r="105" spans="1:2">
      <c r="A105" s="86" t="s">
        <v>377</v>
      </c>
      <c r="B105" s="86">
        <v>1.9</v>
      </c>
    </row>
    <row r="106" spans="1:2">
      <c r="A106" s="86" t="s">
        <v>378</v>
      </c>
      <c r="B106" s="86">
        <v>1.4</v>
      </c>
    </row>
    <row r="107" spans="1:2">
      <c r="A107" s="86" t="s">
        <v>379</v>
      </c>
      <c r="B107" s="86">
        <v>2.1</v>
      </c>
    </row>
    <row r="108" spans="1:2">
      <c r="A108" s="86" t="s">
        <v>380</v>
      </c>
      <c r="B108" s="86">
        <v>2.2000000000000002</v>
      </c>
    </row>
    <row r="109" spans="1:2">
      <c r="A109" s="86" t="s">
        <v>381</v>
      </c>
      <c r="B109" s="86">
        <v>0.2</v>
      </c>
    </row>
    <row r="110" spans="1:2">
      <c r="A110" s="86" t="s">
        <v>382</v>
      </c>
      <c r="B110" s="86">
        <v>2.1</v>
      </c>
    </row>
    <row r="111" spans="1:2">
      <c r="A111" s="86" t="s">
        <v>383</v>
      </c>
      <c r="B111" s="86">
        <v>1.8</v>
      </c>
    </row>
    <row r="112" spans="1:2">
      <c r="A112" s="86" t="s">
        <v>384</v>
      </c>
      <c r="B112" s="86">
        <v>1.3</v>
      </c>
    </row>
    <row r="113" spans="1:2">
      <c r="A113" s="86" t="s">
        <v>385</v>
      </c>
      <c r="B113" s="86">
        <v>2.9</v>
      </c>
    </row>
    <row r="114" spans="1:2">
      <c r="A114" s="86" t="s">
        <v>386</v>
      </c>
      <c r="B114" s="86">
        <v>1.6</v>
      </c>
    </row>
    <row r="115" spans="1:2">
      <c r="A115" s="86" t="s">
        <v>387</v>
      </c>
      <c r="B115" s="86">
        <v>2.4</v>
      </c>
    </row>
    <row r="116" spans="1:2">
      <c r="A116" s="86" t="s">
        <v>388</v>
      </c>
      <c r="B116" s="86">
        <v>1.7</v>
      </c>
    </row>
    <row r="117" spans="1:2">
      <c r="A117" s="86" t="s">
        <v>389</v>
      </c>
      <c r="B117" s="86">
        <v>3.5</v>
      </c>
    </row>
    <row r="118" spans="1:2">
      <c r="A118" s="86" t="s">
        <v>390</v>
      </c>
      <c r="B118" s="86">
        <v>2</v>
      </c>
    </row>
    <row r="119" spans="1:2">
      <c r="A119" s="86" t="s">
        <v>391</v>
      </c>
      <c r="B119" s="86">
        <v>1.9</v>
      </c>
    </row>
    <row r="120" spans="1:2">
      <c r="A120" s="86" t="s">
        <v>392</v>
      </c>
      <c r="B120" s="86">
        <v>2.4</v>
      </c>
    </row>
    <row r="121" spans="1:2">
      <c r="A121" s="86" t="s">
        <v>393</v>
      </c>
      <c r="B121" s="86">
        <v>2.2999999999999998</v>
      </c>
    </row>
    <row r="122" spans="1:2">
      <c r="A122" s="86" t="s">
        <v>394</v>
      </c>
      <c r="B122" s="86">
        <v>2.7</v>
      </c>
    </row>
    <row r="123" spans="1:2">
      <c r="A123" s="86" t="s">
        <v>395</v>
      </c>
      <c r="B123" s="86">
        <v>2.6</v>
      </c>
    </row>
    <row r="124" spans="1:2">
      <c r="A124" s="86" t="s">
        <v>396</v>
      </c>
      <c r="B124" s="86">
        <v>2.2000000000000002</v>
      </c>
    </row>
    <row r="125" spans="1:2">
      <c r="A125" s="86" t="s">
        <v>397</v>
      </c>
      <c r="B125" s="86">
        <v>2.8</v>
      </c>
    </row>
    <row r="126" spans="1:2">
      <c r="A126" s="86" t="s">
        <v>398</v>
      </c>
      <c r="B126" s="86">
        <v>1.2</v>
      </c>
    </row>
    <row r="127" spans="1:2">
      <c r="A127" s="86" t="s">
        <v>399</v>
      </c>
      <c r="B127" s="86">
        <v>2.7</v>
      </c>
    </row>
    <row r="128" spans="1:2">
      <c r="A128" s="86" t="s">
        <v>400</v>
      </c>
      <c r="B128" s="86">
        <v>2.2999999999999998</v>
      </c>
    </row>
    <row r="129" spans="1:2">
      <c r="A129" s="86" t="s">
        <v>401</v>
      </c>
      <c r="B129" s="86">
        <v>1.2</v>
      </c>
    </row>
    <row r="130" spans="1:2">
      <c r="A130" s="86" t="s">
        <v>402</v>
      </c>
      <c r="B130" s="86">
        <v>1.1000000000000001</v>
      </c>
    </row>
    <row r="131" spans="1:2">
      <c r="A131" s="86" t="s">
        <v>403</v>
      </c>
      <c r="B131" s="86">
        <v>2.2000000000000002</v>
      </c>
    </row>
    <row r="132" spans="1:2">
      <c r="A132" s="86" t="s">
        <v>404</v>
      </c>
      <c r="B132" s="86">
        <v>1.1000000000000001</v>
      </c>
    </row>
    <row r="133" spans="1:2">
      <c r="A133" s="86" t="s">
        <v>405</v>
      </c>
      <c r="B133" s="86">
        <v>2</v>
      </c>
    </row>
    <row r="134" spans="1:2">
      <c r="A134" s="86" t="s">
        <v>406</v>
      </c>
      <c r="B134" s="86">
        <v>2.7</v>
      </c>
    </row>
    <row r="135" spans="1:2">
      <c r="A135" s="86" t="s">
        <v>407</v>
      </c>
      <c r="B135" s="86">
        <v>1.1000000000000001</v>
      </c>
    </row>
    <row r="136" spans="1:2">
      <c r="A136" s="86" t="s">
        <v>408</v>
      </c>
      <c r="B136" s="86">
        <v>1.8</v>
      </c>
    </row>
    <row r="137" spans="1:2">
      <c r="A137" s="86" t="s">
        <v>409</v>
      </c>
      <c r="B137" s="86">
        <v>2.2999999999999998</v>
      </c>
    </row>
    <row r="138" spans="1:2">
      <c r="A138" s="86" t="s">
        <v>410</v>
      </c>
      <c r="B138" s="86">
        <v>2.6</v>
      </c>
    </row>
    <row r="139" spans="1:2">
      <c r="A139" s="86" t="s">
        <v>411</v>
      </c>
      <c r="B139" s="86">
        <v>2</v>
      </c>
    </row>
    <row r="140" spans="1:2">
      <c r="A140" s="86" t="s">
        <v>412</v>
      </c>
      <c r="B140" s="86">
        <v>3.4</v>
      </c>
    </row>
    <row r="141" spans="1:2">
      <c r="A141" s="86" t="s">
        <v>413</v>
      </c>
      <c r="B141" s="86">
        <v>2.2999999999999998</v>
      </c>
    </row>
    <row r="142" spans="1:2">
      <c r="A142" s="86" t="s">
        <v>414</v>
      </c>
      <c r="B142" s="86">
        <v>2.5</v>
      </c>
    </row>
    <row r="143" spans="1:2">
      <c r="A143" s="86" t="s">
        <v>415</v>
      </c>
      <c r="B143" s="86">
        <v>1.7</v>
      </c>
    </row>
    <row r="144" spans="1:2">
      <c r="A144" s="86" t="s">
        <v>416</v>
      </c>
      <c r="B144" s="86">
        <v>2</v>
      </c>
    </row>
    <row r="145" spans="1:2">
      <c r="A145" s="86" t="s">
        <v>417</v>
      </c>
      <c r="B145" s="86">
        <v>2</v>
      </c>
    </row>
    <row r="146" spans="1:2">
      <c r="A146" s="86" t="s">
        <v>418</v>
      </c>
      <c r="B146" s="86">
        <v>2.2999999999999998</v>
      </c>
    </row>
    <row r="147" spans="1:2">
      <c r="A147" s="86" t="s">
        <v>419</v>
      </c>
      <c r="B147" s="86">
        <v>3.4</v>
      </c>
    </row>
    <row r="148" spans="1:2">
      <c r="A148" s="86" t="s">
        <v>420</v>
      </c>
      <c r="B148" s="86">
        <v>1.7</v>
      </c>
    </row>
    <row r="149" spans="1:2">
      <c r="A149" s="86" t="s">
        <v>421</v>
      </c>
      <c r="B149" s="86">
        <v>2.8</v>
      </c>
    </row>
    <row r="150" spans="1:2">
      <c r="A150" s="86" t="s">
        <v>422</v>
      </c>
      <c r="B150" s="86">
        <v>1.4</v>
      </c>
    </row>
    <row r="151" spans="1:2">
      <c r="A151" s="86" t="s">
        <v>423</v>
      </c>
      <c r="B151" s="86">
        <v>2.1</v>
      </c>
    </row>
    <row r="152" spans="1:2">
      <c r="A152" s="86" t="s">
        <v>424</v>
      </c>
      <c r="B152" s="86">
        <v>1</v>
      </c>
    </row>
    <row r="153" spans="1:2">
      <c r="A153" s="86" t="s">
        <v>425</v>
      </c>
      <c r="B153" s="86">
        <v>3.5</v>
      </c>
    </row>
    <row r="154" spans="1:2">
      <c r="A154" s="86" t="s">
        <v>426</v>
      </c>
      <c r="B154" s="86">
        <v>0.4</v>
      </c>
    </row>
    <row r="155" spans="1:2">
      <c r="A155" s="86" t="s">
        <v>427</v>
      </c>
      <c r="B155" s="86">
        <v>2.1</v>
      </c>
    </row>
    <row r="156" spans="1:2">
      <c r="A156" s="86" t="s">
        <v>428</v>
      </c>
      <c r="B156" s="86">
        <v>1.3</v>
      </c>
    </row>
    <row r="157" spans="1:2">
      <c r="A157" s="86" t="s">
        <v>429</v>
      </c>
      <c r="B157" s="86">
        <v>1.5</v>
      </c>
    </row>
    <row r="158" spans="1:2">
      <c r="A158" s="86" t="s">
        <v>430</v>
      </c>
      <c r="B158" s="86">
        <v>1.2</v>
      </c>
    </row>
    <row r="159" spans="1:2">
      <c r="A159" s="86" t="s">
        <v>431</v>
      </c>
      <c r="B159" s="86">
        <v>1.7</v>
      </c>
    </row>
    <row r="160" spans="1:2">
      <c r="A160" s="86" t="s">
        <v>432</v>
      </c>
      <c r="B160" s="86">
        <v>1.5</v>
      </c>
    </row>
    <row r="161" spans="1:2">
      <c r="A161" s="86" t="s">
        <v>433</v>
      </c>
      <c r="B161" s="86">
        <v>2.2999999999999998</v>
      </c>
    </row>
    <row r="162" spans="1:2">
      <c r="A162" s="86" t="s">
        <v>434</v>
      </c>
      <c r="B162" s="86">
        <v>2.1</v>
      </c>
    </row>
    <row r="163" spans="1:2">
      <c r="A163" s="86" t="s">
        <v>435</v>
      </c>
      <c r="B163" s="86">
        <v>2.5</v>
      </c>
    </row>
    <row r="164" spans="1:2">
      <c r="A164" s="86" t="s">
        <v>436</v>
      </c>
      <c r="B164" s="86">
        <v>1.8</v>
      </c>
    </row>
    <row r="165" spans="1:2">
      <c r="A165" s="86" t="s">
        <v>437</v>
      </c>
      <c r="B165" s="86">
        <v>3.8</v>
      </c>
    </row>
    <row r="166" spans="1:2">
      <c r="A166" s="86" t="s">
        <v>438</v>
      </c>
      <c r="B166" s="86">
        <v>0.6</v>
      </c>
    </row>
    <row r="167" spans="1:2">
      <c r="A167" s="86" t="s">
        <v>439</v>
      </c>
      <c r="B167" s="86">
        <v>2.6</v>
      </c>
    </row>
    <row r="168" spans="1:2">
      <c r="A168" s="86" t="s">
        <v>440</v>
      </c>
      <c r="B168" s="86">
        <v>2.2999999999999998</v>
      </c>
    </row>
    <row r="169" spans="1:2">
      <c r="A169" s="86" t="s">
        <v>441</v>
      </c>
      <c r="B169" s="86">
        <v>2.1</v>
      </c>
    </row>
    <row r="170" spans="1:2">
      <c r="A170" s="86" t="s">
        <v>442</v>
      </c>
      <c r="B170" s="86">
        <v>0.4</v>
      </c>
    </row>
    <row r="171" spans="1:2">
      <c r="A171" s="86" t="s">
        <v>443</v>
      </c>
      <c r="B171" s="86">
        <v>1.3</v>
      </c>
    </row>
    <row r="172" spans="1:2">
      <c r="A172" s="86" t="s">
        <v>444</v>
      </c>
      <c r="B172" s="86">
        <v>0.4</v>
      </c>
    </row>
    <row r="173" spans="1:2">
      <c r="A173" s="86" t="s">
        <v>445</v>
      </c>
      <c r="B173" s="86">
        <v>2.2000000000000002</v>
      </c>
    </row>
    <row r="174" spans="1:2">
      <c r="A174" s="86" t="s">
        <v>446</v>
      </c>
      <c r="B174" s="86">
        <v>1.8</v>
      </c>
    </row>
    <row r="175" spans="1:2">
      <c r="A175" s="86" t="s">
        <v>447</v>
      </c>
      <c r="B175" s="86">
        <v>0</v>
      </c>
    </row>
    <row r="176" spans="1:2">
      <c r="A176" s="86" t="s">
        <v>448</v>
      </c>
      <c r="B176" s="86">
        <v>1.3</v>
      </c>
    </row>
    <row r="177" spans="1:2">
      <c r="A177" s="86" t="s">
        <v>449</v>
      </c>
      <c r="B177" s="86">
        <v>2.2999999999999998</v>
      </c>
    </row>
    <row r="178" spans="1:2">
      <c r="A178" s="86" t="s">
        <v>450</v>
      </c>
      <c r="B178" s="86">
        <v>2.5</v>
      </c>
    </row>
    <row r="179" spans="1:2">
      <c r="A179" s="86" t="s">
        <v>451</v>
      </c>
      <c r="B179" s="86">
        <v>2.1</v>
      </c>
    </row>
    <row r="180" spans="1:2">
      <c r="A180" s="86" t="s">
        <v>452</v>
      </c>
      <c r="B180" s="86">
        <v>1</v>
      </c>
    </row>
    <row r="181" spans="1:2">
      <c r="A181" s="86" t="s">
        <v>453</v>
      </c>
      <c r="B181" s="86">
        <v>1.9</v>
      </c>
    </row>
    <row r="182" spans="1:2">
      <c r="A182" s="86" t="s">
        <v>454</v>
      </c>
      <c r="B182" s="86">
        <v>0.7</v>
      </c>
    </row>
    <row r="183" spans="1:2">
      <c r="A183" s="86" t="s">
        <v>455</v>
      </c>
      <c r="B183" s="86">
        <v>2.4</v>
      </c>
    </row>
    <row r="184" spans="1:2">
      <c r="A184" s="86" t="s">
        <v>456</v>
      </c>
      <c r="B184" s="86">
        <v>0.1</v>
      </c>
    </row>
    <row r="185" spans="1:2">
      <c r="A185" s="86" t="s">
        <v>457</v>
      </c>
      <c r="B185" s="86">
        <v>3</v>
      </c>
    </row>
    <row r="186" spans="1:2">
      <c r="A186" s="86" t="s">
        <v>458</v>
      </c>
      <c r="B186" s="86">
        <v>2.2999999999999998</v>
      </c>
    </row>
    <row r="187" spans="1:2">
      <c r="A187" s="86" t="s">
        <v>459</v>
      </c>
      <c r="B187" s="86">
        <v>2</v>
      </c>
    </row>
    <row r="188" spans="1:2">
      <c r="A188" s="86" t="s">
        <v>460</v>
      </c>
      <c r="B188" s="86">
        <v>1.7</v>
      </c>
    </row>
    <row r="189" spans="1:2">
      <c r="A189" s="86" t="s">
        <v>461</v>
      </c>
      <c r="B189" s="86">
        <v>1.8</v>
      </c>
    </row>
    <row r="190" spans="1:2">
      <c r="A190" s="86" t="s">
        <v>462</v>
      </c>
      <c r="B190" s="86">
        <v>2.6</v>
      </c>
    </row>
    <row r="191" spans="1:2">
      <c r="A191" s="86" t="s">
        <v>463</v>
      </c>
      <c r="B191" s="86">
        <v>1.8</v>
      </c>
    </row>
    <row r="192" spans="1:2">
      <c r="A192" s="86" t="s">
        <v>464</v>
      </c>
      <c r="B192" s="86">
        <v>2.8</v>
      </c>
    </row>
    <row r="193" spans="1:2">
      <c r="A193" s="86" t="s">
        <v>465</v>
      </c>
      <c r="B193" s="86">
        <v>0.1</v>
      </c>
    </row>
    <row r="194" spans="1:2">
      <c r="A194" s="86" t="s">
        <v>466</v>
      </c>
      <c r="B194" s="86">
        <v>3.1</v>
      </c>
    </row>
    <row r="195" spans="1:2">
      <c r="A195" s="86" t="s">
        <v>467</v>
      </c>
      <c r="B195" s="86">
        <v>1.9</v>
      </c>
    </row>
    <row r="196" spans="1:2">
      <c r="A196" s="86" t="s">
        <v>468</v>
      </c>
      <c r="B196" s="86">
        <v>2.7</v>
      </c>
    </row>
    <row r="197" spans="1:2">
      <c r="A197" s="86" t="s">
        <v>469</v>
      </c>
      <c r="B197" s="86">
        <v>2.9</v>
      </c>
    </row>
    <row r="198" spans="1:2">
      <c r="A198" s="86" t="s">
        <v>470</v>
      </c>
      <c r="B198" s="86">
        <v>2</v>
      </c>
    </row>
    <row r="199" spans="1:2">
      <c r="A199" s="86" t="s">
        <v>471</v>
      </c>
      <c r="B199" s="86">
        <v>2</v>
      </c>
    </row>
    <row r="200" spans="1:2">
      <c r="A200" s="86" t="s">
        <v>472</v>
      </c>
      <c r="B200" s="86">
        <v>2.5</v>
      </c>
    </row>
    <row r="201" spans="1:2">
      <c r="A201" s="86" t="s">
        <v>473</v>
      </c>
      <c r="B201" s="86">
        <v>3.2</v>
      </c>
    </row>
    <row r="202" spans="1:2">
      <c r="A202" s="86" t="s">
        <v>474</v>
      </c>
      <c r="B202" s="86">
        <v>3.4</v>
      </c>
    </row>
    <row r="203" spans="1:2">
      <c r="A203" s="86" t="s">
        <v>475</v>
      </c>
      <c r="B203" s="86">
        <v>1.4</v>
      </c>
    </row>
    <row r="204" spans="1:2">
      <c r="A204" s="86" t="s">
        <v>476</v>
      </c>
      <c r="B204" s="86">
        <v>2.8</v>
      </c>
    </row>
    <row r="205" spans="1:2">
      <c r="A205" s="86" t="s">
        <v>477</v>
      </c>
      <c r="B205" s="86">
        <v>1.8</v>
      </c>
    </row>
    <row r="206" spans="1:2">
      <c r="A206" s="86" t="s">
        <v>478</v>
      </c>
      <c r="B206" s="86">
        <v>1.2</v>
      </c>
    </row>
    <row r="207" spans="1:2">
      <c r="A207" s="86" t="s">
        <v>479</v>
      </c>
      <c r="B207" s="86">
        <v>2.1</v>
      </c>
    </row>
    <row r="208" spans="1:2">
      <c r="A208" s="86" t="s">
        <v>480</v>
      </c>
      <c r="B208" s="86">
        <v>2.6</v>
      </c>
    </row>
    <row r="209" spans="1:2">
      <c r="A209" s="86" t="s">
        <v>481</v>
      </c>
      <c r="B209" s="86">
        <v>2.7</v>
      </c>
    </row>
    <row r="210" spans="1:2">
      <c r="A210" s="86" t="s">
        <v>482</v>
      </c>
      <c r="B210" s="86">
        <v>2.2000000000000002</v>
      </c>
    </row>
    <row r="211" spans="1:2">
      <c r="A211" s="86" t="s">
        <v>483</v>
      </c>
      <c r="B211" s="86">
        <v>3.6</v>
      </c>
    </row>
    <row r="212" spans="1:2">
      <c r="A212" s="86" t="s">
        <v>484</v>
      </c>
      <c r="B212" s="86">
        <v>1.5</v>
      </c>
    </row>
    <row r="213" spans="1:2">
      <c r="A213" s="86" t="s">
        <v>485</v>
      </c>
      <c r="B213" s="86">
        <v>0.5</v>
      </c>
    </row>
    <row r="214" spans="1:2">
      <c r="A214" s="86" t="s">
        <v>486</v>
      </c>
      <c r="B214" s="86">
        <v>1.6</v>
      </c>
    </row>
    <row r="215" spans="1:2">
      <c r="A215" s="86" t="s">
        <v>487</v>
      </c>
      <c r="B215" s="86">
        <v>2</v>
      </c>
    </row>
    <row r="216" spans="1:2">
      <c r="A216" s="86" t="s">
        <v>488</v>
      </c>
      <c r="B216" s="86">
        <v>2.2000000000000002</v>
      </c>
    </row>
    <row r="217" spans="1:2">
      <c r="A217" s="86" t="s">
        <v>489</v>
      </c>
      <c r="B217" s="86">
        <v>1.8</v>
      </c>
    </row>
    <row r="218" spans="1:2">
      <c r="A218" s="86" t="s">
        <v>490</v>
      </c>
      <c r="B218" s="86">
        <v>1</v>
      </c>
    </row>
    <row r="219" spans="1:2">
      <c r="A219" s="86" t="s">
        <v>491</v>
      </c>
      <c r="B219" s="86">
        <v>1.5</v>
      </c>
    </row>
    <row r="220" spans="1:2">
      <c r="A220" s="86" t="s">
        <v>492</v>
      </c>
      <c r="B220" s="86">
        <v>2.5</v>
      </c>
    </row>
    <row r="221" spans="1:2">
      <c r="A221" s="86" t="s">
        <v>493</v>
      </c>
      <c r="B221" s="86">
        <v>2.1</v>
      </c>
    </row>
    <row r="222" spans="1:2">
      <c r="A222" s="86" t="s">
        <v>494</v>
      </c>
      <c r="B222" s="86">
        <v>0.9</v>
      </c>
    </row>
    <row r="223" spans="1:2">
      <c r="A223" s="86" t="s">
        <v>495</v>
      </c>
      <c r="B223" s="86">
        <v>2.2000000000000002</v>
      </c>
    </row>
    <row r="224" spans="1:2">
      <c r="A224" s="86" t="s">
        <v>496</v>
      </c>
      <c r="B224" s="86">
        <v>2.7</v>
      </c>
    </row>
    <row r="225" spans="1:2">
      <c r="A225" s="86" t="s">
        <v>497</v>
      </c>
      <c r="B225" s="86">
        <v>2.6</v>
      </c>
    </row>
    <row r="226" spans="1:2">
      <c r="A226" s="86" t="s">
        <v>498</v>
      </c>
      <c r="B226" s="86">
        <v>2.2999999999999998</v>
      </c>
    </row>
    <row r="227" spans="1:2">
      <c r="A227" s="86" t="s">
        <v>499</v>
      </c>
      <c r="B227" s="86">
        <v>2.2000000000000002</v>
      </c>
    </row>
    <row r="228" spans="1:2">
      <c r="A228" s="86" t="s">
        <v>500</v>
      </c>
      <c r="B228" s="86">
        <v>0.3</v>
      </c>
    </row>
    <row r="229" spans="1:2">
      <c r="A229" s="86" t="s">
        <v>501</v>
      </c>
      <c r="B229" s="86">
        <v>2.5</v>
      </c>
    </row>
    <row r="230" spans="1:2">
      <c r="A230" s="86" t="s">
        <v>502</v>
      </c>
      <c r="B230" s="86">
        <v>1.9</v>
      </c>
    </row>
    <row r="231" spans="1:2">
      <c r="A231" s="86" t="s">
        <v>503</v>
      </c>
      <c r="B231" s="86">
        <v>3</v>
      </c>
    </row>
    <row r="232" spans="1:2">
      <c r="A232" s="86" t="s">
        <v>504</v>
      </c>
      <c r="B232" s="86">
        <v>0.3</v>
      </c>
    </row>
    <row r="233" spans="1:2">
      <c r="A233" s="86" t="s">
        <v>505</v>
      </c>
      <c r="B233" s="86">
        <v>2.8</v>
      </c>
    </row>
    <row r="234" spans="1:2">
      <c r="A234" s="86" t="s">
        <v>506</v>
      </c>
      <c r="B234" s="86">
        <v>0</v>
      </c>
    </row>
    <row r="235" spans="1:2">
      <c r="A235" s="86" t="s">
        <v>507</v>
      </c>
      <c r="B235" s="86">
        <v>2.4</v>
      </c>
    </row>
    <row r="236" spans="1:2">
      <c r="A236" s="86" t="s">
        <v>508</v>
      </c>
      <c r="B236" s="86">
        <v>0.4</v>
      </c>
    </row>
    <row r="237" spans="1:2">
      <c r="A237" s="86" t="s">
        <v>509</v>
      </c>
      <c r="B237" s="86">
        <v>2.1</v>
      </c>
    </row>
    <row r="238" spans="1:2">
      <c r="A238" s="86" t="s">
        <v>510</v>
      </c>
      <c r="B238" s="86">
        <v>2.6</v>
      </c>
    </row>
    <row r="239" spans="1:2">
      <c r="A239" s="86" t="s">
        <v>511</v>
      </c>
      <c r="B239" s="86">
        <v>0.7</v>
      </c>
    </row>
    <row r="240" spans="1:2">
      <c r="A240" s="86" t="s">
        <v>512</v>
      </c>
      <c r="B240" s="86">
        <v>3.1</v>
      </c>
    </row>
    <row r="241" spans="1:2">
      <c r="A241" s="86" t="s">
        <v>513</v>
      </c>
      <c r="B241" s="86">
        <v>2.6</v>
      </c>
    </row>
    <row r="242" spans="1:2">
      <c r="A242" s="86" t="s">
        <v>514</v>
      </c>
      <c r="B242" s="86">
        <v>0.1</v>
      </c>
    </row>
    <row r="243" spans="1:2">
      <c r="A243" s="86" t="s">
        <v>515</v>
      </c>
      <c r="B243" s="86">
        <v>0.9</v>
      </c>
    </row>
    <row r="244" spans="1:2">
      <c r="A244" s="86" t="s">
        <v>516</v>
      </c>
      <c r="B244" s="86">
        <v>1.8</v>
      </c>
    </row>
    <row r="245" spans="1:2">
      <c r="A245" s="86" t="s">
        <v>517</v>
      </c>
      <c r="B245" s="86">
        <v>0.8</v>
      </c>
    </row>
    <row r="246" spans="1:2">
      <c r="A246" s="86" t="s">
        <v>518</v>
      </c>
      <c r="B246" s="86">
        <v>3</v>
      </c>
    </row>
    <row r="247" spans="1:2">
      <c r="A247" s="86" t="s">
        <v>519</v>
      </c>
      <c r="B247" s="86">
        <v>1.8</v>
      </c>
    </row>
    <row r="248" spans="1:2">
      <c r="A248" s="86" t="s">
        <v>520</v>
      </c>
      <c r="B248" s="86">
        <v>2.6</v>
      </c>
    </row>
    <row r="249" spans="1:2">
      <c r="A249" s="86" t="s">
        <v>521</v>
      </c>
      <c r="B249" s="86">
        <v>3.3</v>
      </c>
    </row>
    <row r="250" spans="1:2">
      <c r="A250" s="86" t="s">
        <v>522</v>
      </c>
      <c r="B250" s="86">
        <v>1.9</v>
      </c>
    </row>
    <row r="251" spans="1:2">
      <c r="A251" s="86" t="s">
        <v>523</v>
      </c>
      <c r="B251" s="86">
        <v>2.2000000000000002</v>
      </c>
    </row>
    <row r="252" spans="1:2">
      <c r="A252" s="86" t="s">
        <v>524</v>
      </c>
      <c r="B252" s="86">
        <v>0.5</v>
      </c>
    </row>
    <row r="253" spans="1:2">
      <c r="A253" s="86" t="s">
        <v>525</v>
      </c>
      <c r="B253" s="86">
        <v>0.7</v>
      </c>
    </row>
    <row r="254" spans="1:2">
      <c r="A254" s="86" t="s">
        <v>526</v>
      </c>
      <c r="B254" s="86">
        <v>1.7</v>
      </c>
    </row>
    <row r="255" spans="1:2">
      <c r="A255" s="86" t="s">
        <v>527</v>
      </c>
      <c r="B255" s="86">
        <v>1.2</v>
      </c>
    </row>
    <row r="256" spans="1:2">
      <c r="A256" s="86" t="s">
        <v>528</v>
      </c>
      <c r="B256" s="86">
        <v>2</v>
      </c>
    </row>
    <row r="257" spans="1:2">
      <c r="A257" s="86" t="s">
        <v>529</v>
      </c>
      <c r="B257" s="86">
        <v>3.5</v>
      </c>
    </row>
    <row r="258" spans="1:2">
      <c r="A258" s="86" t="s">
        <v>530</v>
      </c>
      <c r="B258" s="86">
        <v>0.7</v>
      </c>
    </row>
    <row r="259" spans="1:2">
      <c r="A259" s="86" t="s">
        <v>531</v>
      </c>
      <c r="B259" s="86">
        <v>3.5</v>
      </c>
    </row>
    <row r="260" spans="1:2">
      <c r="A260" s="86" t="s">
        <v>532</v>
      </c>
      <c r="B260" s="86">
        <v>2.5</v>
      </c>
    </row>
    <row r="261" spans="1:2">
      <c r="A261" s="86" t="s">
        <v>533</v>
      </c>
      <c r="B261" s="86">
        <v>1.8</v>
      </c>
    </row>
    <row r="262" spans="1:2">
      <c r="A262" s="86" t="s">
        <v>534</v>
      </c>
      <c r="B262" s="86">
        <v>1.8</v>
      </c>
    </row>
    <row r="263" spans="1:2">
      <c r="A263" s="86" t="s">
        <v>535</v>
      </c>
      <c r="B263" s="86">
        <v>2.8</v>
      </c>
    </row>
    <row r="264" spans="1:2">
      <c r="A264" s="86" t="s">
        <v>536</v>
      </c>
      <c r="B264" s="86">
        <v>1.1000000000000001</v>
      </c>
    </row>
    <row r="265" spans="1:2">
      <c r="A265" s="86" t="s">
        <v>537</v>
      </c>
      <c r="B265" s="86">
        <v>3.4</v>
      </c>
    </row>
    <row r="266" spans="1:2">
      <c r="A266" s="86" t="s">
        <v>538</v>
      </c>
      <c r="B266" s="86">
        <v>2.2999999999999998</v>
      </c>
    </row>
    <row r="267" spans="1:2">
      <c r="A267" s="86" t="s">
        <v>539</v>
      </c>
      <c r="B267" s="86">
        <v>3.4</v>
      </c>
    </row>
    <row r="268" spans="1:2">
      <c r="A268" s="86" t="s">
        <v>540</v>
      </c>
      <c r="B268" s="86">
        <v>1.1000000000000001</v>
      </c>
    </row>
    <row r="269" spans="1:2">
      <c r="A269" s="86" t="s">
        <v>541</v>
      </c>
      <c r="B269" s="86">
        <v>2</v>
      </c>
    </row>
    <row r="270" spans="1:2">
      <c r="A270" s="86" t="s">
        <v>542</v>
      </c>
      <c r="B270" s="86">
        <v>2.6</v>
      </c>
    </row>
    <row r="271" spans="1:2">
      <c r="A271" s="86" t="s">
        <v>543</v>
      </c>
      <c r="B271" s="86">
        <v>0.9</v>
      </c>
    </row>
    <row r="272" spans="1:2">
      <c r="A272" s="86" t="s">
        <v>544</v>
      </c>
      <c r="B272" s="86">
        <v>3.1</v>
      </c>
    </row>
    <row r="273" spans="1:2">
      <c r="A273" s="86" t="s">
        <v>545</v>
      </c>
      <c r="B273" s="86">
        <v>2.7</v>
      </c>
    </row>
    <row r="274" spans="1:2">
      <c r="A274" s="86" t="s">
        <v>546</v>
      </c>
      <c r="B274" s="86">
        <v>2.5</v>
      </c>
    </row>
    <row r="275" spans="1:2">
      <c r="A275" s="86" t="s">
        <v>547</v>
      </c>
      <c r="B275" s="86">
        <v>3.1</v>
      </c>
    </row>
    <row r="276" spans="1:2">
      <c r="A276" s="86" t="s">
        <v>548</v>
      </c>
      <c r="B276" s="86">
        <v>1.3</v>
      </c>
    </row>
    <row r="277" spans="1:2">
      <c r="A277" s="86" t="s">
        <v>549</v>
      </c>
      <c r="B277" s="86">
        <v>3</v>
      </c>
    </row>
    <row r="278" spans="1:2">
      <c r="A278" s="86" t="s">
        <v>550</v>
      </c>
      <c r="B278" s="86">
        <v>2.7</v>
      </c>
    </row>
    <row r="279" spans="1:2">
      <c r="A279" s="86" t="s">
        <v>551</v>
      </c>
      <c r="B279" s="86">
        <v>2.8</v>
      </c>
    </row>
    <row r="280" spans="1:2">
      <c r="A280" s="86" t="s">
        <v>552</v>
      </c>
      <c r="B280" s="86">
        <v>0.9</v>
      </c>
    </row>
    <row r="281" spans="1:2">
      <c r="A281" s="86" t="s">
        <v>553</v>
      </c>
      <c r="B281" s="86">
        <v>2.2000000000000002</v>
      </c>
    </row>
    <row r="282" spans="1:2">
      <c r="A282" s="86" t="s">
        <v>554</v>
      </c>
      <c r="B282" s="86">
        <v>0.9</v>
      </c>
    </row>
    <row r="283" spans="1:2">
      <c r="A283" s="86" t="s">
        <v>555</v>
      </c>
      <c r="B283" s="86">
        <v>0.9</v>
      </c>
    </row>
    <row r="284" spans="1:2">
      <c r="A284" s="86" t="s">
        <v>556</v>
      </c>
      <c r="B284" s="86">
        <v>2.6</v>
      </c>
    </row>
    <row r="285" spans="1:2">
      <c r="A285" s="86" t="s">
        <v>557</v>
      </c>
      <c r="B285" s="86">
        <v>1.4</v>
      </c>
    </row>
    <row r="286" spans="1:2">
      <c r="A286" s="86" t="s">
        <v>558</v>
      </c>
      <c r="B286" s="86">
        <v>2.8</v>
      </c>
    </row>
    <row r="287" spans="1:2">
      <c r="A287" s="86" t="s">
        <v>559</v>
      </c>
      <c r="B287" s="86">
        <v>1.7</v>
      </c>
    </row>
    <row r="288" spans="1:2">
      <c r="A288" s="86" t="s">
        <v>560</v>
      </c>
      <c r="B288" s="86">
        <v>0.7</v>
      </c>
    </row>
    <row r="289" spans="1:2">
      <c r="A289" s="86" t="s">
        <v>561</v>
      </c>
      <c r="B289" s="86">
        <v>2.2999999999999998</v>
      </c>
    </row>
    <row r="290" spans="1:2">
      <c r="A290" s="86" t="s">
        <v>562</v>
      </c>
      <c r="B290" s="86">
        <v>1</v>
      </c>
    </row>
    <row r="291" spans="1:2">
      <c r="A291" s="86" t="s">
        <v>563</v>
      </c>
      <c r="B291" s="86">
        <v>2.2999999999999998</v>
      </c>
    </row>
    <row r="292" spans="1:2">
      <c r="A292" s="86" t="s">
        <v>564</v>
      </c>
      <c r="B292" s="86">
        <v>1.9</v>
      </c>
    </row>
    <row r="293" spans="1:2">
      <c r="A293" s="86" t="s">
        <v>565</v>
      </c>
      <c r="B293" s="86">
        <v>2.5</v>
      </c>
    </row>
    <row r="294" spans="1:2">
      <c r="A294" s="86" t="s">
        <v>566</v>
      </c>
      <c r="B294" s="86">
        <v>2.4</v>
      </c>
    </row>
    <row r="295" spans="1:2">
      <c r="A295" s="86" t="s">
        <v>567</v>
      </c>
      <c r="B295" s="86">
        <v>2.5</v>
      </c>
    </row>
    <row r="296" spans="1:2">
      <c r="A296" s="86" t="s">
        <v>568</v>
      </c>
      <c r="B296" s="86">
        <v>1.7</v>
      </c>
    </row>
    <row r="297" spans="1:2">
      <c r="A297" s="86" t="s">
        <v>569</v>
      </c>
      <c r="B297" s="86">
        <v>2.8</v>
      </c>
    </row>
    <row r="298" spans="1:2">
      <c r="A298" s="86" t="s">
        <v>570</v>
      </c>
      <c r="B298" s="86">
        <v>1</v>
      </c>
    </row>
    <row r="299" spans="1:2">
      <c r="A299" s="86" t="s">
        <v>571</v>
      </c>
      <c r="B299" s="86">
        <v>3.2</v>
      </c>
    </row>
    <row r="300" spans="1:2">
      <c r="A300" s="86" t="s">
        <v>572</v>
      </c>
      <c r="B300" s="86">
        <v>3.3</v>
      </c>
    </row>
    <row r="301" spans="1:2">
      <c r="A301" s="86" t="s">
        <v>573</v>
      </c>
      <c r="B301" s="86">
        <v>1.6</v>
      </c>
    </row>
    <row r="302" spans="1:2">
      <c r="A302" s="86" t="s">
        <v>574</v>
      </c>
      <c r="B302" s="86">
        <v>1.7</v>
      </c>
    </row>
    <row r="303" spans="1:2">
      <c r="A303" s="86" t="s">
        <v>575</v>
      </c>
      <c r="B303" s="86">
        <v>1.6</v>
      </c>
    </row>
    <row r="304" spans="1:2">
      <c r="A304" s="86" t="s">
        <v>576</v>
      </c>
      <c r="B304" s="86">
        <v>2.6</v>
      </c>
    </row>
    <row r="305" spans="1:2">
      <c r="A305" s="86" t="s">
        <v>577</v>
      </c>
      <c r="B305" s="86">
        <v>1.8</v>
      </c>
    </row>
    <row r="306" spans="1:2">
      <c r="A306" s="86" t="s">
        <v>578</v>
      </c>
      <c r="B306" s="86">
        <v>1</v>
      </c>
    </row>
    <row r="307" spans="1:2">
      <c r="A307" s="86" t="s">
        <v>579</v>
      </c>
      <c r="B307" s="86">
        <v>1.6</v>
      </c>
    </row>
    <row r="308" spans="1:2">
      <c r="A308" s="86" t="s">
        <v>580</v>
      </c>
      <c r="B308" s="86">
        <v>2.8</v>
      </c>
    </row>
    <row r="309" spans="1:2">
      <c r="A309" s="86" t="s">
        <v>581</v>
      </c>
      <c r="B309" s="86">
        <v>3.3</v>
      </c>
    </row>
    <row r="310" spans="1:2">
      <c r="A310" s="86" t="s">
        <v>582</v>
      </c>
      <c r="B310" s="86">
        <v>0.1</v>
      </c>
    </row>
    <row r="311" spans="1:2">
      <c r="A311" s="86" t="s">
        <v>583</v>
      </c>
      <c r="B311" s="86">
        <v>3.4</v>
      </c>
    </row>
    <row r="312" spans="1:2">
      <c r="A312" s="86" t="s">
        <v>584</v>
      </c>
      <c r="B312" s="86">
        <v>2.9</v>
      </c>
    </row>
    <row r="313" spans="1:2">
      <c r="A313" s="86" t="s">
        <v>585</v>
      </c>
      <c r="B313" s="86">
        <v>3.1</v>
      </c>
    </row>
    <row r="314" spans="1:2">
      <c r="A314" s="86" t="s">
        <v>586</v>
      </c>
      <c r="B314" s="86">
        <v>1.8</v>
      </c>
    </row>
    <row r="315" spans="1:2">
      <c r="A315" s="86" t="s">
        <v>587</v>
      </c>
      <c r="B315" s="86">
        <v>0.5</v>
      </c>
    </row>
    <row r="316" spans="1:2">
      <c r="A316" s="86" t="s">
        <v>588</v>
      </c>
      <c r="B316" s="86">
        <v>1.7</v>
      </c>
    </row>
    <row r="317" spans="1:2">
      <c r="A317" s="86" t="s">
        <v>589</v>
      </c>
      <c r="B317" s="86">
        <v>0</v>
      </c>
    </row>
    <row r="318" spans="1:2">
      <c r="A318" s="86" t="s">
        <v>590</v>
      </c>
      <c r="B318" s="86">
        <v>1.9</v>
      </c>
    </row>
    <row r="319" spans="1:2">
      <c r="A319" s="86" t="s">
        <v>591</v>
      </c>
      <c r="B319" s="86">
        <v>1.7</v>
      </c>
    </row>
    <row r="320" spans="1:2">
      <c r="A320" s="86" t="s">
        <v>592</v>
      </c>
      <c r="B320" s="86">
        <v>1.1000000000000001</v>
      </c>
    </row>
    <row r="321" spans="1:2">
      <c r="A321" s="86" t="s">
        <v>593</v>
      </c>
      <c r="B321" s="86">
        <v>2.2999999999999998</v>
      </c>
    </row>
    <row r="322" spans="1:2">
      <c r="A322" s="86" t="s">
        <v>594</v>
      </c>
      <c r="B322" s="86">
        <v>1.9</v>
      </c>
    </row>
    <row r="323" spans="1:2">
      <c r="A323" s="86" t="s">
        <v>595</v>
      </c>
      <c r="B323" s="86">
        <v>0.5</v>
      </c>
    </row>
    <row r="324" spans="1:2">
      <c r="A324" s="86" t="s">
        <v>596</v>
      </c>
      <c r="B324" s="86">
        <v>2.4</v>
      </c>
    </row>
    <row r="325" spans="1:2">
      <c r="A325" s="86" t="s">
        <v>597</v>
      </c>
      <c r="B325" s="86">
        <v>1.6</v>
      </c>
    </row>
    <row r="326" spans="1:2">
      <c r="A326" s="86" t="s">
        <v>598</v>
      </c>
      <c r="B326" s="86">
        <v>2.2999999999999998</v>
      </c>
    </row>
    <row r="327" spans="1:2">
      <c r="A327" s="86" t="s">
        <v>599</v>
      </c>
      <c r="B327" s="86">
        <v>2.6</v>
      </c>
    </row>
    <row r="328" spans="1:2">
      <c r="A328" s="86" t="s">
        <v>600</v>
      </c>
      <c r="B328" s="86">
        <v>2.9</v>
      </c>
    </row>
    <row r="329" spans="1:2">
      <c r="A329" s="86" t="s">
        <v>601</v>
      </c>
      <c r="B329" s="86">
        <v>3.4</v>
      </c>
    </row>
    <row r="330" spans="1:2">
      <c r="A330" s="86" t="s">
        <v>602</v>
      </c>
      <c r="B330" s="86">
        <v>2</v>
      </c>
    </row>
    <row r="331" spans="1:2">
      <c r="A331" s="86" t="s">
        <v>603</v>
      </c>
      <c r="B331" s="86">
        <v>2</v>
      </c>
    </row>
    <row r="332" spans="1:2">
      <c r="A332" s="86" t="s">
        <v>604</v>
      </c>
      <c r="B332" s="86">
        <v>2.7</v>
      </c>
    </row>
    <row r="333" spans="1:2">
      <c r="A333" s="86" t="s">
        <v>605</v>
      </c>
      <c r="B333" s="86">
        <v>0.9</v>
      </c>
    </row>
    <row r="334" spans="1:2">
      <c r="A334" s="86" t="s">
        <v>606</v>
      </c>
      <c r="B334" s="86">
        <v>2.2999999999999998</v>
      </c>
    </row>
    <row r="335" spans="1:2">
      <c r="A335" s="86" t="s">
        <v>607</v>
      </c>
      <c r="B335" s="86">
        <v>1.8</v>
      </c>
    </row>
    <row r="336" spans="1:2">
      <c r="A336" s="86" t="s">
        <v>608</v>
      </c>
      <c r="B336" s="86">
        <v>1.7</v>
      </c>
    </row>
    <row r="337" spans="1:2">
      <c r="A337" s="86" t="s">
        <v>609</v>
      </c>
      <c r="B337" s="86">
        <v>1.8</v>
      </c>
    </row>
    <row r="338" spans="1:2">
      <c r="A338" s="86" t="s">
        <v>610</v>
      </c>
      <c r="B338" s="86">
        <v>2</v>
      </c>
    </row>
    <row r="339" spans="1:2">
      <c r="A339" s="86" t="s">
        <v>611</v>
      </c>
      <c r="B339" s="86">
        <v>0.3</v>
      </c>
    </row>
    <row r="340" spans="1:2">
      <c r="A340" s="86" t="s">
        <v>612</v>
      </c>
      <c r="B340" s="86">
        <v>2.6</v>
      </c>
    </row>
    <row r="341" spans="1:2">
      <c r="A341" s="86" t="s">
        <v>613</v>
      </c>
      <c r="B341" s="86">
        <v>2.1</v>
      </c>
    </row>
    <row r="342" spans="1:2">
      <c r="A342" s="86" t="s">
        <v>614</v>
      </c>
      <c r="B342" s="86">
        <v>0.9</v>
      </c>
    </row>
    <row r="343" spans="1:2">
      <c r="A343" s="86" t="s">
        <v>615</v>
      </c>
      <c r="B343" s="86">
        <v>2.2000000000000002</v>
      </c>
    </row>
    <row r="344" spans="1:2">
      <c r="A344" s="86" t="s">
        <v>616</v>
      </c>
      <c r="B344" s="86">
        <v>1.8</v>
      </c>
    </row>
    <row r="345" spans="1:2">
      <c r="A345" s="86" t="s">
        <v>617</v>
      </c>
      <c r="B345" s="86">
        <v>1.2</v>
      </c>
    </row>
    <row r="346" spans="1:2">
      <c r="A346" s="86" t="s">
        <v>618</v>
      </c>
      <c r="B346" s="86">
        <v>1.7</v>
      </c>
    </row>
    <row r="347" spans="1:2">
      <c r="A347" s="86" t="s">
        <v>619</v>
      </c>
      <c r="B347" s="86">
        <v>3.3</v>
      </c>
    </row>
    <row r="348" spans="1:2">
      <c r="A348" s="86" t="s">
        <v>620</v>
      </c>
      <c r="B348" s="86">
        <v>3.1</v>
      </c>
    </row>
    <row r="349" spans="1:2">
      <c r="A349" s="86" t="s">
        <v>621</v>
      </c>
      <c r="B349" s="86">
        <v>3.5</v>
      </c>
    </row>
    <row r="350" spans="1:2">
      <c r="A350" s="86" t="s">
        <v>622</v>
      </c>
      <c r="B350" s="86">
        <v>1.7</v>
      </c>
    </row>
    <row r="351" spans="1:2">
      <c r="A351" s="86" t="s">
        <v>623</v>
      </c>
      <c r="B351" s="86">
        <v>2.5</v>
      </c>
    </row>
    <row r="352" spans="1:2">
      <c r="A352" s="86" t="s">
        <v>624</v>
      </c>
      <c r="B352" s="86">
        <v>2.1</v>
      </c>
    </row>
    <row r="353" spans="1:2">
      <c r="A353" s="86" t="s">
        <v>625</v>
      </c>
      <c r="B353" s="86">
        <v>2.6</v>
      </c>
    </row>
    <row r="354" spans="1:2">
      <c r="A354" s="86" t="s">
        <v>626</v>
      </c>
      <c r="B354" s="86">
        <v>2</v>
      </c>
    </row>
    <row r="355" spans="1:2">
      <c r="A355" s="86" t="s">
        <v>627</v>
      </c>
      <c r="B355" s="86">
        <v>1.7</v>
      </c>
    </row>
    <row r="356" spans="1:2">
      <c r="A356" s="86" t="s">
        <v>628</v>
      </c>
      <c r="B356" s="86">
        <v>2.9</v>
      </c>
    </row>
    <row r="357" spans="1:2">
      <c r="A357" s="86" t="s">
        <v>629</v>
      </c>
      <c r="B357" s="86">
        <v>2</v>
      </c>
    </row>
    <row r="358" spans="1:2">
      <c r="A358" s="86" t="s">
        <v>630</v>
      </c>
      <c r="B358" s="86">
        <v>2.5</v>
      </c>
    </row>
    <row r="359" spans="1:2">
      <c r="A359" s="86" t="s">
        <v>631</v>
      </c>
      <c r="B359" s="86">
        <v>1.9</v>
      </c>
    </row>
    <row r="360" spans="1:2">
      <c r="A360" s="86" t="s">
        <v>632</v>
      </c>
      <c r="B360" s="86">
        <v>3.4</v>
      </c>
    </row>
    <row r="361" spans="1:2">
      <c r="A361" s="86" t="s">
        <v>633</v>
      </c>
      <c r="B361" s="86">
        <v>2.4</v>
      </c>
    </row>
    <row r="362" spans="1:2">
      <c r="A362" s="86" t="s">
        <v>634</v>
      </c>
      <c r="B362" s="86">
        <v>2.9</v>
      </c>
    </row>
    <row r="363" spans="1:2">
      <c r="A363" s="86" t="s">
        <v>635</v>
      </c>
      <c r="B363" s="86">
        <v>1.3</v>
      </c>
    </row>
    <row r="364" spans="1:2">
      <c r="A364" s="86" t="s">
        <v>636</v>
      </c>
      <c r="B364" s="86">
        <v>3.2</v>
      </c>
    </row>
    <row r="365" spans="1:2">
      <c r="A365" s="86" t="s">
        <v>637</v>
      </c>
      <c r="B365" s="86">
        <v>2.1</v>
      </c>
    </row>
    <row r="366" spans="1:2">
      <c r="A366" s="86" t="s">
        <v>638</v>
      </c>
      <c r="B366" s="86">
        <v>2.5</v>
      </c>
    </row>
    <row r="367" spans="1:2">
      <c r="A367" s="86" t="s">
        <v>639</v>
      </c>
      <c r="B367" s="86">
        <v>1.3</v>
      </c>
    </row>
    <row r="368" spans="1:2">
      <c r="A368" s="86" t="s">
        <v>640</v>
      </c>
      <c r="B368" s="86">
        <v>2.8</v>
      </c>
    </row>
    <row r="369" spans="1:2">
      <c r="A369" s="86" t="s">
        <v>641</v>
      </c>
      <c r="B369" s="86">
        <v>2</v>
      </c>
    </row>
    <row r="370" spans="1:2">
      <c r="A370" s="86" t="s">
        <v>642</v>
      </c>
      <c r="B370" s="86">
        <v>1.9</v>
      </c>
    </row>
    <row r="371" spans="1:2">
      <c r="A371" s="86" t="s">
        <v>643</v>
      </c>
      <c r="B371" s="86">
        <v>0.9</v>
      </c>
    </row>
    <row r="372" spans="1:2">
      <c r="A372" s="86" t="s">
        <v>644</v>
      </c>
      <c r="B372" s="86">
        <v>1</v>
      </c>
    </row>
    <row r="373" spans="1:2">
      <c r="A373" s="86" t="s">
        <v>645</v>
      </c>
      <c r="B373" s="86">
        <v>2.9</v>
      </c>
    </row>
    <row r="374" spans="1:2">
      <c r="A374" s="86" t="s">
        <v>646</v>
      </c>
      <c r="B374" s="86">
        <v>1.8</v>
      </c>
    </row>
    <row r="375" spans="1:2">
      <c r="A375" s="86" t="s">
        <v>647</v>
      </c>
      <c r="B375" s="86">
        <v>1.8</v>
      </c>
    </row>
    <row r="376" spans="1:2">
      <c r="A376" s="86" t="s">
        <v>648</v>
      </c>
      <c r="B376" s="86">
        <v>0.6</v>
      </c>
    </row>
    <row r="377" spans="1:2">
      <c r="A377" s="86" t="s">
        <v>649</v>
      </c>
      <c r="B377" s="86">
        <v>1.8</v>
      </c>
    </row>
    <row r="378" spans="1:2">
      <c r="A378" s="86" t="s">
        <v>650</v>
      </c>
      <c r="B378" s="86">
        <v>0.6</v>
      </c>
    </row>
    <row r="379" spans="1:2">
      <c r="A379" s="86" t="s">
        <v>651</v>
      </c>
      <c r="B379" s="86">
        <v>1.4</v>
      </c>
    </row>
    <row r="380" spans="1:2">
      <c r="A380" s="86" t="s">
        <v>652</v>
      </c>
      <c r="B380" s="86">
        <v>1.4</v>
      </c>
    </row>
    <row r="381" spans="1:2">
      <c r="A381" s="86" t="s">
        <v>653</v>
      </c>
      <c r="B381" s="86">
        <v>0.1</v>
      </c>
    </row>
    <row r="382" spans="1:2">
      <c r="A382" s="86" t="s">
        <v>654</v>
      </c>
      <c r="B382" s="86">
        <v>2.5</v>
      </c>
    </row>
    <row r="383" spans="1:2">
      <c r="A383" s="86" t="s">
        <v>655</v>
      </c>
      <c r="B383" s="86">
        <v>1.9</v>
      </c>
    </row>
    <row r="384" spans="1:2">
      <c r="A384" s="86" t="s">
        <v>656</v>
      </c>
      <c r="B384" s="86">
        <v>2.1</v>
      </c>
    </row>
    <row r="385" spans="1:2">
      <c r="A385" s="86" t="s">
        <v>657</v>
      </c>
      <c r="B385" s="86">
        <v>0.9</v>
      </c>
    </row>
    <row r="386" spans="1:2">
      <c r="A386" s="86" t="s">
        <v>658</v>
      </c>
      <c r="B386" s="86">
        <v>3.7</v>
      </c>
    </row>
    <row r="387" spans="1:2">
      <c r="A387" s="86" t="s">
        <v>659</v>
      </c>
      <c r="B387" s="86">
        <v>0.7</v>
      </c>
    </row>
    <row r="388" spans="1:2">
      <c r="A388" s="86" t="s">
        <v>660</v>
      </c>
      <c r="B388" s="86">
        <v>0.1</v>
      </c>
    </row>
    <row r="389" spans="1:2">
      <c r="A389" s="86" t="s">
        <v>661</v>
      </c>
      <c r="B389" s="86">
        <v>2.6</v>
      </c>
    </row>
    <row r="390" spans="1:2">
      <c r="A390" s="86" t="s">
        <v>662</v>
      </c>
      <c r="B390" s="86">
        <v>0.1</v>
      </c>
    </row>
    <row r="391" spans="1:2">
      <c r="A391" s="86" t="s">
        <v>663</v>
      </c>
      <c r="B391" s="86">
        <v>2.2999999999999998</v>
      </c>
    </row>
    <row r="392" spans="1:2">
      <c r="A392" s="86" t="s">
        <v>664</v>
      </c>
      <c r="B392" s="86">
        <v>2.7</v>
      </c>
    </row>
    <row r="393" spans="1:2">
      <c r="A393" s="86" t="s">
        <v>665</v>
      </c>
      <c r="B393" s="86">
        <v>2.2999999999999998</v>
      </c>
    </row>
    <row r="394" spans="1:2">
      <c r="A394" s="86" t="s">
        <v>666</v>
      </c>
      <c r="B394" s="86">
        <v>3.4</v>
      </c>
    </row>
    <row r="395" spans="1:2">
      <c r="A395" s="86" t="s">
        <v>667</v>
      </c>
      <c r="B395" s="86">
        <v>1.5</v>
      </c>
    </row>
    <row r="396" spans="1:2">
      <c r="A396" s="86" t="s">
        <v>668</v>
      </c>
      <c r="B396" s="86">
        <v>2.8</v>
      </c>
    </row>
    <row r="397" spans="1:2">
      <c r="A397" s="86" t="s">
        <v>669</v>
      </c>
      <c r="B397" s="86">
        <v>2.5</v>
      </c>
    </row>
    <row r="398" spans="1:2">
      <c r="A398" s="86" t="s">
        <v>670</v>
      </c>
      <c r="B398" s="86">
        <v>1.9</v>
      </c>
    </row>
    <row r="399" spans="1:2">
      <c r="A399" s="86" t="s">
        <v>671</v>
      </c>
      <c r="B399" s="86">
        <v>2.6</v>
      </c>
    </row>
    <row r="400" spans="1:2">
      <c r="A400" s="86" t="s">
        <v>672</v>
      </c>
      <c r="B400" s="86">
        <v>1.4</v>
      </c>
    </row>
    <row r="401" spans="1:2">
      <c r="A401" s="86" t="s">
        <v>673</v>
      </c>
      <c r="B401" s="86">
        <v>1.9</v>
      </c>
    </row>
    <row r="402" spans="1:2">
      <c r="A402" s="86" t="s">
        <v>674</v>
      </c>
      <c r="B402" s="86">
        <v>2.6</v>
      </c>
    </row>
    <row r="403" spans="1:2">
      <c r="A403" s="86" t="s">
        <v>675</v>
      </c>
      <c r="B403" s="86">
        <v>2.4</v>
      </c>
    </row>
    <row r="404" spans="1:2">
      <c r="A404" s="86" t="s">
        <v>676</v>
      </c>
      <c r="B404" s="86">
        <v>0.8</v>
      </c>
    </row>
    <row r="405" spans="1:2">
      <c r="A405" s="86" t="s">
        <v>677</v>
      </c>
      <c r="B405" s="86">
        <v>2.7</v>
      </c>
    </row>
    <row r="406" spans="1:2">
      <c r="A406" s="86" t="s">
        <v>678</v>
      </c>
      <c r="B406" s="86">
        <v>2.9</v>
      </c>
    </row>
    <row r="407" spans="1:2">
      <c r="A407" s="86" t="s">
        <v>679</v>
      </c>
      <c r="B407" s="86">
        <v>2.8</v>
      </c>
    </row>
    <row r="408" spans="1:2">
      <c r="A408" s="86" t="s">
        <v>680</v>
      </c>
      <c r="B408" s="86">
        <v>2.5</v>
      </c>
    </row>
    <row r="409" spans="1:2">
      <c r="A409" s="86" t="s">
        <v>681</v>
      </c>
      <c r="B409" s="86">
        <v>2.7</v>
      </c>
    </row>
    <row r="410" spans="1:2">
      <c r="A410" s="86" t="s">
        <v>682</v>
      </c>
      <c r="B410" s="86">
        <v>0.5</v>
      </c>
    </row>
    <row r="411" spans="1:2">
      <c r="A411" s="86" t="s">
        <v>683</v>
      </c>
      <c r="B411" s="86">
        <v>2.6</v>
      </c>
    </row>
    <row r="412" spans="1:2">
      <c r="A412" s="86" t="s">
        <v>684</v>
      </c>
      <c r="B412" s="86">
        <v>2.6</v>
      </c>
    </row>
    <row r="413" spans="1:2">
      <c r="A413" s="86" t="s">
        <v>685</v>
      </c>
      <c r="B413" s="86">
        <v>2.6</v>
      </c>
    </row>
    <row r="414" spans="1:2">
      <c r="A414" s="86" t="s">
        <v>686</v>
      </c>
      <c r="B414" s="86">
        <v>1.5</v>
      </c>
    </row>
    <row r="415" spans="1:2">
      <c r="A415" s="86" t="s">
        <v>687</v>
      </c>
      <c r="B415" s="86">
        <v>1.1000000000000001</v>
      </c>
    </row>
    <row r="416" spans="1:2">
      <c r="A416" s="86" t="s">
        <v>688</v>
      </c>
      <c r="B416" s="86">
        <v>1.7</v>
      </c>
    </row>
    <row r="417" spans="1:2">
      <c r="A417" s="86" t="s">
        <v>689</v>
      </c>
      <c r="B417" s="86">
        <v>1.8</v>
      </c>
    </row>
    <row r="418" spans="1:2">
      <c r="A418" s="86" t="s">
        <v>690</v>
      </c>
      <c r="B418" s="86">
        <v>2.4</v>
      </c>
    </row>
    <row r="419" spans="1:2">
      <c r="A419" s="86" t="s">
        <v>691</v>
      </c>
      <c r="B419" s="86">
        <v>2.2999999999999998</v>
      </c>
    </row>
    <row r="420" spans="1:2">
      <c r="A420" s="86" t="s">
        <v>692</v>
      </c>
      <c r="B420" s="86">
        <v>2.2000000000000002</v>
      </c>
    </row>
    <row r="421" spans="1:2">
      <c r="A421" s="86" t="s">
        <v>693</v>
      </c>
      <c r="B421" s="86">
        <v>1.9</v>
      </c>
    </row>
    <row r="422" spans="1:2">
      <c r="A422" s="86" t="s">
        <v>694</v>
      </c>
      <c r="B422" s="86">
        <v>2.8</v>
      </c>
    </row>
    <row r="423" spans="1:2">
      <c r="A423" s="86" t="s">
        <v>695</v>
      </c>
      <c r="B423" s="86">
        <v>3.6</v>
      </c>
    </row>
    <row r="424" spans="1:2">
      <c r="A424" s="86" t="s">
        <v>696</v>
      </c>
      <c r="B424" s="86">
        <v>0.4</v>
      </c>
    </row>
    <row r="425" spans="1:2">
      <c r="A425" s="86" t="s">
        <v>697</v>
      </c>
      <c r="B425" s="86">
        <v>1.7</v>
      </c>
    </row>
    <row r="426" spans="1:2">
      <c r="A426" s="86" t="s">
        <v>698</v>
      </c>
      <c r="B426" s="86">
        <v>2</v>
      </c>
    </row>
    <row r="427" spans="1:2">
      <c r="A427" s="86" t="s">
        <v>699</v>
      </c>
      <c r="B427" s="86">
        <v>3.1</v>
      </c>
    </row>
    <row r="428" spans="1:2">
      <c r="A428" s="86" t="s">
        <v>700</v>
      </c>
      <c r="B428" s="86">
        <v>1.3</v>
      </c>
    </row>
    <row r="429" spans="1:2">
      <c r="A429" s="86" t="s">
        <v>701</v>
      </c>
      <c r="B429" s="86">
        <v>1.7</v>
      </c>
    </row>
    <row r="430" spans="1:2">
      <c r="A430" s="86" t="s">
        <v>702</v>
      </c>
      <c r="B430" s="86">
        <v>2.1</v>
      </c>
    </row>
    <row r="431" spans="1:2">
      <c r="A431" s="86" t="s">
        <v>703</v>
      </c>
      <c r="B431" s="86">
        <v>0.6</v>
      </c>
    </row>
    <row r="432" spans="1:2">
      <c r="A432" s="86" t="s">
        <v>704</v>
      </c>
      <c r="B432" s="86">
        <v>1.7</v>
      </c>
    </row>
    <row r="433" spans="1:2">
      <c r="A433" s="86" t="s">
        <v>705</v>
      </c>
      <c r="B433" s="86">
        <v>2.4</v>
      </c>
    </row>
    <row r="434" spans="1:2">
      <c r="A434" s="86" t="s">
        <v>706</v>
      </c>
      <c r="B434" s="86">
        <v>2.9</v>
      </c>
    </row>
    <row r="435" spans="1:2">
      <c r="A435" s="86" t="s">
        <v>707</v>
      </c>
      <c r="B435" s="86">
        <v>1.6</v>
      </c>
    </row>
    <row r="436" spans="1:2">
      <c r="A436" s="86" t="s">
        <v>708</v>
      </c>
      <c r="B436" s="86">
        <v>1.4</v>
      </c>
    </row>
    <row r="437" spans="1:2">
      <c r="A437" s="86" t="s">
        <v>709</v>
      </c>
      <c r="B437" s="86">
        <v>2.1</v>
      </c>
    </row>
    <row r="438" spans="1:2">
      <c r="A438" s="86" t="s">
        <v>710</v>
      </c>
      <c r="B438" s="86">
        <v>2.5</v>
      </c>
    </row>
    <row r="439" spans="1:2">
      <c r="A439" s="86" t="s">
        <v>711</v>
      </c>
      <c r="B439" s="86">
        <v>2.6</v>
      </c>
    </row>
    <row r="440" spans="1:2">
      <c r="A440" s="86" t="s">
        <v>712</v>
      </c>
      <c r="B440" s="86">
        <v>0.4</v>
      </c>
    </row>
    <row r="441" spans="1:2">
      <c r="A441" s="86" t="s">
        <v>713</v>
      </c>
      <c r="B441" s="86">
        <v>0.4</v>
      </c>
    </row>
    <row r="442" spans="1:2">
      <c r="A442" s="86" t="s">
        <v>714</v>
      </c>
      <c r="B442" s="86">
        <v>2</v>
      </c>
    </row>
    <row r="443" spans="1:2">
      <c r="A443" s="86" t="s">
        <v>715</v>
      </c>
      <c r="B443" s="86">
        <v>1.4</v>
      </c>
    </row>
    <row r="444" spans="1:2">
      <c r="A444" s="86" t="s">
        <v>716</v>
      </c>
      <c r="B444" s="86">
        <v>1.2</v>
      </c>
    </row>
    <row r="445" spans="1:2">
      <c r="A445" s="86" t="s">
        <v>717</v>
      </c>
      <c r="B445" s="86">
        <v>2.5</v>
      </c>
    </row>
    <row r="446" spans="1:2">
      <c r="A446" s="86" t="s">
        <v>718</v>
      </c>
      <c r="B446" s="86">
        <v>1.5</v>
      </c>
    </row>
    <row r="447" spans="1:2">
      <c r="A447" s="86" t="s">
        <v>719</v>
      </c>
      <c r="B447" s="86">
        <v>2.5</v>
      </c>
    </row>
    <row r="448" spans="1:2">
      <c r="A448" s="86" t="s">
        <v>720</v>
      </c>
      <c r="B448" s="86">
        <v>1.7</v>
      </c>
    </row>
    <row r="449" spans="1:2">
      <c r="A449" s="86" t="s">
        <v>721</v>
      </c>
      <c r="B449" s="86">
        <v>1.4</v>
      </c>
    </row>
    <row r="450" spans="1:2">
      <c r="A450" s="86" t="s">
        <v>722</v>
      </c>
      <c r="B450" s="86">
        <v>2.7</v>
      </c>
    </row>
    <row r="451" spans="1:2">
      <c r="A451" s="86" t="s">
        <v>723</v>
      </c>
      <c r="B451" s="86">
        <v>1.7</v>
      </c>
    </row>
    <row r="452" spans="1:2">
      <c r="A452" s="86" t="s">
        <v>724</v>
      </c>
      <c r="B452" s="86">
        <v>3</v>
      </c>
    </row>
    <row r="453" spans="1:2">
      <c r="A453" s="86" t="s">
        <v>725</v>
      </c>
      <c r="B453" s="86">
        <v>1.8</v>
      </c>
    </row>
    <row r="454" spans="1:2">
      <c r="A454" s="86" t="s">
        <v>726</v>
      </c>
      <c r="B454" s="86">
        <v>2.2999999999999998</v>
      </c>
    </row>
    <row r="455" spans="1:2">
      <c r="A455" s="86" t="s">
        <v>727</v>
      </c>
      <c r="B455" s="86">
        <v>1</v>
      </c>
    </row>
    <row r="456" spans="1:2">
      <c r="A456" s="86" t="s">
        <v>728</v>
      </c>
      <c r="B456" s="86">
        <v>2.6</v>
      </c>
    </row>
    <row r="457" spans="1:2">
      <c r="A457" s="86" t="s">
        <v>729</v>
      </c>
      <c r="B457" s="86">
        <v>2.8</v>
      </c>
    </row>
    <row r="458" spans="1:2">
      <c r="A458" s="86" t="s">
        <v>730</v>
      </c>
      <c r="B458" s="86">
        <v>1.5</v>
      </c>
    </row>
    <row r="459" spans="1:2">
      <c r="A459" s="86" t="s">
        <v>731</v>
      </c>
      <c r="B459" s="86">
        <v>1.6</v>
      </c>
    </row>
    <row r="460" spans="1:2">
      <c r="A460" s="86" t="s">
        <v>732</v>
      </c>
      <c r="B460" s="86">
        <v>2.2999999999999998</v>
      </c>
    </row>
    <row r="461" spans="1:2">
      <c r="A461" s="86" t="s">
        <v>733</v>
      </c>
      <c r="B461" s="86">
        <v>1.6</v>
      </c>
    </row>
    <row r="462" spans="1:2">
      <c r="A462" s="86" t="s">
        <v>734</v>
      </c>
      <c r="B462" s="86">
        <v>2.4</v>
      </c>
    </row>
    <row r="463" spans="1:2">
      <c r="A463" s="86" t="s">
        <v>735</v>
      </c>
      <c r="B463" s="86">
        <v>2.2000000000000002</v>
      </c>
    </row>
    <row r="464" spans="1:2">
      <c r="A464" s="86" t="s">
        <v>736</v>
      </c>
      <c r="B464" s="86">
        <v>1.9</v>
      </c>
    </row>
    <row r="465" spans="1:2">
      <c r="A465" s="86" t="s">
        <v>737</v>
      </c>
      <c r="B465" s="86">
        <v>2.1</v>
      </c>
    </row>
    <row r="466" spans="1:2">
      <c r="A466" s="86" t="s">
        <v>738</v>
      </c>
      <c r="B466" s="86">
        <v>1.1000000000000001</v>
      </c>
    </row>
    <row r="467" spans="1:2">
      <c r="A467" s="86" t="s">
        <v>739</v>
      </c>
      <c r="B467" s="86">
        <v>1.3</v>
      </c>
    </row>
    <row r="468" spans="1:2">
      <c r="A468" s="86" t="s">
        <v>740</v>
      </c>
      <c r="B468" s="86">
        <v>2.1</v>
      </c>
    </row>
    <row r="469" spans="1:2">
      <c r="A469" s="86" t="s">
        <v>741</v>
      </c>
      <c r="B469" s="86">
        <v>0.9</v>
      </c>
    </row>
    <row r="470" spans="1:2">
      <c r="A470" s="86" t="s">
        <v>742</v>
      </c>
      <c r="B470" s="86">
        <v>1.3</v>
      </c>
    </row>
    <row r="471" spans="1:2">
      <c r="A471" s="86" t="s">
        <v>743</v>
      </c>
      <c r="B471" s="86">
        <v>1.9</v>
      </c>
    </row>
    <row r="472" spans="1:2">
      <c r="A472" s="86" t="s">
        <v>744</v>
      </c>
      <c r="B472" s="86">
        <v>1.5</v>
      </c>
    </row>
    <row r="473" spans="1:2">
      <c r="A473" s="86" t="s">
        <v>745</v>
      </c>
      <c r="B473" s="86">
        <v>1.8</v>
      </c>
    </row>
    <row r="474" spans="1:2">
      <c r="A474" s="86" t="s">
        <v>746</v>
      </c>
      <c r="B474" s="86">
        <v>2.2999999999999998</v>
      </c>
    </row>
    <row r="475" spans="1:2">
      <c r="A475" s="86" t="s">
        <v>747</v>
      </c>
      <c r="B475" s="86">
        <v>3.5</v>
      </c>
    </row>
    <row r="476" spans="1:2">
      <c r="A476" s="86" t="s">
        <v>748</v>
      </c>
      <c r="B476" s="86">
        <v>2.2999999999999998</v>
      </c>
    </row>
    <row r="477" spans="1:2">
      <c r="A477" s="86" t="s">
        <v>749</v>
      </c>
      <c r="B477" s="86">
        <v>2.7</v>
      </c>
    </row>
    <row r="478" spans="1:2">
      <c r="A478" s="86" t="s">
        <v>750</v>
      </c>
      <c r="B478" s="86">
        <v>2.7</v>
      </c>
    </row>
    <row r="479" spans="1:2">
      <c r="A479" s="86" t="s">
        <v>751</v>
      </c>
      <c r="B479" s="86">
        <v>2.6</v>
      </c>
    </row>
    <row r="480" spans="1:2">
      <c r="A480" s="86" t="s">
        <v>752</v>
      </c>
      <c r="B480" s="86">
        <v>1.9</v>
      </c>
    </row>
    <row r="481" spans="1:2">
      <c r="A481" s="86" t="s">
        <v>753</v>
      </c>
      <c r="B481" s="86">
        <v>0.5</v>
      </c>
    </row>
    <row r="482" spans="1:2">
      <c r="A482" s="86" t="s">
        <v>754</v>
      </c>
      <c r="B482" s="86">
        <v>3.7</v>
      </c>
    </row>
    <row r="483" spans="1:2">
      <c r="A483" s="86" t="s">
        <v>755</v>
      </c>
      <c r="B483" s="86">
        <v>2.8</v>
      </c>
    </row>
    <row r="484" spans="1:2">
      <c r="A484" s="86" t="s">
        <v>756</v>
      </c>
      <c r="B484" s="86">
        <v>2.2999999999999998</v>
      </c>
    </row>
    <row r="485" spans="1:2">
      <c r="A485" s="86" t="s">
        <v>757</v>
      </c>
      <c r="B485" s="86">
        <v>3.2</v>
      </c>
    </row>
    <row r="486" spans="1:2">
      <c r="A486" s="86" t="s">
        <v>758</v>
      </c>
      <c r="B486" s="86">
        <v>1.6</v>
      </c>
    </row>
    <row r="487" spans="1:2">
      <c r="A487" s="86" t="s">
        <v>759</v>
      </c>
      <c r="B487" s="86">
        <v>2</v>
      </c>
    </row>
    <row r="488" spans="1:2">
      <c r="A488" s="86" t="s">
        <v>760</v>
      </c>
      <c r="B488" s="86">
        <v>1</v>
      </c>
    </row>
    <row r="489" spans="1:2">
      <c r="A489" s="86" t="s">
        <v>761</v>
      </c>
      <c r="B489" s="86">
        <v>2</v>
      </c>
    </row>
    <row r="490" spans="1:2">
      <c r="A490" s="86" t="s">
        <v>762</v>
      </c>
      <c r="B490" s="86">
        <v>1.8</v>
      </c>
    </row>
    <row r="491" spans="1:2">
      <c r="A491" s="86" t="s">
        <v>763</v>
      </c>
      <c r="B491" s="86">
        <v>1.9</v>
      </c>
    </row>
    <row r="492" spans="1:2">
      <c r="A492" s="86" t="s">
        <v>764</v>
      </c>
      <c r="B492" s="86">
        <v>1.9</v>
      </c>
    </row>
    <row r="493" spans="1:2">
      <c r="A493" s="86" t="s">
        <v>765</v>
      </c>
      <c r="B493" s="86">
        <v>2.4</v>
      </c>
    </row>
    <row r="494" spans="1:2">
      <c r="A494" s="86" t="s">
        <v>766</v>
      </c>
      <c r="B494" s="86">
        <v>1.9</v>
      </c>
    </row>
    <row r="495" spans="1:2">
      <c r="A495" s="86" t="s">
        <v>767</v>
      </c>
      <c r="B495" s="86">
        <v>1.4</v>
      </c>
    </row>
    <row r="496" spans="1:2">
      <c r="A496" s="86" t="s">
        <v>768</v>
      </c>
      <c r="B496" s="86">
        <v>0</v>
      </c>
    </row>
    <row r="497" spans="1:2">
      <c r="A497" s="86" t="s">
        <v>769</v>
      </c>
      <c r="B497" s="86">
        <v>2.4</v>
      </c>
    </row>
    <row r="498" spans="1:2">
      <c r="A498" s="86" t="s">
        <v>770</v>
      </c>
      <c r="B498" s="86">
        <v>2.9</v>
      </c>
    </row>
    <row r="499" spans="1:2">
      <c r="A499" s="86" t="s">
        <v>771</v>
      </c>
      <c r="B499" s="86">
        <v>2.6</v>
      </c>
    </row>
    <row r="500" spans="1:2">
      <c r="A500" s="86" t="s">
        <v>772</v>
      </c>
      <c r="B500" s="86">
        <v>1.7</v>
      </c>
    </row>
    <row r="501" spans="1:2">
      <c r="A501" s="86" t="s">
        <v>773</v>
      </c>
      <c r="B501" s="86">
        <v>1.3</v>
      </c>
    </row>
    <row r="502" spans="1:2">
      <c r="A502" s="86" t="s">
        <v>774</v>
      </c>
      <c r="B502" s="86">
        <v>2.8</v>
      </c>
    </row>
    <row r="503" spans="1:2">
      <c r="A503" s="86" t="s">
        <v>775</v>
      </c>
      <c r="B503" s="86">
        <v>2.2000000000000002</v>
      </c>
    </row>
    <row r="504" spans="1:2">
      <c r="A504" s="86" t="s">
        <v>776</v>
      </c>
      <c r="B504" s="86">
        <v>2.4</v>
      </c>
    </row>
    <row r="505" spans="1:2">
      <c r="A505" s="86" t="s">
        <v>777</v>
      </c>
      <c r="B505" s="86">
        <v>1.7</v>
      </c>
    </row>
    <row r="506" spans="1:2">
      <c r="A506" s="86" t="s">
        <v>778</v>
      </c>
      <c r="B506" s="86">
        <v>1.6</v>
      </c>
    </row>
    <row r="507" spans="1:2">
      <c r="A507" s="86" t="s">
        <v>779</v>
      </c>
      <c r="B507" s="86">
        <v>2.5</v>
      </c>
    </row>
    <row r="508" spans="1:2">
      <c r="A508" s="86" t="s">
        <v>780</v>
      </c>
      <c r="B508" s="86">
        <v>2.1</v>
      </c>
    </row>
    <row r="509" spans="1:2">
      <c r="A509" s="86" t="s">
        <v>781</v>
      </c>
      <c r="B509" s="86">
        <v>2.2999999999999998</v>
      </c>
    </row>
    <row r="510" spans="1:2">
      <c r="A510" s="86" t="s">
        <v>782</v>
      </c>
      <c r="B510" s="86">
        <v>1.9</v>
      </c>
    </row>
    <row r="511" spans="1:2">
      <c r="A511" s="86" t="s">
        <v>783</v>
      </c>
      <c r="B511" s="86">
        <v>2.4</v>
      </c>
    </row>
    <row r="512" spans="1:2">
      <c r="A512" s="86" t="s">
        <v>784</v>
      </c>
      <c r="B512" s="86">
        <v>2.8</v>
      </c>
    </row>
    <row r="513" spans="1:2">
      <c r="A513" s="86" t="s">
        <v>785</v>
      </c>
      <c r="B513" s="86">
        <v>1.2</v>
      </c>
    </row>
    <row r="514" spans="1:2">
      <c r="A514" s="86" t="s">
        <v>786</v>
      </c>
      <c r="B514" s="86">
        <v>2.4</v>
      </c>
    </row>
    <row r="515" spans="1:2">
      <c r="A515" s="86" t="s">
        <v>787</v>
      </c>
      <c r="B515" s="86">
        <v>1.9</v>
      </c>
    </row>
    <row r="516" spans="1:2">
      <c r="A516" s="86" t="s">
        <v>788</v>
      </c>
      <c r="B516" s="86">
        <v>2.2999999999999998</v>
      </c>
    </row>
    <row r="517" spans="1:2">
      <c r="A517" s="86" t="s">
        <v>789</v>
      </c>
      <c r="B517" s="86">
        <v>2.9</v>
      </c>
    </row>
    <row r="518" spans="1:2">
      <c r="A518" s="86" t="s">
        <v>790</v>
      </c>
      <c r="B518" s="86">
        <v>0.7</v>
      </c>
    </row>
    <row r="519" spans="1:2">
      <c r="A519" s="86" t="s">
        <v>791</v>
      </c>
      <c r="B519" s="86">
        <v>1.6</v>
      </c>
    </row>
    <row r="520" spans="1:2">
      <c r="A520" s="86" t="s">
        <v>792</v>
      </c>
      <c r="B520" s="86">
        <v>2.2000000000000002</v>
      </c>
    </row>
    <row r="521" spans="1:2">
      <c r="A521" s="86" t="s">
        <v>793</v>
      </c>
      <c r="B521" s="86">
        <v>1.5</v>
      </c>
    </row>
    <row r="522" spans="1:2">
      <c r="A522" s="86" t="s">
        <v>794</v>
      </c>
      <c r="B522" s="86">
        <v>1.1000000000000001</v>
      </c>
    </row>
    <row r="523" spans="1:2">
      <c r="A523" s="86" t="s">
        <v>795</v>
      </c>
      <c r="B523" s="86">
        <v>0.3</v>
      </c>
    </row>
    <row r="524" spans="1:2">
      <c r="A524" s="86" t="s">
        <v>796</v>
      </c>
      <c r="B524" s="86">
        <v>1.7</v>
      </c>
    </row>
    <row r="525" spans="1:2">
      <c r="A525" s="86" t="s">
        <v>797</v>
      </c>
      <c r="B525" s="86">
        <v>2</v>
      </c>
    </row>
    <row r="526" spans="1:2">
      <c r="A526" s="86" t="s">
        <v>798</v>
      </c>
      <c r="B526" s="86">
        <v>0</v>
      </c>
    </row>
    <row r="527" spans="1:2">
      <c r="A527" s="86" t="s">
        <v>799</v>
      </c>
      <c r="B527" s="86">
        <v>0</v>
      </c>
    </row>
    <row r="528" spans="1:2">
      <c r="A528" s="86" t="s">
        <v>800</v>
      </c>
      <c r="B528" s="86">
        <v>1.5</v>
      </c>
    </row>
    <row r="529" spans="1:2">
      <c r="A529" s="86" t="s">
        <v>801</v>
      </c>
      <c r="B529" s="86">
        <v>1.5</v>
      </c>
    </row>
    <row r="530" spans="1:2">
      <c r="A530" s="86" t="s">
        <v>802</v>
      </c>
      <c r="B530" s="86">
        <v>2.2000000000000002</v>
      </c>
    </row>
    <row r="531" spans="1:2">
      <c r="A531" s="86" t="s">
        <v>803</v>
      </c>
      <c r="B531" s="86">
        <v>1.2</v>
      </c>
    </row>
    <row r="532" spans="1:2">
      <c r="A532" s="86" t="s">
        <v>804</v>
      </c>
      <c r="B532" s="86">
        <v>2.8</v>
      </c>
    </row>
    <row r="533" spans="1:2">
      <c r="A533" s="86" t="s">
        <v>805</v>
      </c>
      <c r="B533" s="86">
        <v>1.5</v>
      </c>
    </row>
    <row r="534" spans="1:2">
      <c r="A534" s="86" t="s">
        <v>806</v>
      </c>
      <c r="B534" s="86">
        <v>1.6</v>
      </c>
    </row>
    <row r="535" spans="1:2">
      <c r="A535" s="86" t="s">
        <v>807</v>
      </c>
      <c r="B535" s="86">
        <v>0.3</v>
      </c>
    </row>
    <row r="536" spans="1:2">
      <c r="A536" s="86" t="s">
        <v>808</v>
      </c>
      <c r="B536" s="86">
        <v>1.3</v>
      </c>
    </row>
    <row r="537" spans="1:2">
      <c r="A537" s="86" t="s">
        <v>809</v>
      </c>
      <c r="B537" s="86">
        <v>2</v>
      </c>
    </row>
    <row r="538" spans="1:2">
      <c r="A538" s="86" t="s">
        <v>810</v>
      </c>
      <c r="B538" s="86">
        <v>2.5</v>
      </c>
    </row>
    <row r="539" spans="1:2">
      <c r="A539" s="86" t="s">
        <v>811</v>
      </c>
      <c r="B539" s="86">
        <v>1.6</v>
      </c>
    </row>
    <row r="540" spans="1:2">
      <c r="A540" s="86" t="s">
        <v>812</v>
      </c>
      <c r="B540" s="86">
        <v>2.2000000000000002</v>
      </c>
    </row>
    <row r="541" spans="1:2">
      <c r="A541" s="86" t="s">
        <v>813</v>
      </c>
      <c r="B541" s="86">
        <v>2.4</v>
      </c>
    </row>
    <row r="542" spans="1:2">
      <c r="A542" s="86" t="s">
        <v>814</v>
      </c>
      <c r="B542" s="86">
        <v>2.2999999999999998</v>
      </c>
    </row>
    <row r="543" spans="1:2">
      <c r="A543" s="86" t="s">
        <v>815</v>
      </c>
      <c r="B543" s="86">
        <v>2.7</v>
      </c>
    </row>
    <row r="544" spans="1:2">
      <c r="A544" s="86" t="s">
        <v>816</v>
      </c>
      <c r="B544" s="86">
        <v>2.6</v>
      </c>
    </row>
    <row r="545" spans="1:2">
      <c r="A545" s="86" t="s">
        <v>817</v>
      </c>
      <c r="B545" s="86">
        <v>2.2999999999999998</v>
      </c>
    </row>
    <row r="546" spans="1:2">
      <c r="A546" s="86" t="s">
        <v>818</v>
      </c>
      <c r="B546" s="86">
        <v>2.1</v>
      </c>
    </row>
    <row r="547" spans="1:2">
      <c r="A547" s="86" t="s">
        <v>819</v>
      </c>
      <c r="B547" s="86">
        <v>1.7</v>
      </c>
    </row>
    <row r="548" spans="1:2">
      <c r="A548" s="86" t="s">
        <v>820</v>
      </c>
      <c r="B548" s="86">
        <v>2.1</v>
      </c>
    </row>
    <row r="549" spans="1:2">
      <c r="A549" s="86" t="s">
        <v>821</v>
      </c>
      <c r="B549" s="86">
        <v>2.9</v>
      </c>
    </row>
    <row r="550" spans="1:2">
      <c r="A550" s="86" t="s">
        <v>822</v>
      </c>
      <c r="B550" s="86">
        <v>3.5</v>
      </c>
    </row>
    <row r="551" spans="1:2">
      <c r="A551" s="86" t="s">
        <v>823</v>
      </c>
      <c r="B551" s="86">
        <v>1.3</v>
      </c>
    </row>
    <row r="552" spans="1:2">
      <c r="A552" s="86" t="s">
        <v>824</v>
      </c>
      <c r="B552" s="86">
        <v>2.8</v>
      </c>
    </row>
    <row r="553" spans="1:2">
      <c r="A553" s="86" t="s">
        <v>825</v>
      </c>
      <c r="B553" s="86">
        <v>1.7</v>
      </c>
    </row>
    <row r="554" spans="1:2">
      <c r="A554" s="86" t="s">
        <v>826</v>
      </c>
      <c r="B554" s="86">
        <v>1.9</v>
      </c>
    </row>
    <row r="555" spans="1:2">
      <c r="A555" s="86" t="s">
        <v>827</v>
      </c>
      <c r="B555" s="86">
        <v>0.6</v>
      </c>
    </row>
    <row r="556" spans="1:2">
      <c r="A556" s="86" t="s">
        <v>828</v>
      </c>
      <c r="B556" s="86">
        <v>2.2000000000000002</v>
      </c>
    </row>
    <row r="557" spans="1:2">
      <c r="A557" s="86" t="s">
        <v>829</v>
      </c>
      <c r="B557" s="86">
        <v>2.2999999999999998</v>
      </c>
    </row>
    <row r="558" spans="1:2">
      <c r="A558" s="86" t="s">
        <v>830</v>
      </c>
      <c r="B558" s="86">
        <v>1.2</v>
      </c>
    </row>
    <row r="559" spans="1:2">
      <c r="A559" s="86" t="s">
        <v>831</v>
      </c>
      <c r="B559" s="86">
        <v>2.6</v>
      </c>
    </row>
    <row r="560" spans="1:2">
      <c r="A560" s="86" t="s">
        <v>832</v>
      </c>
      <c r="B560" s="86">
        <v>2.6</v>
      </c>
    </row>
    <row r="561" spans="1:2">
      <c r="A561" s="86" t="s">
        <v>833</v>
      </c>
      <c r="B561" s="86">
        <v>2.7</v>
      </c>
    </row>
    <row r="562" spans="1:2">
      <c r="A562" s="86" t="s">
        <v>834</v>
      </c>
      <c r="B562" s="86">
        <v>0.6</v>
      </c>
    </row>
    <row r="563" spans="1:2">
      <c r="A563" s="86" t="s">
        <v>835</v>
      </c>
      <c r="B563" s="86">
        <v>0.4</v>
      </c>
    </row>
    <row r="564" spans="1:2">
      <c r="A564" s="86" t="s">
        <v>836</v>
      </c>
      <c r="B564" s="86">
        <v>1.4</v>
      </c>
    </row>
    <row r="565" spans="1:2">
      <c r="A565" s="86" t="s">
        <v>837</v>
      </c>
      <c r="B565" s="86">
        <v>3</v>
      </c>
    </row>
    <row r="566" spans="1:2">
      <c r="A566" s="86" t="s">
        <v>838</v>
      </c>
      <c r="B566" s="86">
        <v>0.4</v>
      </c>
    </row>
    <row r="567" spans="1:2">
      <c r="A567" s="86" t="s">
        <v>839</v>
      </c>
      <c r="B567" s="86">
        <v>2.2000000000000002</v>
      </c>
    </row>
    <row r="568" spans="1:2">
      <c r="A568" s="86" t="s">
        <v>840</v>
      </c>
      <c r="B568" s="86">
        <v>2.9</v>
      </c>
    </row>
    <row r="569" spans="1:2">
      <c r="A569" s="86" t="s">
        <v>841</v>
      </c>
      <c r="B569" s="86">
        <v>2.1</v>
      </c>
    </row>
    <row r="570" spans="1:2">
      <c r="A570" s="86" t="s">
        <v>842</v>
      </c>
      <c r="B570" s="86">
        <v>3.2</v>
      </c>
    </row>
    <row r="571" spans="1:2">
      <c r="A571" s="86" t="s">
        <v>843</v>
      </c>
      <c r="B571" s="86">
        <v>2.4</v>
      </c>
    </row>
    <row r="572" spans="1:2">
      <c r="A572" s="86" t="s">
        <v>844</v>
      </c>
      <c r="B572" s="86">
        <v>0.7</v>
      </c>
    </row>
    <row r="573" spans="1:2">
      <c r="A573" s="86" t="s">
        <v>845</v>
      </c>
      <c r="B573" s="86">
        <v>2.9</v>
      </c>
    </row>
    <row r="574" spans="1:2">
      <c r="A574" s="86" t="s">
        <v>846</v>
      </c>
      <c r="B574" s="86">
        <v>1.1000000000000001</v>
      </c>
    </row>
    <row r="575" spans="1:2">
      <c r="A575" s="86" t="s">
        <v>847</v>
      </c>
      <c r="B575" s="86">
        <v>2.2999999999999998</v>
      </c>
    </row>
    <row r="576" spans="1:2">
      <c r="A576" s="86" t="s">
        <v>848</v>
      </c>
      <c r="B576" s="86">
        <v>3</v>
      </c>
    </row>
    <row r="577" spans="1:2">
      <c r="A577" s="86" t="s">
        <v>849</v>
      </c>
      <c r="B577" s="86">
        <v>1.9</v>
      </c>
    </row>
    <row r="578" spans="1:2">
      <c r="A578" s="86" t="s">
        <v>850</v>
      </c>
      <c r="B578" s="86">
        <v>1.2</v>
      </c>
    </row>
    <row r="579" spans="1:2">
      <c r="A579" s="86" t="s">
        <v>851</v>
      </c>
      <c r="B579" s="86">
        <v>2.1</v>
      </c>
    </row>
    <row r="580" spans="1:2">
      <c r="A580" s="86" t="s">
        <v>852</v>
      </c>
      <c r="B580" s="86">
        <v>2.5</v>
      </c>
    </row>
    <row r="581" spans="1:2">
      <c r="A581" s="86" t="s">
        <v>853</v>
      </c>
      <c r="B581" s="86">
        <v>2.4</v>
      </c>
    </row>
    <row r="582" spans="1:2">
      <c r="A582" s="86" t="s">
        <v>854</v>
      </c>
      <c r="B582" s="86">
        <v>0.8</v>
      </c>
    </row>
    <row r="583" spans="1:2">
      <c r="A583" s="86" t="s">
        <v>855</v>
      </c>
      <c r="B583" s="86">
        <v>1.5</v>
      </c>
    </row>
    <row r="584" spans="1:2">
      <c r="A584" s="86" t="s">
        <v>856</v>
      </c>
      <c r="B584" s="86">
        <v>2.1</v>
      </c>
    </row>
    <row r="585" spans="1:2">
      <c r="A585" s="86" t="s">
        <v>857</v>
      </c>
      <c r="B585" s="86">
        <v>3</v>
      </c>
    </row>
    <row r="586" spans="1:2">
      <c r="A586" s="86" t="s">
        <v>858</v>
      </c>
      <c r="B586" s="86">
        <v>2.5</v>
      </c>
    </row>
    <row r="587" spans="1:2">
      <c r="A587" s="86" t="s">
        <v>859</v>
      </c>
      <c r="B587" s="86">
        <v>2.5</v>
      </c>
    </row>
    <row r="588" spans="1:2">
      <c r="A588" s="86" t="s">
        <v>860</v>
      </c>
      <c r="B588" s="86">
        <v>2.5</v>
      </c>
    </row>
    <row r="589" spans="1:2">
      <c r="A589" s="86" t="s">
        <v>861</v>
      </c>
      <c r="B589" s="86">
        <v>1.4</v>
      </c>
    </row>
    <row r="590" spans="1:2">
      <c r="A590" s="86" t="s">
        <v>862</v>
      </c>
      <c r="B590" s="86">
        <v>2.4</v>
      </c>
    </row>
    <row r="591" spans="1:2">
      <c r="A591" s="86" t="s">
        <v>863</v>
      </c>
      <c r="B591" s="86">
        <v>3.5</v>
      </c>
    </row>
    <row r="592" spans="1:2">
      <c r="A592" s="86" t="s">
        <v>864</v>
      </c>
      <c r="B592" s="86">
        <v>3.2</v>
      </c>
    </row>
    <row r="593" spans="1:2">
      <c r="A593" s="86" t="s">
        <v>865</v>
      </c>
      <c r="B593" s="86">
        <v>2.5</v>
      </c>
    </row>
    <row r="594" spans="1:2">
      <c r="A594" s="86" t="s">
        <v>866</v>
      </c>
      <c r="B594" s="86">
        <v>1.4</v>
      </c>
    </row>
    <row r="595" spans="1:2">
      <c r="A595" s="86" t="s">
        <v>867</v>
      </c>
      <c r="B595" s="86">
        <v>2.4</v>
      </c>
    </row>
    <row r="596" spans="1:2">
      <c r="A596" s="86" t="s">
        <v>868</v>
      </c>
      <c r="B596" s="86">
        <v>0.7</v>
      </c>
    </row>
    <row r="597" spans="1:2">
      <c r="A597" s="86" t="s">
        <v>869</v>
      </c>
      <c r="B597" s="86">
        <v>3.6</v>
      </c>
    </row>
    <row r="598" spans="1:2">
      <c r="A598" s="86" t="s">
        <v>870</v>
      </c>
      <c r="B598" s="86">
        <v>2.4</v>
      </c>
    </row>
    <row r="599" spans="1:2">
      <c r="A599" s="86" t="s">
        <v>871</v>
      </c>
      <c r="B599" s="86">
        <v>1.3</v>
      </c>
    </row>
    <row r="600" spans="1:2">
      <c r="A600" s="86" t="s">
        <v>872</v>
      </c>
      <c r="B600" s="86">
        <v>3.8</v>
      </c>
    </row>
    <row r="601" spans="1:2">
      <c r="A601" s="86" t="s">
        <v>873</v>
      </c>
      <c r="B601" s="86">
        <v>1.3</v>
      </c>
    </row>
    <row r="602" spans="1:2">
      <c r="A602" s="86" t="s">
        <v>874</v>
      </c>
      <c r="B602" s="86">
        <v>1.3</v>
      </c>
    </row>
    <row r="603" spans="1:2">
      <c r="A603" s="86" t="s">
        <v>875</v>
      </c>
      <c r="B603" s="86">
        <v>0.6</v>
      </c>
    </row>
    <row r="604" spans="1:2">
      <c r="A604" s="86" t="s">
        <v>876</v>
      </c>
      <c r="B604" s="86">
        <v>2.7</v>
      </c>
    </row>
    <row r="605" spans="1:2">
      <c r="A605" s="86" t="s">
        <v>877</v>
      </c>
      <c r="B605" s="86">
        <v>0.1</v>
      </c>
    </row>
    <row r="606" spans="1:2">
      <c r="A606" s="86" t="s">
        <v>878</v>
      </c>
      <c r="B606" s="86">
        <v>2.7</v>
      </c>
    </row>
    <row r="607" spans="1:2">
      <c r="A607" s="86" t="s">
        <v>879</v>
      </c>
      <c r="B607" s="86">
        <v>0.6</v>
      </c>
    </row>
    <row r="608" spans="1:2">
      <c r="A608" s="86" t="s">
        <v>880</v>
      </c>
      <c r="B608" s="86">
        <v>3</v>
      </c>
    </row>
    <row r="609" spans="1:2">
      <c r="A609" s="86" t="s">
        <v>881</v>
      </c>
      <c r="B609" s="86">
        <v>1.9</v>
      </c>
    </row>
    <row r="610" spans="1:2">
      <c r="A610" s="86" t="s">
        <v>882</v>
      </c>
      <c r="B610" s="86">
        <v>1.6</v>
      </c>
    </row>
    <row r="611" spans="1:2">
      <c r="A611" s="86" t="s">
        <v>883</v>
      </c>
      <c r="B611" s="86">
        <v>2.7</v>
      </c>
    </row>
    <row r="612" spans="1:2">
      <c r="A612" s="86" t="s">
        <v>884</v>
      </c>
      <c r="B612" s="86">
        <v>1.6</v>
      </c>
    </row>
    <row r="613" spans="1:2">
      <c r="A613" s="86" t="s">
        <v>885</v>
      </c>
      <c r="B613" s="86">
        <v>3.3</v>
      </c>
    </row>
    <row r="614" spans="1:2">
      <c r="A614" s="86" t="s">
        <v>886</v>
      </c>
      <c r="B614" s="86">
        <v>3.6</v>
      </c>
    </row>
    <row r="615" spans="1:2">
      <c r="A615" s="86" t="s">
        <v>887</v>
      </c>
      <c r="B615" s="86">
        <v>2.2000000000000002</v>
      </c>
    </row>
    <row r="616" spans="1:2">
      <c r="A616" s="86" t="s">
        <v>888</v>
      </c>
      <c r="B616" s="86">
        <v>2.6</v>
      </c>
    </row>
    <row r="617" spans="1:2">
      <c r="A617" s="86" t="s">
        <v>889</v>
      </c>
      <c r="B617" s="86">
        <v>0</v>
      </c>
    </row>
    <row r="618" spans="1:2">
      <c r="A618" s="86" t="s">
        <v>890</v>
      </c>
      <c r="B618" s="86">
        <v>2.5</v>
      </c>
    </row>
    <row r="619" spans="1:2">
      <c r="A619" s="86" t="s">
        <v>891</v>
      </c>
      <c r="B619" s="86">
        <v>0.2</v>
      </c>
    </row>
    <row r="620" spans="1:2">
      <c r="A620" s="86" t="s">
        <v>892</v>
      </c>
      <c r="B620" s="86">
        <v>3.4</v>
      </c>
    </row>
    <row r="621" spans="1:2">
      <c r="A621" s="86" t="s">
        <v>893</v>
      </c>
      <c r="B621" s="86">
        <v>2.5</v>
      </c>
    </row>
    <row r="622" spans="1:2">
      <c r="A622" s="86" t="s">
        <v>894</v>
      </c>
      <c r="B622" s="86">
        <v>2.1</v>
      </c>
    </row>
    <row r="623" spans="1:2">
      <c r="A623" s="86" t="s">
        <v>895</v>
      </c>
      <c r="B623" s="86">
        <v>1.1000000000000001</v>
      </c>
    </row>
    <row r="624" spans="1:2">
      <c r="A624" s="86" t="s">
        <v>896</v>
      </c>
      <c r="B624" s="86">
        <v>0.7</v>
      </c>
    </row>
    <row r="625" spans="1:2">
      <c r="A625" s="86" t="s">
        <v>897</v>
      </c>
      <c r="B625" s="86">
        <v>2.9</v>
      </c>
    </row>
    <row r="626" spans="1:2">
      <c r="A626" s="86" t="s">
        <v>898</v>
      </c>
      <c r="B626" s="86">
        <v>2.2999999999999998</v>
      </c>
    </row>
    <row r="627" spans="1:2">
      <c r="A627" s="86" t="s">
        <v>899</v>
      </c>
      <c r="B627" s="86">
        <v>2.2000000000000002</v>
      </c>
    </row>
    <row r="628" spans="1:2">
      <c r="A628" s="86" t="s">
        <v>900</v>
      </c>
      <c r="B628" s="86">
        <v>2.9</v>
      </c>
    </row>
    <row r="629" spans="1:2">
      <c r="A629" s="86" t="s">
        <v>901</v>
      </c>
      <c r="B629" s="86">
        <v>3</v>
      </c>
    </row>
    <row r="630" spans="1:2">
      <c r="A630" s="86" t="s">
        <v>902</v>
      </c>
      <c r="B630" s="86">
        <v>0.7</v>
      </c>
    </row>
    <row r="631" spans="1:2">
      <c r="A631" s="86" t="s">
        <v>903</v>
      </c>
      <c r="B631" s="86">
        <v>1.7</v>
      </c>
    </row>
    <row r="632" spans="1:2">
      <c r="A632" s="86" t="s">
        <v>904</v>
      </c>
      <c r="B632" s="86">
        <v>0.1</v>
      </c>
    </row>
    <row r="633" spans="1:2">
      <c r="A633" s="86" t="s">
        <v>905</v>
      </c>
      <c r="B633" s="86">
        <v>2.5</v>
      </c>
    </row>
    <row r="634" spans="1:2">
      <c r="A634" s="86" t="s">
        <v>906</v>
      </c>
      <c r="B634" s="86">
        <v>3.4</v>
      </c>
    </row>
    <row r="635" spans="1:2">
      <c r="A635" s="86" t="s">
        <v>907</v>
      </c>
      <c r="B635" s="86">
        <v>1.4</v>
      </c>
    </row>
    <row r="636" spans="1:2">
      <c r="A636" s="86" t="s">
        <v>908</v>
      </c>
      <c r="B636" s="86">
        <v>2.2999999999999998</v>
      </c>
    </row>
    <row r="637" spans="1:2">
      <c r="A637" s="86" t="s">
        <v>909</v>
      </c>
      <c r="B637" s="86">
        <v>0.7</v>
      </c>
    </row>
    <row r="638" spans="1:2">
      <c r="A638" s="86" t="s">
        <v>910</v>
      </c>
      <c r="B638" s="86">
        <v>2.7</v>
      </c>
    </row>
    <row r="639" spans="1:2">
      <c r="A639" s="86" t="s">
        <v>911</v>
      </c>
      <c r="B639" s="86">
        <v>1.1000000000000001</v>
      </c>
    </row>
    <row r="640" spans="1:2">
      <c r="A640" s="86" t="s">
        <v>912</v>
      </c>
      <c r="B640" s="86">
        <v>1.7</v>
      </c>
    </row>
    <row r="641" spans="1:2">
      <c r="A641" s="86" t="s">
        <v>913</v>
      </c>
      <c r="B641" s="86">
        <v>1.8</v>
      </c>
    </row>
    <row r="642" spans="1:2">
      <c r="A642" s="86" t="s">
        <v>914</v>
      </c>
      <c r="B642" s="86">
        <v>1.1000000000000001</v>
      </c>
    </row>
    <row r="643" spans="1:2">
      <c r="A643" s="86" t="s">
        <v>915</v>
      </c>
      <c r="B643" s="86">
        <v>0.4</v>
      </c>
    </row>
    <row r="644" spans="1:2">
      <c r="A644" s="86" t="s">
        <v>916</v>
      </c>
      <c r="B644" s="86">
        <v>3.2</v>
      </c>
    </row>
    <row r="645" spans="1:2">
      <c r="A645" s="86" t="s">
        <v>917</v>
      </c>
      <c r="B645" s="86">
        <v>2.6</v>
      </c>
    </row>
    <row r="646" spans="1:2">
      <c r="A646" s="86" t="s">
        <v>918</v>
      </c>
      <c r="B646" s="86">
        <v>2.6</v>
      </c>
    </row>
    <row r="647" spans="1:2">
      <c r="A647" s="86" t="s">
        <v>919</v>
      </c>
      <c r="B647" s="86">
        <v>1.2</v>
      </c>
    </row>
    <row r="648" spans="1:2">
      <c r="A648" s="86" t="s">
        <v>920</v>
      </c>
      <c r="B648" s="86">
        <v>2.7</v>
      </c>
    </row>
    <row r="649" spans="1:2">
      <c r="A649" s="86" t="s">
        <v>921</v>
      </c>
      <c r="B649" s="86">
        <v>2.6</v>
      </c>
    </row>
    <row r="650" spans="1:2">
      <c r="A650" s="86" t="s">
        <v>922</v>
      </c>
      <c r="B650" s="86">
        <v>3</v>
      </c>
    </row>
    <row r="651" spans="1:2">
      <c r="A651" s="86" t="s">
        <v>923</v>
      </c>
      <c r="B651" s="86">
        <v>1.3</v>
      </c>
    </row>
    <row r="652" spans="1:2">
      <c r="A652" s="86" t="s">
        <v>924</v>
      </c>
      <c r="B652" s="86">
        <v>2</v>
      </c>
    </row>
    <row r="653" spans="1:2">
      <c r="A653" s="86" t="s">
        <v>925</v>
      </c>
      <c r="B653" s="86">
        <v>2.2000000000000002</v>
      </c>
    </row>
    <row r="654" spans="1:2">
      <c r="A654" s="86" t="s">
        <v>926</v>
      </c>
      <c r="B654" s="86">
        <v>1.8</v>
      </c>
    </row>
    <row r="655" spans="1:2">
      <c r="A655" s="86" t="s">
        <v>927</v>
      </c>
      <c r="B655" s="86">
        <v>2.8</v>
      </c>
    </row>
    <row r="656" spans="1:2">
      <c r="A656" s="86" t="s">
        <v>928</v>
      </c>
      <c r="B656" s="86">
        <v>1.4</v>
      </c>
    </row>
    <row r="657" spans="1:2">
      <c r="A657" s="86" t="s">
        <v>929</v>
      </c>
      <c r="B657" s="86">
        <v>3.4</v>
      </c>
    </row>
    <row r="658" spans="1:2">
      <c r="A658" s="86" t="s">
        <v>930</v>
      </c>
      <c r="B658" s="86">
        <v>1.3</v>
      </c>
    </row>
    <row r="659" spans="1:2">
      <c r="A659" s="86" t="s">
        <v>931</v>
      </c>
      <c r="B659" s="86">
        <v>2.4</v>
      </c>
    </row>
    <row r="660" spans="1:2">
      <c r="A660" s="86" t="s">
        <v>932</v>
      </c>
      <c r="B660" s="86">
        <v>1</v>
      </c>
    </row>
    <row r="661" spans="1:2">
      <c r="A661" s="86" t="s">
        <v>933</v>
      </c>
      <c r="B661" s="86">
        <v>1.8</v>
      </c>
    </row>
    <row r="662" spans="1:2">
      <c r="A662" s="86" t="s">
        <v>934</v>
      </c>
      <c r="B662" s="86">
        <v>1.9</v>
      </c>
    </row>
    <row r="663" spans="1:2">
      <c r="A663" s="86" t="s">
        <v>935</v>
      </c>
      <c r="B663" s="86">
        <v>0.3</v>
      </c>
    </row>
    <row r="664" spans="1:2">
      <c r="A664" s="86" t="s">
        <v>936</v>
      </c>
      <c r="B664" s="86">
        <v>1.8</v>
      </c>
    </row>
    <row r="665" spans="1:2">
      <c r="A665" s="86" t="s">
        <v>937</v>
      </c>
      <c r="B665" s="86">
        <v>2.2000000000000002</v>
      </c>
    </row>
    <row r="666" spans="1:2">
      <c r="A666" s="86" t="s">
        <v>938</v>
      </c>
      <c r="B666" s="86">
        <v>3</v>
      </c>
    </row>
    <row r="667" spans="1:2">
      <c r="A667" s="86" t="s">
        <v>939</v>
      </c>
      <c r="B667" s="86">
        <v>0.4</v>
      </c>
    </row>
    <row r="668" spans="1:2">
      <c r="A668" s="86" t="s">
        <v>940</v>
      </c>
      <c r="B668" s="86">
        <v>3.1</v>
      </c>
    </row>
    <row r="669" spans="1:2">
      <c r="A669" s="86" t="s">
        <v>941</v>
      </c>
      <c r="B669" s="86">
        <v>2.4</v>
      </c>
    </row>
    <row r="670" spans="1:2">
      <c r="A670" s="86" t="s">
        <v>942</v>
      </c>
      <c r="B670" s="86">
        <v>1.4</v>
      </c>
    </row>
    <row r="671" spans="1:2">
      <c r="A671" s="86" t="s">
        <v>943</v>
      </c>
      <c r="B671" s="86">
        <v>2.7</v>
      </c>
    </row>
    <row r="672" spans="1:2">
      <c r="A672" s="86" t="s">
        <v>944</v>
      </c>
      <c r="B672" s="86">
        <v>0.4</v>
      </c>
    </row>
    <row r="673" spans="1:2">
      <c r="A673" s="86" t="s">
        <v>945</v>
      </c>
      <c r="B673" s="86">
        <v>2.4</v>
      </c>
    </row>
    <row r="674" spans="1:2">
      <c r="A674" s="86" t="s">
        <v>946</v>
      </c>
      <c r="B674" s="86">
        <v>3.8</v>
      </c>
    </row>
    <row r="675" spans="1:2">
      <c r="A675" s="86" t="s">
        <v>947</v>
      </c>
      <c r="B675" s="86">
        <v>2.1</v>
      </c>
    </row>
    <row r="676" spans="1:2">
      <c r="A676" s="86" t="s">
        <v>948</v>
      </c>
      <c r="B676" s="86">
        <v>1.1000000000000001</v>
      </c>
    </row>
    <row r="677" spans="1:2">
      <c r="A677" s="86" t="s">
        <v>949</v>
      </c>
      <c r="B677" s="86">
        <v>1</v>
      </c>
    </row>
    <row r="678" spans="1:2">
      <c r="A678" s="86" t="s">
        <v>950</v>
      </c>
      <c r="B678" s="86">
        <v>0.5</v>
      </c>
    </row>
    <row r="679" spans="1:2">
      <c r="A679" s="86" t="s">
        <v>951</v>
      </c>
      <c r="B679" s="86">
        <v>3.2</v>
      </c>
    </row>
    <row r="680" spans="1:2">
      <c r="A680" s="86" t="s">
        <v>952</v>
      </c>
      <c r="B680" s="86">
        <v>1.6</v>
      </c>
    </row>
    <row r="681" spans="1:2">
      <c r="A681" s="86" t="s">
        <v>953</v>
      </c>
      <c r="B681" s="86">
        <v>2.8</v>
      </c>
    </row>
    <row r="682" spans="1:2">
      <c r="A682" s="86" t="s">
        <v>954</v>
      </c>
      <c r="B682" s="86">
        <v>0.3</v>
      </c>
    </row>
    <row r="683" spans="1:2">
      <c r="A683" s="86" t="s">
        <v>955</v>
      </c>
      <c r="B683" s="86">
        <v>3.6</v>
      </c>
    </row>
    <row r="684" spans="1:2">
      <c r="A684" s="86" t="s">
        <v>956</v>
      </c>
      <c r="B684" s="86">
        <v>3.1</v>
      </c>
    </row>
    <row r="685" spans="1:2">
      <c r="A685" s="86" t="s">
        <v>957</v>
      </c>
      <c r="B685" s="86">
        <v>2.7</v>
      </c>
    </row>
    <row r="686" spans="1:2">
      <c r="A686" s="86" t="s">
        <v>958</v>
      </c>
      <c r="B686" s="86">
        <v>1.7</v>
      </c>
    </row>
    <row r="687" spans="1:2">
      <c r="A687" s="86" t="s">
        <v>959</v>
      </c>
      <c r="B687" s="86">
        <v>2.2000000000000002</v>
      </c>
    </row>
    <row r="688" spans="1:2">
      <c r="A688" s="86" t="s">
        <v>960</v>
      </c>
      <c r="B688" s="86">
        <v>2.1</v>
      </c>
    </row>
    <row r="689" spans="1:2">
      <c r="A689" s="86" t="s">
        <v>961</v>
      </c>
      <c r="B689" s="86">
        <v>2.1</v>
      </c>
    </row>
    <row r="690" spans="1:2">
      <c r="A690" s="86" t="s">
        <v>962</v>
      </c>
      <c r="B690" s="86">
        <v>3.2</v>
      </c>
    </row>
    <row r="691" spans="1:2">
      <c r="A691" s="86" t="s">
        <v>963</v>
      </c>
      <c r="B691" s="86">
        <v>2.4</v>
      </c>
    </row>
    <row r="692" spans="1:2">
      <c r="A692" s="86" t="s">
        <v>964</v>
      </c>
      <c r="B692" s="86">
        <v>2.4</v>
      </c>
    </row>
    <row r="693" spans="1:2">
      <c r="A693" s="86" t="s">
        <v>965</v>
      </c>
      <c r="B693" s="86">
        <v>1.5</v>
      </c>
    </row>
    <row r="694" spans="1:2">
      <c r="A694" s="86" t="s">
        <v>966</v>
      </c>
      <c r="B694" s="86">
        <v>1.6</v>
      </c>
    </row>
    <row r="695" spans="1:2">
      <c r="A695" s="86" t="s">
        <v>967</v>
      </c>
      <c r="B695" s="86">
        <v>2.5</v>
      </c>
    </row>
    <row r="696" spans="1:2">
      <c r="A696" s="86" t="s">
        <v>968</v>
      </c>
      <c r="B696" s="86">
        <v>2.1</v>
      </c>
    </row>
    <row r="697" spans="1:2">
      <c r="A697" s="86" t="s">
        <v>969</v>
      </c>
      <c r="B697" s="86">
        <v>2.4</v>
      </c>
    </row>
    <row r="698" spans="1:2">
      <c r="A698" s="86" t="s">
        <v>970</v>
      </c>
      <c r="B698" s="86">
        <v>0.6</v>
      </c>
    </row>
    <row r="699" spans="1:2">
      <c r="A699" s="86" t="s">
        <v>971</v>
      </c>
      <c r="B699" s="86">
        <v>3</v>
      </c>
    </row>
    <row r="700" spans="1:2">
      <c r="A700" s="86" t="s">
        <v>972</v>
      </c>
      <c r="B700" s="86">
        <v>2.2000000000000002</v>
      </c>
    </row>
    <row r="701" spans="1:2">
      <c r="A701" s="86" t="s">
        <v>973</v>
      </c>
      <c r="B701" s="86">
        <v>1.7</v>
      </c>
    </row>
    <row r="702" spans="1:2">
      <c r="A702" s="86" t="s">
        <v>974</v>
      </c>
      <c r="B702" s="86">
        <v>2.8</v>
      </c>
    </row>
    <row r="703" spans="1:2">
      <c r="A703" s="86" t="s">
        <v>975</v>
      </c>
      <c r="B703" s="86">
        <v>3.8</v>
      </c>
    </row>
    <row r="704" spans="1:2">
      <c r="A704" s="86" t="s">
        <v>976</v>
      </c>
      <c r="B704" s="86">
        <v>2.4</v>
      </c>
    </row>
    <row r="705" spans="1:2">
      <c r="A705" s="86" t="s">
        <v>977</v>
      </c>
      <c r="B705" s="86">
        <v>0.5</v>
      </c>
    </row>
    <row r="706" spans="1:2">
      <c r="A706" s="86" t="s">
        <v>978</v>
      </c>
      <c r="B706" s="86">
        <v>0.1</v>
      </c>
    </row>
    <row r="707" spans="1:2">
      <c r="A707" s="86" t="s">
        <v>979</v>
      </c>
      <c r="B707" s="86">
        <v>3.3</v>
      </c>
    </row>
    <row r="708" spans="1:2">
      <c r="A708" s="86" t="s">
        <v>980</v>
      </c>
      <c r="B708" s="86">
        <v>2.4</v>
      </c>
    </row>
    <row r="709" spans="1:2">
      <c r="A709" s="86" t="s">
        <v>981</v>
      </c>
      <c r="B709" s="86">
        <v>3.3</v>
      </c>
    </row>
    <row r="710" spans="1:2">
      <c r="A710" s="86" t="s">
        <v>982</v>
      </c>
      <c r="B710" s="86">
        <v>3</v>
      </c>
    </row>
    <row r="711" spans="1:2">
      <c r="A711" s="86" t="s">
        <v>983</v>
      </c>
      <c r="B711" s="86">
        <v>0.1</v>
      </c>
    </row>
    <row r="712" spans="1:2">
      <c r="A712" s="86" t="s">
        <v>984</v>
      </c>
      <c r="B712" s="86">
        <v>2.1</v>
      </c>
    </row>
    <row r="713" spans="1:2">
      <c r="A713" s="86" t="s">
        <v>985</v>
      </c>
      <c r="B713" s="86">
        <v>1.8</v>
      </c>
    </row>
    <row r="714" spans="1:2">
      <c r="A714" s="86" t="s">
        <v>986</v>
      </c>
      <c r="B714" s="86">
        <v>3.1</v>
      </c>
    </row>
    <row r="715" spans="1:2">
      <c r="A715" s="86" t="s">
        <v>987</v>
      </c>
      <c r="B715" s="86">
        <v>2.2000000000000002</v>
      </c>
    </row>
    <row r="716" spans="1:2">
      <c r="A716" s="86" t="s">
        <v>988</v>
      </c>
      <c r="B716" s="86">
        <v>1.5</v>
      </c>
    </row>
    <row r="717" spans="1:2">
      <c r="A717" s="86" t="s">
        <v>989</v>
      </c>
      <c r="B717" s="86">
        <v>1.5</v>
      </c>
    </row>
    <row r="718" spans="1:2">
      <c r="A718" s="86" t="s">
        <v>990</v>
      </c>
      <c r="B718" s="86">
        <v>0.6</v>
      </c>
    </row>
    <row r="719" spans="1:2">
      <c r="A719" s="86" t="s">
        <v>991</v>
      </c>
      <c r="B719" s="86">
        <v>0.9</v>
      </c>
    </row>
    <row r="720" spans="1:2">
      <c r="A720" s="86" t="s">
        <v>992</v>
      </c>
      <c r="B720" s="86">
        <v>0.3</v>
      </c>
    </row>
    <row r="721" spans="1:2">
      <c r="A721" s="86" t="s">
        <v>993</v>
      </c>
      <c r="B721" s="86">
        <v>2.2000000000000002</v>
      </c>
    </row>
    <row r="722" spans="1:2">
      <c r="A722" s="86" t="s">
        <v>994</v>
      </c>
      <c r="B722" s="86">
        <v>0.4</v>
      </c>
    </row>
    <row r="723" spans="1:2">
      <c r="A723" s="86" t="s">
        <v>995</v>
      </c>
      <c r="B723" s="86">
        <v>2.2999999999999998</v>
      </c>
    </row>
    <row r="724" spans="1:2">
      <c r="A724" s="86" t="s">
        <v>996</v>
      </c>
      <c r="B724" s="86">
        <v>1.6</v>
      </c>
    </row>
    <row r="725" spans="1:2">
      <c r="A725" s="86" t="s">
        <v>997</v>
      </c>
      <c r="B725" s="86">
        <v>1.8</v>
      </c>
    </row>
    <row r="726" spans="1:2">
      <c r="A726" s="86" t="s">
        <v>998</v>
      </c>
      <c r="B726" s="86">
        <v>2.5</v>
      </c>
    </row>
    <row r="727" spans="1:2">
      <c r="A727" s="86" t="s">
        <v>999</v>
      </c>
      <c r="B727" s="86">
        <v>1.8</v>
      </c>
    </row>
    <row r="728" spans="1:2">
      <c r="A728" s="86" t="s">
        <v>1000</v>
      </c>
      <c r="B728" s="86">
        <v>1.9</v>
      </c>
    </row>
    <row r="729" spans="1:2">
      <c r="A729" s="86" t="s">
        <v>1001</v>
      </c>
      <c r="B729" s="86">
        <v>0.9</v>
      </c>
    </row>
    <row r="730" spans="1:2">
      <c r="A730" s="86" t="s">
        <v>1002</v>
      </c>
      <c r="B730" s="86">
        <v>3</v>
      </c>
    </row>
    <row r="731" spans="1:2">
      <c r="A731" s="86" t="s">
        <v>1003</v>
      </c>
      <c r="B731" s="86">
        <v>2.2000000000000002</v>
      </c>
    </row>
    <row r="732" spans="1:2">
      <c r="A732" s="86" t="s">
        <v>1004</v>
      </c>
      <c r="B732" s="86">
        <v>1</v>
      </c>
    </row>
    <row r="733" spans="1:2">
      <c r="A733" s="86" t="s">
        <v>1005</v>
      </c>
      <c r="B733" s="86">
        <v>2.1</v>
      </c>
    </row>
    <row r="734" spans="1:2">
      <c r="A734" s="86" t="s">
        <v>1006</v>
      </c>
      <c r="B734" s="86">
        <v>3.5</v>
      </c>
    </row>
    <row r="735" spans="1:2">
      <c r="A735" s="86" t="s">
        <v>1007</v>
      </c>
      <c r="B735" s="86">
        <v>0.8</v>
      </c>
    </row>
    <row r="736" spans="1:2">
      <c r="A736" s="86" t="s">
        <v>1008</v>
      </c>
      <c r="B736" s="86">
        <v>0.3</v>
      </c>
    </row>
    <row r="737" spans="1:2">
      <c r="A737" s="86" t="s">
        <v>1009</v>
      </c>
      <c r="B737" s="86">
        <v>2.2999999999999998</v>
      </c>
    </row>
    <row r="738" spans="1:2">
      <c r="A738" s="86" t="s">
        <v>1010</v>
      </c>
      <c r="B738" s="86">
        <v>2.9</v>
      </c>
    </row>
    <row r="739" spans="1:2">
      <c r="A739" s="86" t="s">
        <v>1011</v>
      </c>
      <c r="B739" s="86">
        <v>3.4</v>
      </c>
    </row>
    <row r="740" spans="1:2">
      <c r="A740" s="86" t="s">
        <v>1012</v>
      </c>
      <c r="B740" s="86">
        <v>1.7</v>
      </c>
    </row>
    <row r="741" spans="1:2">
      <c r="A741" s="86" t="s">
        <v>1013</v>
      </c>
      <c r="B741" s="86">
        <v>3.2</v>
      </c>
    </row>
    <row r="742" spans="1:2">
      <c r="A742" s="86" t="s">
        <v>1014</v>
      </c>
      <c r="B742" s="86">
        <v>2.2000000000000002</v>
      </c>
    </row>
    <row r="743" spans="1:2">
      <c r="A743" s="86" t="s">
        <v>1015</v>
      </c>
      <c r="B743" s="86">
        <v>2.2000000000000002</v>
      </c>
    </row>
    <row r="744" spans="1:2">
      <c r="A744" s="86" t="s">
        <v>1016</v>
      </c>
      <c r="B744" s="86">
        <v>2.6</v>
      </c>
    </row>
    <row r="745" spans="1:2">
      <c r="A745" s="86" t="s">
        <v>1017</v>
      </c>
      <c r="B745" s="86">
        <v>2.2000000000000002</v>
      </c>
    </row>
    <row r="746" spans="1:2">
      <c r="A746" s="86" t="s">
        <v>1018</v>
      </c>
      <c r="B746" s="86">
        <v>1.9</v>
      </c>
    </row>
    <row r="747" spans="1:2">
      <c r="A747" s="86" t="s">
        <v>1019</v>
      </c>
      <c r="B747" s="86">
        <v>2.2999999999999998</v>
      </c>
    </row>
    <row r="748" spans="1:2">
      <c r="A748" s="86" t="s">
        <v>1020</v>
      </c>
      <c r="B748" s="86">
        <v>1.2</v>
      </c>
    </row>
    <row r="749" spans="1:2">
      <c r="A749" s="86" t="s">
        <v>1021</v>
      </c>
      <c r="B749" s="86">
        <v>3</v>
      </c>
    </row>
    <row r="750" spans="1:2">
      <c r="A750" s="86" t="s">
        <v>1022</v>
      </c>
      <c r="B750" s="86">
        <v>3.1</v>
      </c>
    </row>
    <row r="751" spans="1:2">
      <c r="A751" s="86" t="s">
        <v>1023</v>
      </c>
      <c r="B751" s="86">
        <v>2.9</v>
      </c>
    </row>
    <row r="752" spans="1:2">
      <c r="A752" s="86" t="s">
        <v>1024</v>
      </c>
      <c r="B752" s="86">
        <v>2.2999999999999998</v>
      </c>
    </row>
    <row r="753" spans="1:2">
      <c r="A753" s="86" t="s">
        <v>1025</v>
      </c>
      <c r="B753" s="86">
        <v>2.8</v>
      </c>
    </row>
    <row r="754" spans="1:2">
      <c r="A754" s="86" t="s">
        <v>1026</v>
      </c>
      <c r="B754" s="86">
        <v>2.2999999999999998</v>
      </c>
    </row>
    <row r="755" spans="1:2">
      <c r="A755" s="86" t="s">
        <v>1027</v>
      </c>
      <c r="B755" s="86">
        <v>2.5</v>
      </c>
    </row>
    <row r="756" spans="1:2">
      <c r="A756" s="86" t="s">
        <v>1028</v>
      </c>
      <c r="B756" s="86">
        <v>1.7</v>
      </c>
    </row>
    <row r="757" spans="1:2">
      <c r="A757" s="86" t="s">
        <v>1029</v>
      </c>
      <c r="B757" s="86">
        <v>1.8</v>
      </c>
    </row>
    <row r="758" spans="1:2">
      <c r="A758" s="86" t="s">
        <v>1030</v>
      </c>
      <c r="B758" s="86">
        <v>1.2</v>
      </c>
    </row>
    <row r="759" spans="1:2">
      <c r="A759" s="86" t="s">
        <v>1031</v>
      </c>
      <c r="B759" s="86">
        <v>1.9</v>
      </c>
    </row>
    <row r="760" spans="1:2">
      <c r="A760" s="86" t="s">
        <v>1032</v>
      </c>
      <c r="B760" s="86">
        <v>0.7</v>
      </c>
    </row>
    <row r="761" spans="1:2">
      <c r="A761" s="86" t="s">
        <v>1033</v>
      </c>
      <c r="B761" s="86">
        <v>1.8</v>
      </c>
    </row>
    <row r="762" spans="1:2">
      <c r="A762" s="86" t="s">
        <v>1034</v>
      </c>
      <c r="B762" s="86">
        <v>3</v>
      </c>
    </row>
    <row r="763" spans="1:2">
      <c r="A763" s="86" t="s">
        <v>1035</v>
      </c>
      <c r="B763" s="86">
        <v>0.5</v>
      </c>
    </row>
    <row r="764" spans="1:2">
      <c r="A764" s="86" t="s">
        <v>1036</v>
      </c>
      <c r="B764" s="86">
        <v>1</v>
      </c>
    </row>
    <row r="765" spans="1:2">
      <c r="A765" s="86" t="s">
        <v>1037</v>
      </c>
      <c r="B765" s="86">
        <v>2.2000000000000002</v>
      </c>
    </row>
    <row r="766" spans="1:2">
      <c r="A766" s="86" t="s">
        <v>1038</v>
      </c>
      <c r="B766" s="86">
        <v>1.7</v>
      </c>
    </row>
    <row r="767" spans="1:2">
      <c r="A767" s="86" t="s">
        <v>1039</v>
      </c>
      <c r="B767" s="86">
        <v>1.4</v>
      </c>
    </row>
    <row r="768" spans="1:2">
      <c r="A768" s="86" t="s">
        <v>1040</v>
      </c>
      <c r="B768" s="86">
        <v>2.1</v>
      </c>
    </row>
    <row r="769" spans="1:2">
      <c r="A769" s="86" t="s">
        <v>1041</v>
      </c>
      <c r="B769" s="86">
        <v>1.2</v>
      </c>
    </row>
    <row r="770" spans="1:2">
      <c r="A770" s="86" t="s">
        <v>1042</v>
      </c>
      <c r="B770" s="86">
        <v>2.7</v>
      </c>
    </row>
    <row r="771" spans="1:2">
      <c r="A771" s="86" t="s">
        <v>1043</v>
      </c>
      <c r="B771" s="86">
        <v>2</v>
      </c>
    </row>
    <row r="772" spans="1:2">
      <c r="A772" s="86" t="s">
        <v>1044</v>
      </c>
      <c r="B772" s="86">
        <v>2.2000000000000002</v>
      </c>
    </row>
    <row r="773" spans="1:2">
      <c r="A773" s="86" t="s">
        <v>1045</v>
      </c>
      <c r="B773" s="86">
        <v>1.1000000000000001</v>
      </c>
    </row>
    <row r="774" spans="1:2">
      <c r="A774" s="86" t="s">
        <v>1046</v>
      </c>
      <c r="B774" s="86">
        <v>3.2</v>
      </c>
    </row>
    <row r="775" spans="1:2">
      <c r="A775" s="86" t="s">
        <v>1047</v>
      </c>
      <c r="B775" s="86">
        <v>3.2</v>
      </c>
    </row>
    <row r="776" spans="1:2">
      <c r="A776" s="86" t="s">
        <v>1048</v>
      </c>
      <c r="B776" s="86">
        <v>2.5</v>
      </c>
    </row>
    <row r="777" spans="1:2">
      <c r="A777" s="86" t="s">
        <v>1049</v>
      </c>
      <c r="B777" s="86">
        <v>2.8</v>
      </c>
    </row>
    <row r="778" spans="1:2">
      <c r="A778" s="86" t="s">
        <v>1050</v>
      </c>
      <c r="B778" s="86">
        <v>2.1</v>
      </c>
    </row>
    <row r="779" spans="1:2">
      <c r="A779" s="86" t="s">
        <v>1051</v>
      </c>
      <c r="B779" s="86">
        <v>1.1000000000000001</v>
      </c>
    </row>
    <row r="780" spans="1:2">
      <c r="A780" s="86" t="s">
        <v>1052</v>
      </c>
      <c r="B780" s="86">
        <v>1.9</v>
      </c>
    </row>
    <row r="781" spans="1:2">
      <c r="A781" s="86" t="s">
        <v>1053</v>
      </c>
      <c r="B781" s="86">
        <v>2</v>
      </c>
    </row>
    <row r="782" spans="1:2">
      <c r="A782" s="86" t="s">
        <v>1054</v>
      </c>
      <c r="B782" s="86">
        <v>2.1</v>
      </c>
    </row>
    <row r="783" spans="1:2">
      <c r="A783" s="86" t="s">
        <v>1055</v>
      </c>
      <c r="B783" s="86">
        <v>2.4</v>
      </c>
    </row>
    <row r="784" spans="1:2">
      <c r="A784" s="86" t="s">
        <v>1056</v>
      </c>
      <c r="B784" s="86">
        <v>0.9</v>
      </c>
    </row>
    <row r="785" spans="1:2">
      <c r="A785" s="86" t="s">
        <v>1057</v>
      </c>
      <c r="B785" s="86">
        <v>1.8</v>
      </c>
    </row>
    <row r="786" spans="1:2">
      <c r="A786" s="86" t="s">
        <v>1058</v>
      </c>
      <c r="B786" s="86">
        <v>0.2</v>
      </c>
    </row>
    <row r="787" spans="1:2">
      <c r="A787" s="86" t="s">
        <v>1059</v>
      </c>
      <c r="B787" s="86">
        <v>2.6</v>
      </c>
    </row>
    <row r="788" spans="1:2">
      <c r="A788" s="86" t="s">
        <v>1060</v>
      </c>
      <c r="B788" s="86">
        <v>2.9</v>
      </c>
    </row>
    <row r="789" spans="1:2">
      <c r="A789" s="86" t="s">
        <v>1061</v>
      </c>
      <c r="B789" s="86">
        <v>3.1</v>
      </c>
    </row>
    <row r="790" spans="1:2">
      <c r="A790" s="86" t="s">
        <v>1062</v>
      </c>
      <c r="B790" s="86">
        <v>1.5</v>
      </c>
    </row>
    <row r="791" spans="1:2">
      <c r="A791" s="86" t="s">
        <v>1063</v>
      </c>
      <c r="B791" s="86">
        <v>0.5</v>
      </c>
    </row>
    <row r="792" spans="1:2">
      <c r="A792" s="86" t="s">
        <v>1064</v>
      </c>
      <c r="B792" s="86">
        <v>3.3</v>
      </c>
    </row>
    <row r="793" spans="1:2">
      <c r="A793" s="86" t="s">
        <v>1065</v>
      </c>
      <c r="B793" s="86">
        <v>2.6</v>
      </c>
    </row>
    <row r="794" spans="1:2">
      <c r="A794" s="86" t="s">
        <v>1066</v>
      </c>
      <c r="B794" s="86">
        <v>2.7</v>
      </c>
    </row>
    <row r="795" spans="1:2">
      <c r="A795" s="86" t="s">
        <v>1067</v>
      </c>
      <c r="B795" s="86">
        <v>1.6</v>
      </c>
    </row>
    <row r="796" spans="1:2">
      <c r="A796" s="86" t="s">
        <v>1068</v>
      </c>
      <c r="B796" s="86">
        <v>1.8</v>
      </c>
    </row>
    <row r="797" spans="1:2">
      <c r="A797" s="86" t="s">
        <v>1069</v>
      </c>
      <c r="B797" s="86">
        <v>2.7</v>
      </c>
    </row>
    <row r="798" spans="1:2">
      <c r="A798" s="86" t="s">
        <v>1070</v>
      </c>
      <c r="B798" s="86">
        <v>2.6</v>
      </c>
    </row>
    <row r="799" spans="1:2">
      <c r="A799" s="86" t="s">
        <v>1071</v>
      </c>
      <c r="B799" s="86">
        <v>3</v>
      </c>
    </row>
    <row r="800" spans="1:2">
      <c r="A800" s="86" t="s">
        <v>1072</v>
      </c>
      <c r="B800" s="86">
        <v>2.6</v>
      </c>
    </row>
    <row r="801" spans="1:2">
      <c r="A801" s="86" t="s">
        <v>1073</v>
      </c>
      <c r="B801" s="86">
        <v>2.5</v>
      </c>
    </row>
    <row r="802" spans="1:2">
      <c r="A802" s="86" t="s">
        <v>1074</v>
      </c>
      <c r="B802" s="86">
        <v>1.6</v>
      </c>
    </row>
    <row r="803" spans="1:2">
      <c r="A803" s="86" t="s">
        <v>1075</v>
      </c>
      <c r="B803" s="86">
        <v>2.7</v>
      </c>
    </row>
    <row r="804" spans="1:2">
      <c r="A804" s="86" t="s">
        <v>1076</v>
      </c>
      <c r="B804" s="86">
        <v>1.2</v>
      </c>
    </row>
    <row r="805" spans="1:2">
      <c r="A805" s="86" t="s">
        <v>1077</v>
      </c>
      <c r="B805" s="86">
        <v>2.9</v>
      </c>
    </row>
    <row r="806" spans="1:2">
      <c r="A806" s="86" t="s">
        <v>1078</v>
      </c>
      <c r="B806" s="86">
        <v>2.5</v>
      </c>
    </row>
    <row r="807" spans="1:2">
      <c r="A807" s="86" t="s">
        <v>1079</v>
      </c>
      <c r="B807" s="86">
        <v>2.4</v>
      </c>
    </row>
    <row r="808" spans="1:2">
      <c r="A808" s="86" t="s">
        <v>1080</v>
      </c>
      <c r="B808" s="86">
        <v>3.2</v>
      </c>
    </row>
    <row r="809" spans="1:2">
      <c r="A809" s="86" t="s">
        <v>1081</v>
      </c>
      <c r="B809" s="86">
        <v>2.2999999999999998</v>
      </c>
    </row>
    <row r="810" spans="1:2">
      <c r="A810" s="86" t="s">
        <v>1082</v>
      </c>
      <c r="B810" s="86">
        <v>1.9</v>
      </c>
    </row>
    <row r="811" spans="1:2">
      <c r="A811" s="86" t="s">
        <v>1083</v>
      </c>
      <c r="B811" s="86">
        <v>2</v>
      </c>
    </row>
    <row r="812" spans="1:2">
      <c r="A812" s="86" t="s">
        <v>1084</v>
      </c>
      <c r="B812" s="86">
        <v>2.1</v>
      </c>
    </row>
    <row r="813" spans="1:2">
      <c r="A813" s="86" t="s">
        <v>1085</v>
      </c>
      <c r="B813" s="86">
        <v>2.6</v>
      </c>
    </row>
    <row r="814" spans="1:2">
      <c r="A814" s="86" t="s">
        <v>1086</v>
      </c>
      <c r="B814" s="86">
        <v>1.3</v>
      </c>
    </row>
    <row r="815" spans="1:2">
      <c r="A815" s="86" t="s">
        <v>1087</v>
      </c>
      <c r="B815" s="86">
        <v>0.9</v>
      </c>
    </row>
    <row r="816" spans="1:2">
      <c r="A816" s="86" t="s">
        <v>1088</v>
      </c>
      <c r="B816" s="86">
        <v>2.5</v>
      </c>
    </row>
    <row r="817" spans="1:2">
      <c r="A817" s="86" t="s">
        <v>1089</v>
      </c>
      <c r="B817" s="86">
        <v>1.4</v>
      </c>
    </row>
    <row r="818" spans="1:2">
      <c r="A818" s="86" t="s">
        <v>1090</v>
      </c>
      <c r="B818" s="86">
        <v>2.6</v>
      </c>
    </row>
    <row r="819" spans="1:2">
      <c r="A819" s="86" t="s">
        <v>1091</v>
      </c>
      <c r="B819" s="86">
        <v>2</v>
      </c>
    </row>
    <row r="820" spans="1:2">
      <c r="A820" s="86" t="s">
        <v>1092</v>
      </c>
      <c r="B820" s="86">
        <v>2.9</v>
      </c>
    </row>
    <row r="821" spans="1:2">
      <c r="A821" s="86" t="s">
        <v>1093</v>
      </c>
      <c r="B821" s="86">
        <v>3.1</v>
      </c>
    </row>
    <row r="822" spans="1:2">
      <c r="A822" s="86" t="s">
        <v>1094</v>
      </c>
      <c r="B822" s="86">
        <v>0.4</v>
      </c>
    </row>
    <row r="823" spans="1:2">
      <c r="A823" s="86" t="s">
        <v>1095</v>
      </c>
      <c r="B823" s="86">
        <v>3</v>
      </c>
    </row>
    <row r="824" spans="1:2">
      <c r="A824" s="86" t="s">
        <v>1096</v>
      </c>
      <c r="B824" s="86">
        <v>1.4</v>
      </c>
    </row>
    <row r="825" spans="1:2">
      <c r="A825" s="86" t="s">
        <v>1097</v>
      </c>
      <c r="B825" s="86">
        <v>2.8</v>
      </c>
    </row>
    <row r="826" spans="1:2">
      <c r="A826" s="86" t="s">
        <v>1098</v>
      </c>
      <c r="B826" s="86">
        <v>1.4</v>
      </c>
    </row>
    <row r="827" spans="1:2">
      <c r="A827" s="86" t="s">
        <v>1099</v>
      </c>
      <c r="B827" s="86">
        <v>2.5</v>
      </c>
    </row>
    <row r="828" spans="1:2">
      <c r="A828" s="86" t="s">
        <v>1100</v>
      </c>
      <c r="B828" s="86">
        <v>1.9</v>
      </c>
    </row>
    <row r="829" spans="1:2">
      <c r="A829" s="86" t="s">
        <v>1101</v>
      </c>
      <c r="B829" s="86">
        <v>2.7</v>
      </c>
    </row>
    <row r="830" spans="1:2">
      <c r="A830" s="86" t="s">
        <v>1102</v>
      </c>
      <c r="B830" s="86">
        <v>3.3</v>
      </c>
    </row>
    <row r="831" spans="1:2">
      <c r="A831" s="86" t="s">
        <v>1103</v>
      </c>
      <c r="B831" s="86">
        <v>2.2000000000000002</v>
      </c>
    </row>
    <row r="832" spans="1:2">
      <c r="A832" s="86" t="s">
        <v>1104</v>
      </c>
      <c r="B832" s="86">
        <v>2.5</v>
      </c>
    </row>
    <row r="833" spans="1:2">
      <c r="A833" s="86" t="s">
        <v>1105</v>
      </c>
      <c r="B833" s="86">
        <v>2.5</v>
      </c>
    </row>
    <row r="834" spans="1:2">
      <c r="A834" s="86" t="s">
        <v>1106</v>
      </c>
      <c r="B834" s="86">
        <v>0.7</v>
      </c>
    </row>
    <row r="835" spans="1:2">
      <c r="A835" s="86" t="s">
        <v>1107</v>
      </c>
      <c r="B835" s="86">
        <v>2.2999999999999998</v>
      </c>
    </row>
    <row r="836" spans="1:2">
      <c r="A836" s="86" t="s">
        <v>1108</v>
      </c>
      <c r="B836" s="86">
        <v>1.8</v>
      </c>
    </row>
    <row r="837" spans="1:2">
      <c r="A837" s="86" t="s">
        <v>1109</v>
      </c>
      <c r="B837" s="86">
        <v>1.7</v>
      </c>
    </row>
    <row r="838" spans="1:2">
      <c r="A838" s="86" t="s">
        <v>1110</v>
      </c>
      <c r="B838" s="86">
        <v>1.2</v>
      </c>
    </row>
    <row r="839" spans="1:2">
      <c r="A839" s="86" t="s">
        <v>1111</v>
      </c>
      <c r="B839" s="86">
        <v>2</v>
      </c>
    </row>
    <row r="840" spans="1:2">
      <c r="A840" s="86" t="s">
        <v>1112</v>
      </c>
      <c r="B840" s="86">
        <v>2.9</v>
      </c>
    </row>
    <row r="841" spans="1:2">
      <c r="A841" s="86" t="s">
        <v>1113</v>
      </c>
      <c r="B841" s="86">
        <v>2.2999999999999998</v>
      </c>
    </row>
    <row r="842" spans="1:2">
      <c r="A842" s="86" t="s">
        <v>1114</v>
      </c>
      <c r="B842" s="86">
        <v>2.4</v>
      </c>
    </row>
    <row r="843" spans="1:2">
      <c r="A843" s="86" t="s">
        <v>1115</v>
      </c>
      <c r="B843" s="86">
        <v>0.6</v>
      </c>
    </row>
    <row r="844" spans="1:2">
      <c r="A844" s="86" t="s">
        <v>1116</v>
      </c>
      <c r="B844" s="86">
        <v>1.9</v>
      </c>
    </row>
    <row r="845" spans="1:2">
      <c r="A845" s="86" t="s">
        <v>1117</v>
      </c>
      <c r="B845" s="86">
        <v>1.5</v>
      </c>
    </row>
    <row r="846" spans="1:2">
      <c r="A846" s="86" t="s">
        <v>1118</v>
      </c>
      <c r="B846" s="86">
        <v>1.7</v>
      </c>
    </row>
    <row r="847" spans="1:2">
      <c r="A847" s="86" t="s">
        <v>1119</v>
      </c>
      <c r="B847" s="86">
        <v>2.1</v>
      </c>
    </row>
    <row r="848" spans="1:2">
      <c r="A848" s="86" t="s">
        <v>1120</v>
      </c>
      <c r="B848" s="86">
        <v>1.6</v>
      </c>
    </row>
    <row r="849" spans="1:2">
      <c r="A849" s="86" t="s">
        <v>1121</v>
      </c>
      <c r="B849" s="86">
        <v>1.6</v>
      </c>
    </row>
    <row r="850" spans="1:2">
      <c r="A850" s="86" t="s">
        <v>1122</v>
      </c>
      <c r="B850" s="86">
        <v>2.2000000000000002</v>
      </c>
    </row>
    <row r="851" spans="1:2">
      <c r="A851" s="86" t="s">
        <v>1123</v>
      </c>
      <c r="B851" s="86">
        <v>1.5</v>
      </c>
    </row>
    <row r="852" spans="1:2">
      <c r="A852" s="86" t="s">
        <v>1124</v>
      </c>
      <c r="B852" s="86">
        <v>2.5</v>
      </c>
    </row>
    <row r="853" spans="1:2">
      <c r="A853" s="86" t="s">
        <v>1125</v>
      </c>
      <c r="B853" s="86">
        <v>0.5</v>
      </c>
    </row>
    <row r="854" spans="1:2">
      <c r="A854" s="86" t="s">
        <v>1126</v>
      </c>
      <c r="B854" s="86">
        <v>3</v>
      </c>
    </row>
    <row r="855" spans="1:2">
      <c r="A855" s="86" t="s">
        <v>1127</v>
      </c>
      <c r="B855" s="86">
        <v>3</v>
      </c>
    </row>
    <row r="856" spans="1:2">
      <c r="A856" s="86" t="s">
        <v>1128</v>
      </c>
      <c r="B856" s="86">
        <v>3</v>
      </c>
    </row>
    <row r="857" spans="1:2">
      <c r="A857" s="86" t="s">
        <v>1129</v>
      </c>
      <c r="B857" s="86">
        <v>1.7</v>
      </c>
    </row>
    <row r="858" spans="1:2">
      <c r="A858" s="86" t="s">
        <v>1130</v>
      </c>
      <c r="B858" s="86">
        <v>0.4</v>
      </c>
    </row>
    <row r="859" spans="1:2">
      <c r="A859" s="86" t="s">
        <v>1131</v>
      </c>
      <c r="B859" s="86">
        <v>1.9</v>
      </c>
    </row>
    <row r="860" spans="1:2">
      <c r="A860" s="86" t="s">
        <v>1132</v>
      </c>
      <c r="B860" s="86">
        <v>2.2999999999999998</v>
      </c>
    </row>
    <row r="861" spans="1:2">
      <c r="A861" s="86" t="s">
        <v>1133</v>
      </c>
      <c r="B861" s="86">
        <v>2</v>
      </c>
    </row>
    <row r="862" spans="1:2">
      <c r="A862" s="86" t="s">
        <v>1134</v>
      </c>
      <c r="B862" s="86">
        <v>2.7</v>
      </c>
    </row>
    <row r="863" spans="1:2">
      <c r="A863" s="86" t="s">
        <v>1135</v>
      </c>
      <c r="B863" s="86">
        <v>1.4</v>
      </c>
    </row>
    <row r="864" spans="1:2">
      <c r="A864" s="86" t="s">
        <v>1136</v>
      </c>
      <c r="B864" s="86">
        <v>3.6</v>
      </c>
    </row>
    <row r="865" spans="1:2">
      <c r="A865" s="86" t="s">
        <v>1137</v>
      </c>
      <c r="B865" s="86">
        <v>3.7</v>
      </c>
    </row>
    <row r="866" spans="1:2">
      <c r="A866" s="86" t="s">
        <v>1138</v>
      </c>
      <c r="B866" s="86">
        <v>1.9</v>
      </c>
    </row>
    <row r="867" spans="1:2">
      <c r="A867" s="86" t="s">
        <v>1139</v>
      </c>
      <c r="B867" s="86">
        <v>0.8</v>
      </c>
    </row>
    <row r="868" spans="1:2">
      <c r="A868" s="86" t="s">
        <v>1140</v>
      </c>
      <c r="B868" s="86">
        <v>2.5</v>
      </c>
    </row>
    <row r="869" spans="1:2">
      <c r="A869" s="86" t="s">
        <v>1141</v>
      </c>
      <c r="B869" s="86">
        <v>1.7</v>
      </c>
    </row>
    <row r="870" spans="1:2">
      <c r="A870" s="86" t="s">
        <v>1142</v>
      </c>
      <c r="B870" s="86">
        <v>3.6</v>
      </c>
    </row>
    <row r="871" spans="1:2">
      <c r="A871" s="86" t="s">
        <v>1143</v>
      </c>
      <c r="B871" s="86">
        <v>1.9</v>
      </c>
    </row>
    <row r="872" spans="1:2">
      <c r="A872" s="86" t="s">
        <v>1144</v>
      </c>
      <c r="B872" s="86">
        <v>0</v>
      </c>
    </row>
    <row r="873" spans="1:2">
      <c r="A873" s="86" t="s">
        <v>1145</v>
      </c>
      <c r="B873" s="86">
        <v>3</v>
      </c>
    </row>
    <row r="874" spans="1:2">
      <c r="A874" s="86" t="s">
        <v>1146</v>
      </c>
      <c r="B874" s="86">
        <v>2.6</v>
      </c>
    </row>
    <row r="875" spans="1:2">
      <c r="A875" s="86" t="s">
        <v>1147</v>
      </c>
      <c r="B875" s="86">
        <v>2.7</v>
      </c>
    </row>
    <row r="876" spans="1:2">
      <c r="A876" s="86" t="s">
        <v>1148</v>
      </c>
      <c r="B876" s="86">
        <v>0.8</v>
      </c>
    </row>
    <row r="877" spans="1:2">
      <c r="A877" s="86" t="s">
        <v>1149</v>
      </c>
      <c r="B877" s="86">
        <v>2.4</v>
      </c>
    </row>
    <row r="878" spans="1:2">
      <c r="A878" s="86" t="s">
        <v>1150</v>
      </c>
      <c r="B878" s="86">
        <v>3.5</v>
      </c>
    </row>
    <row r="879" spans="1:2">
      <c r="A879" s="86" t="s">
        <v>1151</v>
      </c>
      <c r="B879" s="86">
        <v>3.2</v>
      </c>
    </row>
    <row r="880" spans="1:2">
      <c r="A880" s="86" t="s">
        <v>1152</v>
      </c>
      <c r="B880" s="86">
        <v>3.1</v>
      </c>
    </row>
    <row r="881" spans="1:2">
      <c r="A881" s="86" t="s">
        <v>1153</v>
      </c>
      <c r="B881" s="86">
        <v>1.1000000000000001</v>
      </c>
    </row>
    <row r="882" spans="1:2">
      <c r="A882" s="86" t="s">
        <v>1154</v>
      </c>
      <c r="B882" s="86">
        <v>3.2</v>
      </c>
    </row>
    <row r="883" spans="1:2">
      <c r="A883" s="86" t="s">
        <v>1155</v>
      </c>
      <c r="B883" s="86">
        <v>1.8</v>
      </c>
    </row>
    <row r="884" spans="1:2">
      <c r="A884" s="86" t="s">
        <v>1156</v>
      </c>
      <c r="B884" s="86">
        <v>2</v>
      </c>
    </row>
    <row r="885" spans="1:2">
      <c r="A885" s="86" t="s">
        <v>1157</v>
      </c>
      <c r="B885" s="86">
        <v>2.9</v>
      </c>
    </row>
    <row r="886" spans="1:2">
      <c r="A886" s="86" t="s">
        <v>1158</v>
      </c>
      <c r="B886" s="86">
        <v>3.1</v>
      </c>
    </row>
    <row r="887" spans="1:2">
      <c r="A887" s="86" t="s">
        <v>1159</v>
      </c>
      <c r="B887" s="86">
        <v>2.6</v>
      </c>
    </row>
    <row r="888" spans="1:2">
      <c r="A888" s="86" t="s">
        <v>1160</v>
      </c>
      <c r="B888" s="86">
        <v>2.2000000000000002</v>
      </c>
    </row>
    <row r="889" spans="1:2">
      <c r="A889" s="86" t="s">
        <v>1161</v>
      </c>
      <c r="B889" s="86">
        <v>1.1000000000000001</v>
      </c>
    </row>
    <row r="890" spans="1:2">
      <c r="A890" s="86" t="s">
        <v>1162</v>
      </c>
      <c r="B890" s="86">
        <v>0.6</v>
      </c>
    </row>
    <row r="891" spans="1:2">
      <c r="A891" s="86" t="s">
        <v>1163</v>
      </c>
      <c r="B891" s="86">
        <v>1.9</v>
      </c>
    </row>
    <row r="892" spans="1:2">
      <c r="A892" s="86" t="s">
        <v>1164</v>
      </c>
      <c r="B892" s="86">
        <v>2.8</v>
      </c>
    </row>
    <row r="893" spans="1:2">
      <c r="A893" s="86" t="s">
        <v>1165</v>
      </c>
      <c r="B893" s="86">
        <v>2.6</v>
      </c>
    </row>
    <row r="894" spans="1:2">
      <c r="A894" s="86" t="s">
        <v>1166</v>
      </c>
      <c r="B894" s="86">
        <v>1.9</v>
      </c>
    </row>
    <row r="895" spans="1:2">
      <c r="A895" s="86" t="s">
        <v>1167</v>
      </c>
      <c r="B895" s="86">
        <v>2.7</v>
      </c>
    </row>
    <row r="896" spans="1:2">
      <c r="A896" s="86" t="s">
        <v>1168</v>
      </c>
      <c r="B896" s="86">
        <v>2.8</v>
      </c>
    </row>
    <row r="897" spans="1:2">
      <c r="A897" s="86" t="s">
        <v>1169</v>
      </c>
      <c r="B897" s="86">
        <v>1.6</v>
      </c>
    </row>
    <row r="898" spans="1:2">
      <c r="A898" s="86" t="s">
        <v>1170</v>
      </c>
      <c r="B898" s="86">
        <v>1.7</v>
      </c>
    </row>
    <row r="899" spans="1:2">
      <c r="A899" s="86" t="s">
        <v>1171</v>
      </c>
      <c r="B899" s="86">
        <v>1.3</v>
      </c>
    </row>
    <row r="900" spans="1:2">
      <c r="A900" s="86" t="s">
        <v>1172</v>
      </c>
      <c r="B900" s="86">
        <v>0.7</v>
      </c>
    </row>
    <row r="901" spans="1:2">
      <c r="A901" s="86" t="s">
        <v>1173</v>
      </c>
      <c r="B901" s="86">
        <v>1.3</v>
      </c>
    </row>
    <row r="902" spans="1:2">
      <c r="A902" s="86" t="s">
        <v>1174</v>
      </c>
      <c r="B902" s="86">
        <v>2</v>
      </c>
    </row>
    <row r="903" spans="1:2">
      <c r="A903" s="86" t="s">
        <v>1175</v>
      </c>
      <c r="B903" s="86">
        <v>2.8</v>
      </c>
    </row>
    <row r="904" spans="1:2">
      <c r="A904" s="86" t="s">
        <v>1176</v>
      </c>
      <c r="B904" s="86">
        <v>3.3</v>
      </c>
    </row>
    <row r="905" spans="1:2">
      <c r="A905" s="86" t="s">
        <v>1177</v>
      </c>
      <c r="B905" s="86">
        <v>2.4</v>
      </c>
    </row>
    <row r="906" spans="1:2">
      <c r="A906" s="86" t="s">
        <v>1178</v>
      </c>
      <c r="B906" s="86">
        <v>2.4</v>
      </c>
    </row>
    <row r="907" spans="1:2">
      <c r="A907" s="86" t="s">
        <v>1179</v>
      </c>
      <c r="B907" s="86">
        <v>2.6</v>
      </c>
    </row>
    <row r="908" spans="1:2">
      <c r="A908" s="86" t="s">
        <v>1180</v>
      </c>
      <c r="B908" s="86">
        <v>1.5</v>
      </c>
    </row>
    <row r="909" spans="1:2">
      <c r="A909" s="86" t="s">
        <v>1181</v>
      </c>
      <c r="B909" s="86">
        <v>3</v>
      </c>
    </row>
    <row r="910" spans="1:2">
      <c r="A910" s="86" t="s">
        <v>1182</v>
      </c>
      <c r="B910" s="86">
        <v>2.1</v>
      </c>
    </row>
    <row r="911" spans="1:2">
      <c r="A911" s="86" t="s">
        <v>1183</v>
      </c>
      <c r="B911" s="86">
        <v>2.4</v>
      </c>
    </row>
    <row r="912" spans="1:2">
      <c r="A912" s="86" t="s">
        <v>1184</v>
      </c>
      <c r="B912" s="86">
        <v>0.9</v>
      </c>
    </row>
    <row r="913" spans="1:2">
      <c r="A913" s="86" t="s">
        <v>1185</v>
      </c>
      <c r="B913" s="86">
        <v>3.3</v>
      </c>
    </row>
    <row r="914" spans="1:2">
      <c r="A914" s="86" t="s">
        <v>1186</v>
      </c>
      <c r="B914" s="86">
        <v>2</v>
      </c>
    </row>
    <row r="915" spans="1:2">
      <c r="A915" s="86" t="s">
        <v>1187</v>
      </c>
      <c r="B915" s="86">
        <v>2.2999999999999998</v>
      </c>
    </row>
    <row r="916" spans="1:2">
      <c r="A916" s="86" t="s">
        <v>1188</v>
      </c>
      <c r="B916" s="86">
        <v>1.4</v>
      </c>
    </row>
    <row r="917" spans="1:2">
      <c r="A917" s="86" t="s">
        <v>1189</v>
      </c>
      <c r="B917" s="86">
        <v>2.2999999999999998</v>
      </c>
    </row>
    <row r="918" spans="1:2">
      <c r="A918" s="86" t="s">
        <v>1190</v>
      </c>
      <c r="B918" s="86">
        <v>1.1000000000000001</v>
      </c>
    </row>
    <row r="919" spans="1:2">
      <c r="A919" s="86" t="s">
        <v>1191</v>
      </c>
      <c r="B919" s="86">
        <v>2.8</v>
      </c>
    </row>
    <row r="920" spans="1:2">
      <c r="A920" s="86" t="s">
        <v>1192</v>
      </c>
      <c r="B920" s="86">
        <v>0.2</v>
      </c>
    </row>
    <row r="921" spans="1:2">
      <c r="A921" s="86" t="s">
        <v>1193</v>
      </c>
      <c r="B921" s="86">
        <v>2.1</v>
      </c>
    </row>
    <row r="922" spans="1:2">
      <c r="A922" s="86" t="s">
        <v>1194</v>
      </c>
      <c r="B922" s="86">
        <v>2.8</v>
      </c>
    </row>
    <row r="923" spans="1:2">
      <c r="A923" s="86" t="s">
        <v>1195</v>
      </c>
      <c r="B923" s="86">
        <v>3</v>
      </c>
    </row>
    <row r="924" spans="1:2">
      <c r="A924" s="86" t="s">
        <v>1196</v>
      </c>
      <c r="B924" s="86">
        <v>1.7</v>
      </c>
    </row>
    <row r="925" spans="1:2">
      <c r="A925" s="86" t="s">
        <v>1197</v>
      </c>
      <c r="B925" s="86">
        <v>1.7</v>
      </c>
    </row>
    <row r="926" spans="1:2">
      <c r="A926" s="86" t="s">
        <v>1198</v>
      </c>
      <c r="B926" s="86">
        <v>2.6</v>
      </c>
    </row>
    <row r="927" spans="1:2">
      <c r="A927" s="86" t="s">
        <v>1199</v>
      </c>
      <c r="B927" s="86">
        <v>2.7</v>
      </c>
    </row>
    <row r="928" spans="1:2">
      <c r="A928" s="86" t="s">
        <v>1200</v>
      </c>
      <c r="B928" s="86">
        <v>0.4</v>
      </c>
    </row>
    <row r="929" spans="1:2">
      <c r="A929" s="86" t="s">
        <v>1201</v>
      </c>
      <c r="B929" s="86">
        <v>1.4</v>
      </c>
    </row>
    <row r="930" spans="1:2">
      <c r="A930" s="86" t="s">
        <v>1202</v>
      </c>
      <c r="B930" s="86">
        <v>2.7</v>
      </c>
    </row>
    <row r="931" spans="1:2">
      <c r="A931" s="86" t="s">
        <v>1203</v>
      </c>
      <c r="B931" s="86">
        <v>2.2999999999999998</v>
      </c>
    </row>
    <row r="932" spans="1:2">
      <c r="A932" s="86" t="s">
        <v>1204</v>
      </c>
      <c r="B932" s="86">
        <v>0.3</v>
      </c>
    </row>
    <row r="933" spans="1:2">
      <c r="A933" s="86" t="s">
        <v>1205</v>
      </c>
      <c r="B933" s="86">
        <v>2.8</v>
      </c>
    </row>
    <row r="934" spans="1:2">
      <c r="A934" s="86" t="s">
        <v>1206</v>
      </c>
      <c r="B934" s="86">
        <v>3.4</v>
      </c>
    </row>
    <row r="935" spans="1:2">
      <c r="A935" s="86" t="s">
        <v>1207</v>
      </c>
      <c r="B935" s="86">
        <v>2.6</v>
      </c>
    </row>
    <row r="936" spans="1:2">
      <c r="A936" s="86" t="s">
        <v>1208</v>
      </c>
      <c r="B936" s="86">
        <v>1.6</v>
      </c>
    </row>
    <row r="937" spans="1:2">
      <c r="A937" s="86" t="s">
        <v>1209</v>
      </c>
      <c r="B937" s="86">
        <v>3.2</v>
      </c>
    </row>
    <row r="938" spans="1:2">
      <c r="A938" s="86" t="s">
        <v>1210</v>
      </c>
      <c r="B938" s="86">
        <v>1.9</v>
      </c>
    </row>
    <row r="939" spans="1:2">
      <c r="A939" s="86" t="s">
        <v>1211</v>
      </c>
      <c r="B939" s="86">
        <v>2.6</v>
      </c>
    </row>
    <row r="940" spans="1:2">
      <c r="A940" s="86" t="s">
        <v>1212</v>
      </c>
      <c r="B940" s="86">
        <v>2</v>
      </c>
    </row>
    <row r="941" spans="1:2">
      <c r="A941" s="86" t="s">
        <v>1213</v>
      </c>
      <c r="B941" s="86">
        <v>1.3</v>
      </c>
    </row>
    <row r="942" spans="1:2">
      <c r="A942" s="86" t="s">
        <v>1214</v>
      </c>
      <c r="B942" s="86">
        <v>2.5</v>
      </c>
    </row>
    <row r="943" spans="1:2">
      <c r="A943" s="86" t="s">
        <v>1215</v>
      </c>
      <c r="B943" s="86">
        <v>0.4</v>
      </c>
    </row>
    <row r="944" spans="1:2">
      <c r="A944" s="86" t="s">
        <v>1216</v>
      </c>
      <c r="B944" s="86">
        <v>1.8</v>
      </c>
    </row>
    <row r="945" spans="1:2">
      <c r="A945" s="86" t="s">
        <v>1217</v>
      </c>
      <c r="B945" s="86">
        <v>1.3</v>
      </c>
    </row>
    <row r="946" spans="1:2">
      <c r="A946" s="86" t="s">
        <v>1218</v>
      </c>
      <c r="B946" s="86">
        <v>2.8</v>
      </c>
    </row>
    <row r="947" spans="1:2">
      <c r="A947" s="86" t="s">
        <v>1219</v>
      </c>
      <c r="B947" s="86">
        <v>0</v>
      </c>
    </row>
    <row r="948" spans="1:2">
      <c r="A948" s="86" t="s">
        <v>1220</v>
      </c>
      <c r="B948" s="86">
        <v>3.5</v>
      </c>
    </row>
    <row r="949" spans="1:2">
      <c r="A949" s="86" t="s">
        <v>1221</v>
      </c>
      <c r="B949" s="86">
        <v>2.1</v>
      </c>
    </row>
    <row r="950" spans="1:2">
      <c r="A950" s="86" t="s">
        <v>1222</v>
      </c>
      <c r="B950" s="86">
        <v>3.3</v>
      </c>
    </row>
    <row r="951" spans="1:2">
      <c r="A951" s="86" t="s">
        <v>1223</v>
      </c>
      <c r="B951" s="86">
        <v>3</v>
      </c>
    </row>
    <row r="952" spans="1:2">
      <c r="A952" s="86" t="s">
        <v>1224</v>
      </c>
      <c r="B952" s="86">
        <v>1.5</v>
      </c>
    </row>
    <row r="953" spans="1:2">
      <c r="A953" s="86" t="s">
        <v>1225</v>
      </c>
      <c r="B953" s="86">
        <v>3.9</v>
      </c>
    </row>
    <row r="954" spans="1:2">
      <c r="A954" s="86" t="s">
        <v>1226</v>
      </c>
      <c r="B954" s="86">
        <v>1.8</v>
      </c>
    </row>
    <row r="955" spans="1:2">
      <c r="A955" s="86" t="s">
        <v>1227</v>
      </c>
      <c r="B955" s="86">
        <v>2.9</v>
      </c>
    </row>
    <row r="956" spans="1:2">
      <c r="A956" s="86" t="s">
        <v>1228</v>
      </c>
      <c r="B956" s="86">
        <v>2.9</v>
      </c>
    </row>
    <row r="957" spans="1:2">
      <c r="A957" s="86" t="s">
        <v>1229</v>
      </c>
      <c r="B957" s="86">
        <v>1</v>
      </c>
    </row>
    <row r="958" spans="1:2">
      <c r="A958" s="86" t="s">
        <v>1230</v>
      </c>
      <c r="B958" s="86">
        <v>2.2000000000000002</v>
      </c>
    </row>
    <row r="959" spans="1:2">
      <c r="A959" s="86" t="s">
        <v>1231</v>
      </c>
      <c r="B959" s="86">
        <v>1.9</v>
      </c>
    </row>
    <row r="960" spans="1:2">
      <c r="A960" s="86" t="s">
        <v>1232</v>
      </c>
      <c r="B960" s="86">
        <v>1.7</v>
      </c>
    </row>
    <row r="961" spans="1:2">
      <c r="A961" s="86" t="s">
        <v>1233</v>
      </c>
      <c r="B961" s="86">
        <v>2.9</v>
      </c>
    </row>
    <row r="962" spans="1:2">
      <c r="A962" s="86" t="s">
        <v>1234</v>
      </c>
      <c r="B962" s="86">
        <v>0.7</v>
      </c>
    </row>
    <row r="963" spans="1:2">
      <c r="A963" s="86" t="s">
        <v>1235</v>
      </c>
      <c r="B963" s="86">
        <v>2</v>
      </c>
    </row>
    <row r="964" spans="1:2">
      <c r="A964" s="86" t="s">
        <v>1236</v>
      </c>
      <c r="B964" s="86">
        <v>3.9</v>
      </c>
    </row>
    <row r="965" spans="1:2">
      <c r="A965" s="86" t="s">
        <v>1237</v>
      </c>
      <c r="B965" s="86">
        <v>3.6</v>
      </c>
    </row>
    <row r="966" spans="1:2">
      <c r="A966" s="86" t="s">
        <v>1238</v>
      </c>
      <c r="B966" s="86">
        <v>1.5</v>
      </c>
    </row>
    <row r="967" spans="1:2">
      <c r="A967" s="86" t="s">
        <v>1239</v>
      </c>
      <c r="B967" s="86">
        <v>2.2999999999999998</v>
      </c>
    </row>
    <row r="968" spans="1:2">
      <c r="A968" s="86" t="s">
        <v>1240</v>
      </c>
      <c r="B968" s="86">
        <v>0.4</v>
      </c>
    </row>
    <row r="969" spans="1:2">
      <c r="A969" s="86" t="s">
        <v>1241</v>
      </c>
      <c r="B969" s="86">
        <v>2.6</v>
      </c>
    </row>
    <row r="970" spans="1:2">
      <c r="A970" s="86" t="s">
        <v>1242</v>
      </c>
      <c r="B970" s="86">
        <v>1</v>
      </c>
    </row>
    <row r="971" spans="1:2">
      <c r="A971" s="86" t="s">
        <v>1243</v>
      </c>
      <c r="B971" s="86">
        <v>1.2</v>
      </c>
    </row>
    <row r="972" spans="1:2">
      <c r="A972" s="86" t="s">
        <v>1244</v>
      </c>
      <c r="B972" s="86">
        <v>3</v>
      </c>
    </row>
    <row r="973" spans="1:2">
      <c r="A973" s="86" t="s">
        <v>1245</v>
      </c>
      <c r="B973" s="86">
        <v>1.8</v>
      </c>
    </row>
    <row r="974" spans="1:2">
      <c r="A974" s="86" t="s">
        <v>1246</v>
      </c>
      <c r="B974" s="86">
        <v>2.9</v>
      </c>
    </row>
    <row r="975" spans="1:2">
      <c r="A975" s="86" t="s">
        <v>1247</v>
      </c>
      <c r="B975" s="86">
        <v>2.6</v>
      </c>
    </row>
    <row r="976" spans="1:2">
      <c r="A976" s="86" t="s">
        <v>1248</v>
      </c>
      <c r="B976" s="86">
        <v>0</v>
      </c>
    </row>
    <row r="977" spans="1:2">
      <c r="A977" s="86" t="s">
        <v>1249</v>
      </c>
      <c r="B977" s="86">
        <v>1.5</v>
      </c>
    </row>
    <row r="978" spans="1:2">
      <c r="A978" s="86" t="s">
        <v>1250</v>
      </c>
      <c r="B978" s="86">
        <v>2.2000000000000002</v>
      </c>
    </row>
    <row r="979" spans="1:2">
      <c r="A979" s="86" t="s">
        <v>1251</v>
      </c>
      <c r="B979" s="86">
        <v>3.5</v>
      </c>
    </row>
    <row r="980" spans="1:2">
      <c r="A980" s="86" t="s">
        <v>1252</v>
      </c>
      <c r="B980" s="86">
        <v>2.7</v>
      </c>
    </row>
    <row r="981" spans="1:2">
      <c r="A981" s="86" t="s">
        <v>1253</v>
      </c>
      <c r="B981" s="86">
        <v>0.8</v>
      </c>
    </row>
    <row r="982" spans="1:2">
      <c r="A982" s="86" t="s">
        <v>1254</v>
      </c>
      <c r="B982" s="86">
        <v>2.6</v>
      </c>
    </row>
    <row r="983" spans="1:2">
      <c r="A983" s="86" t="s">
        <v>1255</v>
      </c>
      <c r="B983" s="86">
        <v>1</v>
      </c>
    </row>
    <row r="984" spans="1:2">
      <c r="A984" s="86" t="s">
        <v>1256</v>
      </c>
      <c r="B984" s="86">
        <v>2.1</v>
      </c>
    </row>
    <row r="985" spans="1:2">
      <c r="A985" s="86" t="s">
        <v>1257</v>
      </c>
      <c r="B985" s="86">
        <v>1.8</v>
      </c>
    </row>
    <row r="986" spans="1:2">
      <c r="A986" s="86" t="s">
        <v>1258</v>
      </c>
      <c r="B986" s="86">
        <v>3.1</v>
      </c>
    </row>
    <row r="987" spans="1:2">
      <c r="A987" s="86" t="s">
        <v>1259</v>
      </c>
      <c r="B987" s="86">
        <v>1.7</v>
      </c>
    </row>
    <row r="988" spans="1:2">
      <c r="A988" s="86" t="s">
        <v>1260</v>
      </c>
      <c r="B988" s="86">
        <v>1.4</v>
      </c>
    </row>
    <row r="989" spans="1:2">
      <c r="A989" s="86" t="s">
        <v>1261</v>
      </c>
      <c r="B989" s="86">
        <v>2.4</v>
      </c>
    </row>
    <row r="990" spans="1:2">
      <c r="A990" s="86" t="s">
        <v>1262</v>
      </c>
      <c r="B990" s="86">
        <v>3.2</v>
      </c>
    </row>
    <row r="991" spans="1:2">
      <c r="A991" s="86" t="s">
        <v>1263</v>
      </c>
      <c r="B991" s="86">
        <v>2.7</v>
      </c>
    </row>
    <row r="992" spans="1:2">
      <c r="A992" s="86" t="s">
        <v>1264</v>
      </c>
      <c r="B992" s="86">
        <v>2.2999999999999998</v>
      </c>
    </row>
    <row r="993" spans="1:2">
      <c r="A993" s="86" t="s">
        <v>1265</v>
      </c>
      <c r="B993" s="86">
        <v>1.9</v>
      </c>
    </row>
    <row r="994" spans="1:2">
      <c r="A994" s="86" t="s">
        <v>1266</v>
      </c>
      <c r="B994" s="86">
        <v>2.9</v>
      </c>
    </row>
    <row r="995" spans="1:2">
      <c r="A995" s="86" t="s">
        <v>1267</v>
      </c>
      <c r="B995" s="86">
        <v>2.4</v>
      </c>
    </row>
    <row r="996" spans="1:2">
      <c r="A996" s="86" t="s">
        <v>1268</v>
      </c>
      <c r="B996" s="86">
        <v>2.8</v>
      </c>
    </row>
    <row r="997" spans="1:2">
      <c r="A997" s="86" t="s">
        <v>1269</v>
      </c>
      <c r="B997" s="86">
        <v>1.7</v>
      </c>
    </row>
    <row r="998" spans="1:2">
      <c r="A998" s="86" t="s">
        <v>1270</v>
      </c>
      <c r="B998" s="86">
        <v>1.8</v>
      </c>
    </row>
    <row r="999" spans="1:2">
      <c r="A999" s="86" t="s">
        <v>1271</v>
      </c>
      <c r="B999" s="86">
        <v>2.2999999999999998</v>
      </c>
    </row>
    <row r="1000" spans="1:2">
      <c r="A1000" s="86" t="s">
        <v>1272</v>
      </c>
      <c r="B1000" s="86">
        <v>1.9</v>
      </c>
    </row>
    <row r="1001" spans="1:2">
      <c r="A1001" s="86" t="s">
        <v>1273</v>
      </c>
      <c r="B1001" s="86">
        <v>2.2000000000000002</v>
      </c>
    </row>
    <row r="1002" spans="1:2">
      <c r="A1002" s="86" t="s">
        <v>1274</v>
      </c>
      <c r="B1002" s="86">
        <v>2.2999999999999998</v>
      </c>
    </row>
    <row r="1003" spans="1:2">
      <c r="A1003" s="86" t="s">
        <v>1275</v>
      </c>
      <c r="B1003" s="86">
        <v>2.7</v>
      </c>
    </row>
    <row r="1004" spans="1:2">
      <c r="A1004" s="86" t="s">
        <v>1276</v>
      </c>
      <c r="B1004" s="86">
        <v>1</v>
      </c>
    </row>
    <row r="1005" spans="1:2">
      <c r="A1005" s="86" t="s">
        <v>1277</v>
      </c>
      <c r="B1005" s="86">
        <v>1.7</v>
      </c>
    </row>
    <row r="1006" spans="1:2">
      <c r="A1006" s="86" t="s">
        <v>1278</v>
      </c>
      <c r="B1006" s="86">
        <v>3.1</v>
      </c>
    </row>
    <row r="1007" spans="1:2">
      <c r="A1007" s="86" t="s">
        <v>1279</v>
      </c>
      <c r="B1007" s="86">
        <v>2.7</v>
      </c>
    </row>
    <row r="1008" spans="1:2">
      <c r="A1008" s="86" t="s">
        <v>1280</v>
      </c>
      <c r="B1008" s="86">
        <v>2.2999999999999998</v>
      </c>
    </row>
    <row r="1009" spans="1:2">
      <c r="A1009" s="86" t="s">
        <v>1281</v>
      </c>
      <c r="B1009" s="86">
        <v>2.8</v>
      </c>
    </row>
    <row r="1010" spans="1:2">
      <c r="A1010" s="86" t="s">
        <v>1282</v>
      </c>
      <c r="B1010" s="86">
        <v>2.4</v>
      </c>
    </row>
    <row r="1011" spans="1:2">
      <c r="A1011" s="86" t="s">
        <v>1283</v>
      </c>
      <c r="B1011" s="86">
        <v>2.8</v>
      </c>
    </row>
    <row r="1012" spans="1:2">
      <c r="A1012" s="86" t="s">
        <v>1284</v>
      </c>
      <c r="B1012" s="86">
        <v>1.7</v>
      </c>
    </row>
    <row r="1013" spans="1:2">
      <c r="A1013" s="86" t="s">
        <v>1285</v>
      </c>
      <c r="B1013" s="86">
        <v>2.1</v>
      </c>
    </row>
    <row r="1014" spans="1:2">
      <c r="A1014" s="86" t="s">
        <v>1286</v>
      </c>
      <c r="B1014" s="86">
        <v>2.5</v>
      </c>
    </row>
    <row r="1015" spans="1:2">
      <c r="A1015" s="86" t="s">
        <v>1287</v>
      </c>
      <c r="B1015" s="86">
        <v>3.2</v>
      </c>
    </row>
    <row r="1016" spans="1:2">
      <c r="A1016" s="86" t="s">
        <v>1288</v>
      </c>
      <c r="B1016" s="86">
        <v>2.4</v>
      </c>
    </row>
    <row r="1017" spans="1:2">
      <c r="A1017" s="86" t="s">
        <v>1289</v>
      </c>
      <c r="B1017" s="86">
        <v>0.6</v>
      </c>
    </row>
    <row r="1018" spans="1:2">
      <c r="A1018" s="86" t="s">
        <v>1290</v>
      </c>
      <c r="B1018" s="86">
        <v>1.4</v>
      </c>
    </row>
    <row r="1019" spans="1:2">
      <c r="A1019" s="86" t="s">
        <v>1291</v>
      </c>
      <c r="B1019" s="86">
        <v>0.5</v>
      </c>
    </row>
    <row r="1020" spans="1:2">
      <c r="A1020" s="86" t="s">
        <v>1292</v>
      </c>
      <c r="B1020" s="86">
        <v>1.6</v>
      </c>
    </row>
    <row r="1021" spans="1:2">
      <c r="A1021" s="86" t="s">
        <v>1293</v>
      </c>
      <c r="B1021" s="86">
        <v>3.2</v>
      </c>
    </row>
    <row r="1022" spans="1:2">
      <c r="A1022" s="86" t="s">
        <v>1294</v>
      </c>
      <c r="B1022" s="86">
        <v>0.8</v>
      </c>
    </row>
    <row r="1023" spans="1:2">
      <c r="A1023" s="86" t="s">
        <v>1295</v>
      </c>
      <c r="B1023" s="86">
        <v>2.2000000000000002</v>
      </c>
    </row>
    <row r="1024" spans="1:2">
      <c r="A1024" s="86" t="s">
        <v>1296</v>
      </c>
      <c r="B1024" s="86">
        <v>2.1</v>
      </c>
    </row>
    <row r="1025" spans="1:2">
      <c r="A1025" s="86" t="s">
        <v>1297</v>
      </c>
      <c r="B1025" s="86">
        <v>2.5</v>
      </c>
    </row>
    <row r="1026" spans="1:2">
      <c r="A1026" s="86" t="s">
        <v>1298</v>
      </c>
      <c r="B1026" s="86">
        <v>1.7</v>
      </c>
    </row>
    <row r="1027" spans="1:2">
      <c r="A1027" s="86" t="s">
        <v>1299</v>
      </c>
      <c r="B1027" s="86">
        <v>2.7</v>
      </c>
    </row>
    <row r="1028" spans="1:2">
      <c r="A1028" s="86" t="s">
        <v>1300</v>
      </c>
      <c r="B1028" s="86">
        <v>2.9</v>
      </c>
    </row>
    <row r="1029" spans="1:2">
      <c r="A1029" s="86" t="s">
        <v>1301</v>
      </c>
      <c r="B1029" s="86">
        <v>2</v>
      </c>
    </row>
    <row r="1030" spans="1:2">
      <c r="A1030" s="86" t="s">
        <v>1302</v>
      </c>
      <c r="B1030" s="86">
        <v>2.5</v>
      </c>
    </row>
    <row r="1031" spans="1:2">
      <c r="A1031" s="86" t="s">
        <v>1303</v>
      </c>
      <c r="B1031" s="86">
        <v>0.2</v>
      </c>
    </row>
    <row r="1032" spans="1:2">
      <c r="A1032" s="86" t="s">
        <v>1304</v>
      </c>
      <c r="B1032" s="86">
        <v>0.9</v>
      </c>
    </row>
    <row r="1033" spans="1:2">
      <c r="A1033" s="86" t="s">
        <v>1305</v>
      </c>
      <c r="B1033" s="86">
        <v>2</v>
      </c>
    </row>
    <row r="1034" spans="1:2">
      <c r="A1034" s="86" t="s">
        <v>1306</v>
      </c>
      <c r="B1034" s="86">
        <v>1.9</v>
      </c>
    </row>
    <row r="1035" spans="1:2">
      <c r="A1035" s="86" t="s">
        <v>1307</v>
      </c>
      <c r="B1035" s="86">
        <v>2.2000000000000002</v>
      </c>
    </row>
    <row r="1036" spans="1:2">
      <c r="A1036" s="86" t="s">
        <v>1308</v>
      </c>
      <c r="B1036" s="86">
        <v>3</v>
      </c>
    </row>
    <row r="1037" spans="1:2">
      <c r="A1037" s="86" t="s">
        <v>1309</v>
      </c>
      <c r="B1037" s="86">
        <v>2.2999999999999998</v>
      </c>
    </row>
    <row r="1038" spans="1:2">
      <c r="A1038" s="86" t="s">
        <v>1310</v>
      </c>
      <c r="B1038" s="86">
        <v>2.2000000000000002</v>
      </c>
    </row>
    <row r="1039" spans="1:2">
      <c r="A1039" s="86" t="s">
        <v>1311</v>
      </c>
      <c r="B1039" s="86">
        <v>1.6</v>
      </c>
    </row>
    <row r="1040" spans="1:2">
      <c r="A1040" s="86" t="s">
        <v>1312</v>
      </c>
      <c r="B1040" s="86">
        <v>2.1</v>
      </c>
    </row>
    <row r="1041" spans="1:2">
      <c r="A1041" s="86" t="s">
        <v>1313</v>
      </c>
      <c r="B1041" s="86">
        <v>1.3</v>
      </c>
    </row>
    <row r="1042" spans="1:2">
      <c r="A1042" s="86" t="s">
        <v>1314</v>
      </c>
      <c r="B1042" s="86">
        <v>2.2000000000000002</v>
      </c>
    </row>
    <row r="1043" spans="1:2">
      <c r="A1043" s="86" t="s">
        <v>1315</v>
      </c>
      <c r="B1043" s="86">
        <v>2</v>
      </c>
    </row>
    <row r="1044" spans="1:2">
      <c r="A1044" s="86" t="s">
        <v>1316</v>
      </c>
      <c r="B1044" s="86">
        <v>1.5</v>
      </c>
    </row>
    <row r="1045" spans="1:2">
      <c r="A1045" s="86" t="s">
        <v>1317</v>
      </c>
      <c r="B1045" s="86">
        <v>3</v>
      </c>
    </row>
    <row r="1046" spans="1:2">
      <c r="A1046" s="86" t="s">
        <v>1318</v>
      </c>
      <c r="B1046" s="86">
        <v>3.3</v>
      </c>
    </row>
    <row r="1047" spans="1:2">
      <c r="A1047" s="86" t="s">
        <v>1319</v>
      </c>
      <c r="B1047" s="86">
        <v>2.6</v>
      </c>
    </row>
    <row r="1048" spans="1:2">
      <c r="A1048" s="86" t="s">
        <v>1320</v>
      </c>
      <c r="B1048" s="86">
        <v>1.9</v>
      </c>
    </row>
    <row r="1049" spans="1:2">
      <c r="A1049" s="86" t="s">
        <v>1321</v>
      </c>
      <c r="B1049" s="86">
        <v>2.2000000000000002</v>
      </c>
    </row>
    <row r="1050" spans="1:2">
      <c r="A1050" s="86" t="s">
        <v>1322</v>
      </c>
      <c r="B1050" s="86">
        <v>2.6</v>
      </c>
    </row>
    <row r="1051" spans="1:2">
      <c r="A1051" s="86" t="s">
        <v>1323</v>
      </c>
      <c r="B1051" s="86">
        <v>2.5</v>
      </c>
    </row>
    <row r="1052" spans="1:2">
      <c r="A1052" s="86" t="s">
        <v>1324</v>
      </c>
      <c r="B1052" s="86">
        <v>2.7</v>
      </c>
    </row>
    <row r="1053" spans="1:2">
      <c r="A1053" s="86" t="s">
        <v>1325</v>
      </c>
      <c r="B1053" s="86">
        <v>1.8</v>
      </c>
    </row>
    <row r="1054" spans="1:2">
      <c r="A1054" s="86" t="s">
        <v>1326</v>
      </c>
      <c r="B1054" s="86">
        <v>3.7</v>
      </c>
    </row>
    <row r="1055" spans="1:2">
      <c r="A1055" s="86" t="s">
        <v>1327</v>
      </c>
      <c r="B1055" s="86">
        <v>2.6</v>
      </c>
    </row>
    <row r="1056" spans="1:2">
      <c r="A1056" s="86" t="s">
        <v>1328</v>
      </c>
      <c r="B1056" s="86">
        <v>2.1</v>
      </c>
    </row>
    <row r="1057" spans="1:2">
      <c r="A1057" s="86" t="s">
        <v>1329</v>
      </c>
      <c r="B1057" s="86">
        <v>1.6</v>
      </c>
    </row>
    <row r="1058" spans="1:2">
      <c r="A1058" s="86" t="s">
        <v>1330</v>
      </c>
      <c r="B1058" s="86">
        <v>2.4</v>
      </c>
    </row>
    <row r="1059" spans="1:2">
      <c r="A1059" s="86" t="s">
        <v>1331</v>
      </c>
      <c r="B1059" s="86">
        <v>2.1</v>
      </c>
    </row>
    <row r="1060" spans="1:2">
      <c r="A1060" s="86" t="s">
        <v>1332</v>
      </c>
      <c r="B1060" s="86">
        <v>2</v>
      </c>
    </row>
    <row r="1061" spans="1:2">
      <c r="A1061" s="86" t="s">
        <v>1333</v>
      </c>
      <c r="B1061" s="86">
        <v>0.7</v>
      </c>
    </row>
    <row r="1062" spans="1:2">
      <c r="A1062" s="86" t="s">
        <v>1334</v>
      </c>
      <c r="B1062" s="86">
        <v>1.5</v>
      </c>
    </row>
    <row r="1063" spans="1:2">
      <c r="A1063" s="86" t="s">
        <v>1335</v>
      </c>
      <c r="B1063" s="86">
        <v>1</v>
      </c>
    </row>
    <row r="1064" spans="1:2">
      <c r="A1064" s="86" t="s">
        <v>1336</v>
      </c>
      <c r="B1064" s="86">
        <v>0.9</v>
      </c>
    </row>
    <row r="1065" spans="1:2">
      <c r="A1065" s="86" t="s">
        <v>1337</v>
      </c>
      <c r="B1065" s="86">
        <v>1.2</v>
      </c>
    </row>
    <row r="1066" spans="1:2">
      <c r="A1066" s="86" t="s">
        <v>1338</v>
      </c>
      <c r="B1066" s="86">
        <v>1.1000000000000001</v>
      </c>
    </row>
    <row r="1067" spans="1:2">
      <c r="A1067" s="86" t="s">
        <v>1339</v>
      </c>
      <c r="B1067" s="86">
        <v>0.1</v>
      </c>
    </row>
    <row r="1068" spans="1:2">
      <c r="A1068" s="86" t="s">
        <v>1340</v>
      </c>
      <c r="B1068" s="86">
        <v>0</v>
      </c>
    </row>
    <row r="1069" spans="1:2">
      <c r="A1069" s="86" t="s">
        <v>1341</v>
      </c>
      <c r="B1069" s="86">
        <v>0.9</v>
      </c>
    </row>
    <row r="1070" spans="1:2">
      <c r="A1070" s="86" t="s">
        <v>1342</v>
      </c>
      <c r="B1070" s="86">
        <v>2.4</v>
      </c>
    </row>
    <row r="1071" spans="1:2">
      <c r="A1071" s="86" t="s">
        <v>1343</v>
      </c>
      <c r="B1071" s="86">
        <v>2.2000000000000002</v>
      </c>
    </row>
    <row r="1072" spans="1:2">
      <c r="A1072" s="86" t="s">
        <v>1344</v>
      </c>
      <c r="B1072" s="86">
        <v>2.2000000000000002</v>
      </c>
    </row>
    <row r="1073" spans="1:2">
      <c r="A1073" s="86" t="s">
        <v>1345</v>
      </c>
      <c r="B1073" s="86">
        <v>1.5</v>
      </c>
    </row>
    <row r="1074" spans="1:2">
      <c r="A1074" s="86" t="s">
        <v>1346</v>
      </c>
      <c r="B1074" s="86">
        <v>2.4</v>
      </c>
    </row>
    <row r="1075" spans="1:2">
      <c r="A1075" s="86" t="s">
        <v>1347</v>
      </c>
      <c r="B1075" s="86">
        <v>3.1</v>
      </c>
    </row>
    <row r="1076" spans="1:2">
      <c r="A1076" s="86" t="s">
        <v>1348</v>
      </c>
      <c r="B1076" s="86">
        <v>2.2000000000000002</v>
      </c>
    </row>
    <row r="1077" spans="1:2">
      <c r="A1077" s="86" t="s">
        <v>1349</v>
      </c>
      <c r="B1077" s="86">
        <v>3</v>
      </c>
    </row>
    <row r="1078" spans="1:2">
      <c r="A1078" s="86" t="s">
        <v>1350</v>
      </c>
      <c r="B1078" s="86">
        <v>2.1</v>
      </c>
    </row>
    <row r="1079" spans="1:2">
      <c r="A1079" s="86" t="s">
        <v>1351</v>
      </c>
      <c r="B1079" s="86">
        <v>1.8</v>
      </c>
    </row>
    <row r="1080" spans="1:2">
      <c r="A1080" s="86" t="s">
        <v>1352</v>
      </c>
      <c r="B1080" s="86">
        <v>2.9</v>
      </c>
    </row>
    <row r="1081" spans="1:2">
      <c r="A1081" s="86" t="s">
        <v>1353</v>
      </c>
      <c r="B1081" s="86">
        <v>2.2000000000000002</v>
      </c>
    </row>
    <row r="1082" spans="1:2">
      <c r="A1082" s="86" t="s">
        <v>1354</v>
      </c>
      <c r="B1082" s="86">
        <v>0.2</v>
      </c>
    </row>
    <row r="1083" spans="1:2">
      <c r="A1083" s="86" t="s">
        <v>1355</v>
      </c>
      <c r="B1083" s="86">
        <v>2.7</v>
      </c>
    </row>
    <row r="1084" spans="1:2">
      <c r="A1084" s="86" t="s">
        <v>1356</v>
      </c>
      <c r="B1084" s="86">
        <v>2.5</v>
      </c>
    </row>
    <row r="1085" spans="1:2">
      <c r="A1085" s="86" t="s">
        <v>1357</v>
      </c>
      <c r="B1085" s="86">
        <v>2.9</v>
      </c>
    </row>
    <row r="1086" spans="1:2">
      <c r="A1086" s="86" t="s">
        <v>1358</v>
      </c>
      <c r="B1086" s="86">
        <v>1.6</v>
      </c>
    </row>
    <row r="1087" spans="1:2">
      <c r="A1087" s="86" t="s">
        <v>1359</v>
      </c>
      <c r="B1087" s="86">
        <v>1.7</v>
      </c>
    </row>
    <row r="1088" spans="1:2">
      <c r="A1088" s="86" t="s">
        <v>1360</v>
      </c>
      <c r="B1088" s="86">
        <v>1.7</v>
      </c>
    </row>
    <row r="1089" spans="1:2">
      <c r="A1089" s="86" t="s">
        <v>1361</v>
      </c>
      <c r="B1089" s="86">
        <v>0.3</v>
      </c>
    </row>
    <row r="1090" spans="1:2">
      <c r="A1090" s="86" t="s">
        <v>1362</v>
      </c>
      <c r="B1090" s="86">
        <v>3.7</v>
      </c>
    </row>
    <row r="1091" spans="1:2">
      <c r="A1091" s="86" t="s">
        <v>1363</v>
      </c>
      <c r="B1091" s="86">
        <v>0.1</v>
      </c>
    </row>
    <row r="1092" spans="1:2">
      <c r="A1092" s="86" t="s">
        <v>1364</v>
      </c>
      <c r="B1092" s="86">
        <v>2.5</v>
      </c>
    </row>
    <row r="1093" spans="1:2">
      <c r="A1093" s="86" t="s">
        <v>1365</v>
      </c>
      <c r="B1093" s="86">
        <v>1.8</v>
      </c>
    </row>
    <row r="1094" spans="1:2">
      <c r="A1094" s="86" t="s">
        <v>1366</v>
      </c>
      <c r="B1094" s="86">
        <v>2.6</v>
      </c>
    </row>
    <row r="1095" spans="1:2">
      <c r="A1095" s="86" t="s">
        <v>1367</v>
      </c>
      <c r="B1095" s="86">
        <v>2</v>
      </c>
    </row>
    <row r="1096" spans="1:2">
      <c r="A1096" s="86" t="s">
        <v>1368</v>
      </c>
      <c r="B1096" s="86">
        <v>3.6</v>
      </c>
    </row>
    <row r="1097" spans="1:2">
      <c r="A1097" s="86" t="s">
        <v>1369</v>
      </c>
      <c r="B1097" s="86">
        <v>3.3</v>
      </c>
    </row>
    <row r="1098" spans="1:2">
      <c r="A1098" s="86" t="s">
        <v>1370</v>
      </c>
      <c r="B1098" s="86">
        <v>2.6</v>
      </c>
    </row>
    <row r="1099" spans="1:2">
      <c r="A1099" s="86" t="s">
        <v>1371</v>
      </c>
      <c r="B1099" s="86">
        <v>2.8</v>
      </c>
    </row>
    <row r="1100" spans="1:2">
      <c r="A1100" s="86" t="s">
        <v>1372</v>
      </c>
      <c r="B1100" s="86">
        <v>2.6</v>
      </c>
    </row>
    <row r="1101" spans="1:2">
      <c r="A1101" s="86" t="s">
        <v>1373</v>
      </c>
      <c r="B1101" s="86">
        <v>2.2999999999999998</v>
      </c>
    </row>
    <row r="1102" spans="1:2">
      <c r="A1102" s="86" t="s">
        <v>1374</v>
      </c>
      <c r="B1102" s="86">
        <v>0</v>
      </c>
    </row>
    <row r="1103" spans="1:2">
      <c r="A1103" s="86" t="s">
        <v>1375</v>
      </c>
      <c r="B1103" s="86">
        <v>2.2000000000000002</v>
      </c>
    </row>
    <row r="1104" spans="1:2">
      <c r="A1104" s="86" t="s">
        <v>1376</v>
      </c>
      <c r="B1104" s="86">
        <v>2.1</v>
      </c>
    </row>
    <row r="1105" spans="1:2">
      <c r="A1105" s="86" t="s">
        <v>1377</v>
      </c>
      <c r="B1105" s="86">
        <v>3.5</v>
      </c>
    </row>
    <row r="1106" spans="1:2">
      <c r="A1106" s="86" t="s">
        <v>1378</v>
      </c>
      <c r="B1106" s="86">
        <v>1.1000000000000001</v>
      </c>
    </row>
    <row r="1107" spans="1:2">
      <c r="A1107" s="86" t="s">
        <v>1379</v>
      </c>
      <c r="B1107" s="86">
        <v>2.1</v>
      </c>
    </row>
    <row r="1108" spans="1:2">
      <c r="A1108" s="86" t="s">
        <v>1380</v>
      </c>
      <c r="B1108" s="86">
        <v>3</v>
      </c>
    </row>
    <row r="1109" spans="1:2">
      <c r="A1109" s="86" t="s">
        <v>1381</v>
      </c>
      <c r="B1109" s="86">
        <v>1.7</v>
      </c>
    </row>
    <row r="1110" spans="1:2">
      <c r="A1110" s="86" t="s">
        <v>1382</v>
      </c>
      <c r="B1110" s="86">
        <v>2</v>
      </c>
    </row>
    <row r="1111" spans="1:2">
      <c r="A1111" s="86" t="s">
        <v>1383</v>
      </c>
      <c r="B1111" s="86">
        <v>1.9</v>
      </c>
    </row>
    <row r="1112" spans="1:2">
      <c r="A1112" s="86" t="s">
        <v>1384</v>
      </c>
      <c r="B1112" s="86">
        <v>2.5</v>
      </c>
    </row>
    <row r="1113" spans="1:2">
      <c r="A1113" s="86" t="s">
        <v>1385</v>
      </c>
      <c r="B1113" s="86">
        <v>1.5</v>
      </c>
    </row>
    <row r="1114" spans="1:2">
      <c r="A1114" s="86" t="s">
        <v>1386</v>
      </c>
      <c r="B1114" s="86">
        <v>0.7</v>
      </c>
    </row>
    <row r="1115" spans="1:2">
      <c r="A1115" s="86" t="s">
        <v>1387</v>
      </c>
      <c r="B1115" s="86">
        <v>0.4</v>
      </c>
    </row>
    <row r="1116" spans="1:2">
      <c r="A1116" s="86" t="s">
        <v>1388</v>
      </c>
      <c r="B1116" s="86">
        <v>1</v>
      </c>
    </row>
    <row r="1117" spans="1:2">
      <c r="A1117" s="86" t="s">
        <v>1389</v>
      </c>
      <c r="B1117" s="86">
        <v>2.1</v>
      </c>
    </row>
    <row r="1118" spans="1:2">
      <c r="A1118" s="86" t="s">
        <v>1390</v>
      </c>
      <c r="B1118" s="86">
        <v>2.6</v>
      </c>
    </row>
    <row r="1119" spans="1:2">
      <c r="A1119" s="86" t="s">
        <v>1391</v>
      </c>
      <c r="B1119" s="86">
        <v>2.1</v>
      </c>
    </row>
    <row r="1120" spans="1:2">
      <c r="A1120" s="86" t="s">
        <v>1392</v>
      </c>
      <c r="B1120" s="86">
        <v>0.6</v>
      </c>
    </row>
    <row r="1121" spans="1:2">
      <c r="A1121" s="86" t="s">
        <v>1393</v>
      </c>
      <c r="B1121" s="86">
        <v>2.1</v>
      </c>
    </row>
    <row r="1122" spans="1:2">
      <c r="A1122" s="86" t="s">
        <v>1394</v>
      </c>
      <c r="B1122" s="86">
        <v>3.3</v>
      </c>
    </row>
    <row r="1123" spans="1:2">
      <c r="A1123" s="86" t="s">
        <v>1395</v>
      </c>
      <c r="B1123" s="86">
        <v>2.7</v>
      </c>
    </row>
    <row r="1124" spans="1:2">
      <c r="A1124" s="86" t="s">
        <v>1396</v>
      </c>
      <c r="B1124" s="86">
        <v>2.2000000000000002</v>
      </c>
    </row>
    <row r="1125" spans="1:2">
      <c r="A1125" s="86" t="s">
        <v>1397</v>
      </c>
      <c r="B1125" s="86">
        <v>1.9</v>
      </c>
    </row>
    <row r="1126" spans="1:2">
      <c r="A1126" s="86" t="s">
        <v>1398</v>
      </c>
      <c r="B1126" s="86">
        <v>1.8</v>
      </c>
    </row>
    <row r="1127" spans="1:2">
      <c r="A1127" s="86" t="s">
        <v>1399</v>
      </c>
      <c r="B1127" s="86">
        <v>2.2000000000000002</v>
      </c>
    </row>
    <row r="1128" spans="1:2">
      <c r="A1128" s="86" t="s">
        <v>1400</v>
      </c>
      <c r="B1128" s="86">
        <v>0.2</v>
      </c>
    </row>
    <row r="1129" spans="1:2">
      <c r="A1129" s="86" t="s">
        <v>1401</v>
      </c>
      <c r="B1129" s="86">
        <v>1.3</v>
      </c>
    </row>
    <row r="1130" spans="1:2">
      <c r="A1130" s="86" t="s">
        <v>1402</v>
      </c>
      <c r="B1130" s="86">
        <v>1.3</v>
      </c>
    </row>
    <row r="1131" spans="1:2">
      <c r="A1131" s="86" t="s">
        <v>1403</v>
      </c>
      <c r="B1131" s="86">
        <v>2.2000000000000002</v>
      </c>
    </row>
    <row r="1132" spans="1:2">
      <c r="A1132" s="86" t="s">
        <v>1404</v>
      </c>
      <c r="B1132" s="86">
        <v>2</v>
      </c>
    </row>
    <row r="1133" spans="1:2">
      <c r="A1133" s="86" t="s">
        <v>1405</v>
      </c>
      <c r="B1133" s="86">
        <v>1.6</v>
      </c>
    </row>
    <row r="1134" spans="1:2">
      <c r="A1134" s="86" t="s">
        <v>1406</v>
      </c>
      <c r="B1134" s="86">
        <v>1.1000000000000001</v>
      </c>
    </row>
    <row r="1135" spans="1:2">
      <c r="A1135" s="86" t="s">
        <v>1407</v>
      </c>
      <c r="B1135" s="86">
        <v>1.9</v>
      </c>
    </row>
    <row r="1136" spans="1:2">
      <c r="A1136" s="86" t="s">
        <v>1408</v>
      </c>
      <c r="B1136" s="86">
        <v>3.1</v>
      </c>
    </row>
    <row r="1137" spans="1:2">
      <c r="A1137" s="86" t="s">
        <v>1409</v>
      </c>
      <c r="B1137" s="86">
        <v>1.6</v>
      </c>
    </row>
    <row r="1138" spans="1:2">
      <c r="A1138" s="86" t="s">
        <v>1410</v>
      </c>
      <c r="B1138" s="86">
        <v>1</v>
      </c>
    </row>
    <row r="1139" spans="1:2">
      <c r="A1139" s="86" t="s">
        <v>1411</v>
      </c>
      <c r="B1139" s="86">
        <v>1</v>
      </c>
    </row>
    <row r="1140" spans="1:2">
      <c r="A1140" s="86" t="s">
        <v>1412</v>
      </c>
      <c r="B1140" s="86">
        <v>0.9</v>
      </c>
    </row>
    <row r="1141" spans="1:2">
      <c r="A1141" s="86" t="s">
        <v>1413</v>
      </c>
      <c r="B1141" s="86">
        <v>2.2999999999999998</v>
      </c>
    </row>
    <row r="1142" spans="1:2">
      <c r="A1142" s="86" t="s">
        <v>1414</v>
      </c>
      <c r="B1142" s="86">
        <v>2.6</v>
      </c>
    </row>
    <row r="1143" spans="1:2">
      <c r="A1143" s="86" t="s">
        <v>1415</v>
      </c>
      <c r="B1143" s="86">
        <v>3.6</v>
      </c>
    </row>
    <row r="1144" spans="1:2">
      <c r="A1144" s="86" t="s">
        <v>1416</v>
      </c>
      <c r="B1144" s="86">
        <v>2.4</v>
      </c>
    </row>
    <row r="1145" spans="1:2">
      <c r="A1145" s="86" t="s">
        <v>1417</v>
      </c>
      <c r="B1145" s="86">
        <v>1.3</v>
      </c>
    </row>
    <row r="1146" spans="1:2">
      <c r="A1146" s="86" t="s">
        <v>1418</v>
      </c>
      <c r="B1146" s="86">
        <v>0.9</v>
      </c>
    </row>
    <row r="1147" spans="1:2">
      <c r="A1147" s="86" t="s">
        <v>1419</v>
      </c>
      <c r="B1147" s="86">
        <v>2.8</v>
      </c>
    </row>
    <row r="1148" spans="1:2">
      <c r="A1148" s="86" t="s">
        <v>1420</v>
      </c>
      <c r="B1148" s="86">
        <v>3.4</v>
      </c>
    </row>
    <row r="1149" spans="1:2">
      <c r="A1149" s="86" t="s">
        <v>1421</v>
      </c>
      <c r="B1149" s="86">
        <v>2.5</v>
      </c>
    </row>
    <row r="1150" spans="1:2">
      <c r="A1150" s="86" t="s">
        <v>1422</v>
      </c>
      <c r="B1150" s="86">
        <v>2.6</v>
      </c>
    </row>
    <row r="1151" spans="1:2">
      <c r="A1151" s="86" t="s">
        <v>1423</v>
      </c>
      <c r="B1151" s="86">
        <v>1.6</v>
      </c>
    </row>
    <row r="1152" spans="1:2">
      <c r="A1152" s="86" t="s">
        <v>1424</v>
      </c>
      <c r="B1152" s="86">
        <v>0.8</v>
      </c>
    </row>
    <row r="1153" spans="1:2">
      <c r="A1153" s="86" t="s">
        <v>1425</v>
      </c>
      <c r="B1153" s="86">
        <v>1.7</v>
      </c>
    </row>
    <row r="1154" spans="1:2">
      <c r="A1154" s="86" t="s">
        <v>1426</v>
      </c>
      <c r="B1154" s="86">
        <v>0.6</v>
      </c>
    </row>
    <row r="1155" spans="1:2">
      <c r="A1155" s="86" t="s">
        <v>1427</v>
      </c>
      <c r="B1155" s="86">
        <v>3.3</v>
      </c>
    </row>
    <row r="1156" spans="1:2">
      <c r="A1156" s="86" t="s">
        <v>1428</v>
      </c>
      <c r="B1156" s="86">
        <v>2.1</v>
      </c>
    </row>
    <row r="1157" spans="1:2">
      <c r="A1157" s="86" t="s">
        <v>1429</v>
      </c>
      <c r="B1157" s="86">
        <v>2.6</v>
      </c>
    </row>
    <row r="1158" spans="1:2">
      <c r="A1158" s="86" t="s">
        <v>1430</v>
      </c>
      <c r="B1158" s="86">
        <v>2.1</v>
      </c>
    </row>
    <row r="1159" spans="1:2">
      <c r="A1159" s="86" t="s">
        <v>1431</v>
      </c>
      <c r="B1159" s="86">
        <v>2.2999999999999998</v>
      </c>
    </row>
    <row r="1160" spans="1:2">
      <c r="A1160" s="86" t="s">
        <v>1432</v>
      </c>
      <c r="B1160" s="86">
        <v>2</v>
      </c>
    </row>
    <row r="1161" spans="1:2">
      <c r="A1161" s="86" t="s">
        <v>1433</v>
      </c>
      <c r="B1161" s="86">
        <v>2.5</v>
      </c>
    </row>
    <row r="1162" spans="1:2">
      <c r="A1162" s="86" t="s">
        <v>1434</v>
      </c>
      <c r="B1162" s="86">
        <v>1.7</v>
      </c>
    </row>
    <row r="1163" spans="1:2">
      <c r="A1163" s="86" t="s">
        <v>1435</v>
      </c>
      <c r="B1163" s="86">
        <v>3.5</v>
      </c>
    </row>
    <row r="1164" spans="1:2">
      <c r="A1164" s="86" t="s">
        <v>1436</v>
      </c>
      <c r="B1164" s="86">
        <v>2.9</v>
      </c>
    </row>
    <row r="1165" spans="1:2">
      <c r="A1165" s="86" t="s">
        <v>1437</v>
      </c>
      <c r="B1165" s="86">
        <v>2.7</v>
      </c>
    </row>
    <row r="1166" spans="1:2">
      <c r="A1166" s="86" t="s">
        <v>1438</v>
      </c>
      <c r="B1166" s="86">
        <v>2.5</v>
      </c>
    </row>
    <row r="1167" spans="1:2">
      <c r="A1167" s="86" t="s">
        <v>1439</v>
      </c>
      <c r="B1167" s="86">
        <v>1.9</v>
      </c>
    </row>
    <row r="1168" spans="1:2">
      <c r="A1168" s="86" t="s">
        <v>1440</v>
      </c>
      <c r="B1168" s="86">
        <v>2.2999999999999998</v>
      </c>
    </row>
    <row r="1169" spans="1:2">
      <c r="A1169" s="86" t="s">
        <v>1441</v>
      </c>
      <c r="B1169" s="86">
        <v>1</v>
      </c>
    </row>
    <row r="1170" spans="1:2">
      <c r="A1170" s="86" t="s">
        <v>1442</v>
      </c>
      <c r="B1170" s="86">
        <v>1.3</v>
      </c>
    </row>
    <row r="1171" spans="1:2">
      <c r="A1171" s="86" t="s">
        <v>1443</v>
      </c>
      <c r="B1171" s="86">
        <v>2.8</v>
      </c>
    </row>
    <row r="1172" spans="1:2">
      <c r="A1172" s="86" t="s">
        <v>1444</v>
      </c>
      <c r="B1172" s="86">
        <v>2.9</v>
      </c>
    </row>
    <row r="1173" spans="1:2">
      <c r="A1173" s="86" t="s">
        <v>1445</v>
      </c>
      <c r="B1173" s="86">
        <v>2.7</v>
      </c>
    </row>
    <row r="1174" spans="1:2">
      <c r="A1174" s="86" t="s">
        <v>1446</v>
      </c>
      <c r="B1174" s="86">
        <v>2.1</v>
      </c>
    </row>
    <row r="1175" spans="1:2">
      <c r="A1175" s="86" t="s">
        <v>1447</v>
      </c>
      <c r="B1175" s="86">
        <v>0.7</v>
      </c>
    </row>
    <row r="1176" spans="1:2">
      <c r="A1176" s="86" t="s">
        <v>1448</v>
      </c>
      <c r="B1176" s="86">
        <v>1</v>
      </c>
    </row>
    <row r="1177" spans="1:2">
      <c r="A1177" s="86" t="s">
        <v>1449</v>
      </c>
      <c r="B1177" s="86">
        <v>2.5</v>
      </c>
    </row>
    <row r="1178" spans="1:2">
      <c r="A1178" s="86" t="s">
        <v>1450</v>
      </c>
      <c r="B1178" s="86">
        <v>0.7</v>
      </c>
    </row>
    <row r="1179" spans="1:2">
      <c r="A1179" s="86" t="s">
        <v>1451</v>
      </c>
      <c r="B1179" s="86">
        <v>1.1000000000000001</v>
      </c>
    </row>
    <row r="1180" spans="1:2">
      <c r="A1180" s="86" t="s">
        <v>1452</v>
      </c>
      <c r="B1180" s="86">
        <v>1.9</v>
      </c>
    </row>
    <row r="1181" spans="1:2">
      <c r="A1181" s="86" t="s">
        <v>1453</v>
      </c>
      <c r="B1181" s="86">
        <v>2</v>
      </c>
    </row>
    <row r="1182" spans="1:2">
      <c r="A1182" s="86" t="s">
        <v>1454</v>
      </c>
      <c r="B1182" s="86">
        <v>2.6</v>
      </c>
    </row>
    <row r="1183" spans="1:2">
      <c r="A1183" s="86" t="s">
        <v>1455</v>
      </c>
      <c r="B1183" s="86">
        <v>1.7</v>
      </c>
    </row>
    <row r="1184" spans="1:2">
      <c r="A1184" s="86" t="s">
        <v>1456</v>
      </c>
      <c r="B1184" s="86">
        <v>1.5</v>
      </c>
    </row>
    <row r="1185" spans="1:2">
      <c r="A1185" s="86" t="s">
        <v>1457</v>
      </c>
      <c r="B1185" s="86">
        <v>0.8</v>
      </c>
    </row>
    <row r="1186" spans="1:2">
      <c r="A1186" s="86" t="s">
        <v>1458</v>
      </c>
      <c r="B1186" s="86">
        <v>1.1000000000000001</v>
      </c>
    </row>
    <row r="1187" spans="1:2">
      <c r="A1187" s="86" t="s">
        <v>1459</v>
      </c>
      <c r="B1187" s="86">
        <v>2.6</v>
      </c>
    </row>
    <row r="1188" spans="1:2">
      <c r="A1188" s="86" t="s">
        <v>1460</v>
      </c>
      <c r="B1188" s="86">
        <v>1.3</v>
      </c>
    </row>
    <row r="1189" spans="1:2">
      <c r="A1189" s="86" t="s">
        <v>1461</v>
      </c>
      <c r="B1189" s="86">
        <v>1.9</v>
      </c>
    </row>
    <row r="1190" spans="1:2">
      <c r="A1190" s="86" t="s">
        <v>1462</v>
      </c>
      <c r="B1190" s="86">
        <v>1.3</v>
      </c>
    </row>
    <row r="1191" spans="1:2">
      <c r="A1191" s="86" t="s">
        <v>1463</v>
      </c>
      <c r="B1191" s="86">
        <v>1.6</v>
      </c>
    </row>
    <row r="1192" spans="1:2">
      <c r="A1192" s="86" t="s">
        <v>1464</v>
      </c>
      <c r="B1192" s="86">
        <v>0.9</v>
      </c>
    </row>
    <row r="1193" spans="1:2">
      <c r="A1193" s="86" t="s">
        <v>1465</v>
      </c>
      <c r="B1193" s="86">
        <v>3.3</v>
      </c>
    </row>
    <row r="1194" spans="1:2">
      <c r="A1194" s="86" t="s">
        <v>1466</v>
      </c>
      <c r="B1194" s="86">
        <v>2.8</v>
      </c>
    </row>
    <row r="1195" spans="1:2">
      <c r="A1195" s="86" t="s">
        <v>1467</v>
      </c>
      <c r="B1195" s="86">
        <v>2.7</v>
      </c>
    </row>
    <row r="1196" spans="1:2">
      <c r="A1196" s="86" t="s">
        <v>1468</v>
      </c>
      <c r="B1196" s="86">
        <v>2.2999999999999998</v>
      </c>
    </row>
    <row r="1197" spans="1:2">
      <c r="A1197" s="86" t="s">
        <v>1469</v>
      </c>
      <c r="B1197" s="86">
        <v>2.4</v>
      </c>
    </row>
    <row r="1198" spans="1:2">
      <c r="A1198" s="86" t="s">
        <v>1470</v>
      </c>
      <c r="B1198" s="86">
        <v>2.1</v>
      </c>
    </row>
    <row r="1199" spans="1:2">
      <c r="A1199" s="86" t="s">
        <v>1471</v>
      </c>
      <c r="B1199" s="86">
        <v>2.7</v>
      </c>
    </row>
    <row r="1200" spans="1:2">
      <c r="A1200" s="86" t="s">
        <v>1472</v>
      </c>
      <c r="B1200" s="86">
        <v>2.7</v>
      </c>
    </row>
    <row r="1201" spans="1:2">
      <c r="A1201" s="86" t="s">
        <v>1473</v>
      </c>
      <c r="B1201" s="86">
        <v>0.3</v>
      </c>
    </row>
    <row r="1202" spans="1:2">
      <c r="A1202" s="86" t="s">
        <v>1474</v>
      </c>
      <c r="B1202" s="86">
        <v>0.2</v>
      </c>
    </row>
    <row r="1203" spans="1:2">
      <c r="A1203" s="86" t="s">
        <v>1475</v>
      </c>
      <c r="B1203" s="86">
        <v>2.5</v>
      </c>
    </row>
    <row r="1204" spans="1:2">
      <c r="A1204" s="86" t="s">
        <v>1476</v>
      </c>
      <c r="B1204" s="86">
        <v>1.7</v>
      </c>
    </row>
    <row r="1205" spans="1:2">
      <c r="A1205" s="86" t="s">
        <v>1477</v>
      </c>
      <c r="B1205" s="86">
        <v>2.8</v>
      </c>
    </row>
    <row r="1206" spans="1:2">
      <c r="A1206" s="86" t="s">
        <v>1478</v>
      </c>
      <c r="B1206" s="86">
        <v>3</v>
      </c>
    </row>
    <row r="1207" spans="1:2">
      <c r="A1207" s="86" t="s">
        <v>1479</v>
      </c>
      <c r="B1207" s="86">
        <v>2.2999999999999998</v>
      </c>
    </row>
    <row r="1208" spans="1:2">
      <c r="A1208" s="86" t="s">
        <v>1480</v>
      </c>
      <c r="B1208" s="86">
        <v>2.1</v>
      </c>
    </row>
    <row r="1209" spans="1:2">
      <c r="A1209" s="86" t="s">
        <v>1481</v>
      </c>
      <c r="B1209" s="86">
        <v>3</v>
      </c>
    </row>
    <row r="1210" spans="1:2">
      <c r="A1210" s="86" t="s">
        <v>1482</v>
      </c>
      <c r="B1210" s="86">
        <v>3</v>
      </c>
    </row>
    <row r="1211" spans="1:2">
      <c r="A1211" s="86" t="s">
        <v>1483</v>
      </c>
      <c r="B1211" s="86">
        <v>2.2000000000000002</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FD0928107E13489FC806946DB9403C" ma:contentTypeVersion="18" ma:contentTypeDescription="Create a new document." ma:contentTypeScope="" ma:versionID="283d06d62aa431000d6cedc295bd90c4">
  <xsd:schema xmlns:xsd="http://www.w3.org/2001/XMLSchema" xmlns:xs="http://www.w3.org/2001/XMLSchema" xmlns:p="http://schemas.microsoft.com/office/2006/metadata/properties" xmlns:ns2="7fa9ce6c-93a7-4eb3-a62b-9063d716cc5c" xmlns:ns3="239dba21-5edd-4cce-ba64-8768f29e7fef" targetNamespace="http://schemas.microsoft.com/office/2006/metadata/properties" ma:root="true" ma:fieldsID="78b3e7f7dd35ab97fe4ae8d0f325cb95" ns2:_="" ns3:_="">
    <xsd:import namespace="7fa9ce6c-93a7-4eb3-a62b-9063d716cc5c"/>
    <xsd:import namespace="239dba21-5edd-4cce-ba64-8768f29e7fe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a9ce6c-93a7-4eb3-a62b-9063d716cc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9dba21-5edd-4cce-ba64-8768f29e7fe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daace71a-00bc-4bac-a018-cbc47b3f9149}" ma:internalName="TaxCatchAll" ma:showField="CatchAllData" ma:web="239dba21-5edd-4cce-ba64-8768f29e7f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39dba21-5edd-4cce-ba64-8768f29e7fef" xsi:nil="true"/>
    <lcf76f155ced4ddcb4097134ff3c332f xmlns="7fa9ce6c-93a7-4eb3-a62b-9063d716cc5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9ABFA0-01E2-45E3-B19A-3B1D9A70F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a9ce6c-93a7-4eb3-a62b-9063d716cc5c"/>
    <ds:schemaRef ds:uri="239dba21-5edd-4cce-ba64-8768f29e7f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444151-F946-4872-8515-B0F339F3CE63}">
  <ds:schemaRefs>
    <ds:schemaRef ds:uri="http://schemas.microsoft.com/sharepoint/v3/contenttype/forms"/>
  </ds:schemaRefs>
</ds:datastoreItem>
</file>

<file path=customXml/itemProps3.xml><?xml version="1.0" encoding="utf-8"?>
<ds:datastoreItem xmlns:ds="http://schemas.openxmlformats.org/officeDocument/2006/customXml" ds:itemID="{0FF1F15F-F596-4D8C-8B85-E39AF7EEF110}">
  <ds:schemaRefs>
    <ds:schemaRef ds:uri="http://purl.org/dc/terms/"/>
    <ds:schemaRef ds:uri="239dba21-5edd-4cce-ba64-8768f29e7fef"/>
    <ds:schemaRef ds:uri="7fa9ce6c-93a7-4eb3-a62b-9063d716cc5c"/>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START HERE</vt:lpstr>
      <vt:lpstr>PREP GYO</vt:lpstr>
      <vt:lpstr>PREP Mentorship</vt:lpstr>
      <vt:lpstr>PREP RESIDENCY</vt:lpstr>
      <vt:lpstr>PREP RESIDENCY&gt;40</vt:lpstr>
      <vt:lpstr>PREP MENTORSHIP </vt:lpstr>
      <vt:lpstr>NET VIEW</vt:lpstr>
      <vt:lpstr>REFERENCE</vt:lpstr>
      <vt:lpstr>lookup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PREP Allotment Planning Tool For School Systems</dc:title>
  <dc:subject/>
  <dc:creator>Ghazzawi, Dina</dc:creator>
  <cp:keywords>2024 PREP Allotment Planning Tool</cp:keywords>
  <dc:description/>
  <cp:lastModifiedBy>Bodnar, Scott</cp:lastModifiedBy>
  <cp:revision/>
  <dcterms:created xsi:type="dcterms:W3CDTF">2025-11-20T16:02:20Z</dcterms:created>
  <dcterms:modified xsi:type="dcterms:W3CDTF">2026-04-09T15:53:10Z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0x01010003FD0928107E13489FC806946DB9403C</vt:lpwstr>
  </property>
  <property fmtid="{D5CDD505-2E9C-101B-9397-08002B2CF9AE}" pid="3" name="MediaServiceImageTags">
    <vt:lpwstr/>
  </property>
</Properties>
</file>